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4EB45B4-CFAE-46F7-8ED7-F1B17104B0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3" r:id="rId2"/>
    <sheet name="BAV" sheetId="2" r:id="rId3"/>
  </sheets>
  <definedNames>
    <definedName name="solver_adj" localSheetId="0">'Active 1'!$AC$3:$AC$10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'Active 1'!$AC$11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307" i="1" l="1"/>
  <c r="F307" i="1" s="1"/>
  <c r="Q307" i="1"/>
  <c r="S307" i="1"/>
  <c r="E304" i="1"/>
  <c r="F304" i="1" s="1"/>
  <c r="Q304" i="1"/>
  <c r="S304" i="1"/>
  <c r="E305" i="1"/>
  <c r="F305" i="1"/>
  <c r="AU305" i="1" s="1"/>
  <c r="Q305" i="1"/>
  <c r="S305" i="1"/>
  <c r="E306" i="1"/>
  <c r="F306" i="1" s="1"/>
  <c r="Q306" i="1"/>
  <c r="S306" i="1"/>
  <c r="F4" i="1"/>
  <c r="Q302" i="1"/>
  <c r="S302" i="1"/>
  <c r="Q303" i="1"/>
  <c r="S303" i="1"/>
  <c r="Q297" i="1"/>
  <c r="S297" i="1"/>
  <c r="Q301" i="1"/>
  <c r="S301" i="1"/>
  <c r="AB3" i="1"/>
  <c r="AY58" i="1" s="1"/>
  <c r="AB4" i="1"/>
  <c r="AB5" i="1"/>
  <c r="AB6" i="1"/>
  <c r="E302" i="1"/>
  <c r="F302" i="1" s="1"/>
  <c r="Z302" i="1" s="1"/>
  <c r="AB2" i="1"/>
  <c r="AB7" i="1"/>
  <c r="E28" i="1"/>
  <c r="AB8" i="1"/>
  <c r="C9" i="1"/>
  <c r="D9" i="1"/>
  <c r="AB9" i="1"/>
  <c r="AB12" i="1" s="1"/>
  <c r="Z10" i="1"/>
  <c r="AB10" i="1"/>
  <c r="D11" i="1"/>
  <c r="D12" i="1"/>
  <c r="D13" i="1"/>
  <c r="AB13" i="1"/>
  <c r="E14" i="1"/>
  <c r="C17" i="1"/>
  <c r="E21" i="1"/>
  <c r="F21" i="1" s="1"/>
  <c r="Q21" i="1"/>
  <c r="S21" i="1"/>
  <c r="Q22" i="1"/>
  <c r="S22" i="1"/>
  <c r="Q23" i="1"/>
  <c r="S23" i="1"/>
  <c r="E24" i="1"/>
  <c r="Q24" i="1"/>
  <c r="S24" i="1"/>
  <c r="E25" i="1"/>
  <c r="F25" i="1" s="1"/>
  <c r="G25" i="1" s="1"/>
  <c r="H25" i="1" s="1"/>
  <c r="Q25" i="1"/>
  <c r="S25" i="1"/>
  <c r="E26" i="1"/>
  <c r="Q26" i="1"/>
  <c r="S26" i="1"/>
  <c r="Q27" i="1"/>
  <c r="S27" i="1"/>
  <c r="AY27" i="1"/>
  <c r="Q28" i="1"/>
  <c r="S28" i="1"/>
  <c r="Q29" i="1"/>
  <c r="S29" i="1"/>
  <c r="Q30" i="1"/>
  <c r="S30" i="1"/>
  <c r="Q31" i="1"/>
  <c r="S31" i="1"/>
  <c r="E32" i="1"/>
  <c r="F32" i="1" s="1"/>
  <c r="Q32" i="1"/>
  <c r="S32" i="1"/>
  <c r="E33" i="1"/>
  <c r="Q33" i="1"/>
  <c r="S33" i="1"/>
  <c r="Q34" i="1"/>
  <c r="S34" i="1"/>
  <c r="E35" i="1"/>
  <c r="F35" i="1" s="1"/>
  <c r="Z35" i="1" s="1"/>
  <c r="Q35" i="1"/>
  <c r="S35" i="1"/>
  <c r="Q36" i="1"/>
  <c r="S36" i="1"/>
  <c r="Q37" i="1"/>
  <c r="S37" i="1"/>
  <c r="E38" i="1"/>
  <c r="Q38" i="1"/>
  <c r="S38" i="1"/>
  <c r="Q39" i="1"/>
  <c r="S39" i="1"/>
  <c r="AY39" i="1"/>
  <c r="Q40" i="1"/>
  <c r="S40" i="1"/>
  <c r="Q41" i="1"/>
  <c r="S41" i="1"/>
  <c r="E42" i="1"/>
  <c r="F42" i="1" s="1"/>
  <c r="Q42" i="1"/>
  <c r="S42" i="1"/>
  <c r="Q43" i="1"/>
  <c r="S43" i="1"/>
  <c r="Q44" i="1"/>
  <c r="S44" i="1"/>
  <c r="E45" i="1"/>
  <c r="F45" i="1" s="1"/>
  <c r="Q45" i="1"/>
  <c r="S45" i="1"/>
  <c r="Q46" i="1"/>
  <c r="S46" i="1"/>
  <c r="E47" i="1"/>
  <c r="F47" i="1" s="1"/>
  <c r="Z47" i="1" s="1"/>
  <c r="Q47" i="1"/>
  <c r="S47" i="1"/>
  <c r="Q48" i="1"/>
  <c r="S48" i="1"/>
  <c r="Q49" i="1"/>
  <c r="S49" i="1"/>
  <c r="E50" i="1"/>
  <c r="Q50" i="1"/>
  <c r="S50" i="1"/>
  <c r="Q51" i="1"/>
  <c r="S51" i="1"/>
  <c r="AY51" i="1"/>
  <c r="E52" i="1"/>
  <c r="F52" i="1" s="1"/>
  <c r="Q52" i="1"/>
  <c r="S52" i="1"/>
  <c r="Q53" i="1"/>
  <c r="S53" i="1"/>
  <c r="E54" i="1"/>
  <c r="F54" i="1" s="1"/>
  <c r="G54" i="1" s="1"/>
  <c r="Q54" i="1"/>
  <c r="S54" i="1"/>
  <c r="Q55" i="1"/>
  <c r="S55" i="1"/>
  <c r="E56" i="1"/>
  <c r="Q56" i="1"/>
  <c r="S56" i="1"/>
  <c r="E57" i="1"/>
  <c r="Q57" i="1"/>
  <c r="S57" i="1"/>
  <c r="E58" i="1"/>
  <c r="F58" i="1" s="1"/>
  <c r="Q58" i="1"/>
  <c r="S58" i="1"/>
  <c r="E59" i="1"/>
  <c r="F59" i="1" s="1"/>
  <c r="Q59" i="1"/>
  <c r="S59" i="1"/>
  <c r="E60" i="1"/>
  <c r="F60" i="1" s="1"/>
  <c r="G60" i="1" s="1"/>
  <c r="H60" i="1" s="1"/>
  <c r="Q60" i="1"/>
  <c r="S60" i="1"/>
  <c r="Q61" i="1"/>
  <c r="S61" i="1"/>
  <c r="Q62" i="1"/>
  <c r="S62" i="1"/>
  <c r="E63" i="1"/>
  <c r="F63" i="1" s="1"/>
  <c r="G63" i="1" s="1"/>
  <c r="H63" i="1" s="1"/>
  <c r="Q63" i="1"/>
  <c r="S63" i="1"/>
  <c r="E64" i="1"/>
  <c r="Q64" i="1"/>
  <c r="S64" i="1"/>
  <c r="Q65" i="1"/>
  <c r="S65" i="1"/>
  <c r="AY65" i="1"/>
  <c r="E66" i="1"/>
  <c r="F66" i="1" s="1"/>
  <c r="G66" i="1" s="1"/>
  <c r="Q66" i="1"/>
  <c r="S66" i="1"/>
  <c r="Q67" i="1"/>
  <c r="S67" i="1"/>
  <c r="AY67" i="1"/>
  <c r="E68" i="1"/>
  <c r="F68" i="1" s="1"/>
  <c r="Q68" i="1"/>
  <c r="S68" i="1"/>
  <c r="E69" i="1"/>
  <c r="F69" i="1" s="1"/>
  <c r="G69" i="1" s="1"/>
  <c r="Q69" i="1"/>
  <c r="S69" i="1"/>
  <c r="E70" i="1"/>
  <c r="F70" i="1" s="1"/>
  <c r="Q70" i="1"/>
  <c r="S70" i="1"/>
  <c r="E71" i="1"/>
  <c r="F71" i="1" s="1"/>
  <c r="Q71" i="1"/>
  <c r="S71" i="1"/>
  <c r="Q72" i="1"/>
  <c r="S72" i="1"/>
  <c r="E73" i="1"/>
  <c r="Q73" i="1"/>
  <c r="S73" i="1"/>
  <c r="Q74" i="1"/>
  <c r="S74" i="1"/>
  <c r="E75" i="1"/>
  <c r="F75" i="1" s="1"/>
  <c r="Q75" i="1"/>
  <c r="S75" i="1"/>
  <c r="E76" i="1"/>
  <c r="F76" i="1" s="1"/>
  <c r="Q76" i="1"/>
  <c r="S76" i="1"/>
  <c r="E77" i="1"/>
  <c r="F77" i="1" s="1"/>
  <c r="G77" i="1" s="1"/>
  <c r="H77" i="1" s="1"/>
  <c r="Q77" i="1"/>
  <c r="S77" i="1"/>
  <c r="Q78" i="1"/>
  <c r="S78" i="1"/>
  <c r="Q79" i="1"/>
  <c r="S79" i="1"/>
  <c r="E80" i="1"/>
  <c r="Q80" i="1"/>
  <c r="S80" i="1"/>
  <c r="E81" i="1"/>
  <c r="F81" i="1" s="1"/>
  <c r="Q81" i="1"/>
  <c r="S81" i="1"/>
  <c r="AY81" i="1"/>
  <c r="E82" i="1"/>
  <c r="F82" i="1" s="1"/>
  <c r="Q82" i="1"/>
  <c r="S82" i="1"/>
  <c r="E83" i="1"/>
  <c r="F83" i="1" s="1"/>
  <c r="Q83" i="1"/>
  <c r="S83" i="1"/>
  <c r="Q84" i="1"/>
  <c r="S84" i="1"/>
  <c r="Q85" i="1"/>
  <c r="S85" i="1"/>
  <c r="E86" i="1"/>
  <c r="Q86" i="1"/>
  <c r="S86" i="1"/>
  <c r="E87" i="1"/>
  <c r="Q87" i="1"/>
  <c r="S87" i="1"/>
  <c r="E88" i="1"/>
  <c r="F88" i="1" s="1"/>
  <c r="Z88" i="1" s="1"/>
  <c r="Q88" i="1"/>
  <c r="S88" i="1"/>
  <c r="E89" i="1"/>
  <c r="Q89" i="1"/>
  <c r="S89" i="1"/>
  <c r="E90" i="1"/>
  <c r="F90" i="1" s="1"/>
  <c r="Q90" i="1"/>
  <c r="S90" i="1"/>
  <c r="E91" i="1"/>
  <c r="Q91" i="1"/>
  <c r="S91" i="1"/>
  <c r="Q92" i="1"/>
  <c r="S92" i="1"/>
  <c r="Q93" i="1"/>
  <c r="S93" i="1"/>
  <c r="Q94" i="1"/>
  <c r="S94" i="1"/>
  <c r="Q95" i="1"/>
  <c r="S95" i="1"/>
  <c r="E96" i="1"/>
  <c r="F96" i="1" s="1"/>
  <c r="Q96" i="1"/>
  <c r="S96" i="1"/>
  <c r="E97" i="1"/>
  <c r="F97" i="1" s="1"/>
  <c r="Q97" i="1"/>
  <c r="S97" i="1"/>
  <c r="E98" i="1"/>
  <c r="F98" i="1" s="1"/>
  <c r="Q98" i="1"/>
  <c r="S98" i="1"/>
  <c r="E99" i="1"/>
  <c r="F99" i="1" s="1"/>
  <c r="Q99" i="1"/>
  <c r="S99" i="1"/>
  <c r="E100" i="1"/>
  <c r="Q100" i="1"/>
  <c r="S100" i="1"/>
  <c r="E101" i="1"/>
  <c r="F101" i="1" s="1"/>
  <c r="Q101" i="1"/>
  <c r="S101" i="1"/>
  <c r="E102" i="1"/>
  <c r="F102" i="1" s="1"/>
  <c r="Q102" i="1"/>
  <c r="S102" i="1"/>
  <c r="E103" i="1"/>
  <c r="F103" i="1" s="1"/>
  <c r="G103" i="1" s="1"/>
  <c r="H103" i="1" s="1"/>
  <c r="Q103" i="1"/>
  <c r="S103" i="1"/>
  <c r="E104" i="1"/>
  <c r="F104" i="1" s="1"/>
  <c r="Q104" i="1"/>
  <c r="S104" i="1"/>
  <c r="E105" i="1"/>
  <c r="F105" i="1"/>
  <c r="G105" i="1" s="1"/>
  <c r="H105" i="1" s="1"/>
  <c r="Q105" i="1"/>
  <c r="S105" i="1"/>
  <c r="E106" i="1"/>
  <c r="F106" i="1" s="1"/>
  <c r="G106" i="1" s="1"/>
  <c r="H106" i="1" s="1"/>
  <c r="Q106" i="1"/>
  <c r="S106" i="1"/>
  <c r="E107" i="1"/>
  <c r="Q107" i="1"/>
  <c r="S107" i="1"/>
  <c r="E108" i="1"/>
  <c r="F108" i="1" s="1"/>
  <c r="G108" i="1" s="1"/>
  <c r="Q108" i="1"/>
  <c r="S108" i="1"/>
  <c r="E109" i="1"/>
  <c r="F109" i="1" s="1"/>
  <c r="Q109" i="1"/>
  <c r="S109" i="1"/>
  <c r="E110" i="1"/>
  <c r="F110" i="1" s="1"/>
  <c r="Z110" i="1" s="1"/>
  <c r="Q110" i="1"/>
  <c r="S110" i="1"/>
  <c r="E111" i="1"/>
  <c r="F111" i="1" s="1"/>
  <c r="Z111" i="1" s="1"/>
  <c r="Q111" i="1"/>
  <c r="S111" i="1"/>
  <c r="E112" i="1"/>
  <c r="F112" i="1" s="1"/>
  <c r="G112" i="1" s="1"/>
  <c r="Q112" i="1"/>
  <c r="S112" i="1"/>
  <c r="E113" i="1"/>
  <c r="F113" i="1" s="1"/>
  <c r="G113" i="1" s="1"/>
  <c r="H113" i="1" s="1"/>
  <c r="Q113" i="1"/>
  <c r="S113" i="1"/>
  <c r="E114" i="1"/>
  <c r="Q114" i="1"/>
  <c r="S114" i="1"/>
  <c r="E115" i="1"/>
  <c r="F115" i="1" s="1"/>
  <c r="G115" i="1" s="1"/>
  <c r="H115" i="1" s="1"/>
  <c r="Q115" i="1"/>
  <c r="S115" i="1"/>
  <c r="E116" i="1"/>
  <c r="Q116" i="1"/>
  <c r="S116" i="1"/>
  <c r="E117" i="1"/>
  <c r="F117" i="1" s="1"/>
  <c r="Q117" i="1"/>
  <c r="S117" i="1"/>
  <c r="E118" i="1"/>
  <c r="Q118" i="1"/>
  <c r="S118" i="1"/>
  <c r="E119" i="1"/>
  <c r="F119" i="1" s="1"/>
  <c r="Z119" i="1" s="1"/>
  <c r="Q119" i="1"/>
  <c r="S119" i="1"/>
  <c r="E120" i="1"/>
  <c r="F120" i="1" s="1"/>
  <c r="Q120" i="1"/>
  <c r="S120" i="1"/>
  <c r="E121" i="1"/>
  <c r="F121" i="1" s="1"/>
  <c r="Z121" i="1" s="1"/>
  <c r="Q121" i="1"/>
  <c r="S121" i="1"/>
  <c r="E122" i="1"/>
  <c r="F122" i="1" s="1"/>
  <c r="Q122" i="1"/>
  <c r="S122" i="1"/>
  <c r="E123" i="1"/>
  <c r="Q123" i="1"/>
  <c r="S123" i="1"/>
  <c r="E124" i="1"/>
  <c r="F124" i="1" s="1"/>
  <c r="G124" i="1" s="1"/>
  <c r="H124" i="1" s="1"/>
  <c r="Q124" i="1"/>
  <c r="S124" i="1"/>
  <c r="E125" i="1"/>
  <c r="Q125" i="1"/>
  <c r="S125" i="1"/>
  <c r="E126" i="1"/>
  <c r="F126" i="1" s="1"/>
  <c r="Z126" i="1" s="1"/>
  <c r="Q126" i="1"/>
  <c r="S126" i="1"/>
  <c r="E127" i="1"/>
  <c r="F127" i="1" s="1"/>
  <c r="Z127" i="1" s="1"/>
  <c r="Q127" i="1"/>
  <c r="S127" i="1"/>
  <c r="E128" i="1"/>
  <c r="F128" i="1" s="1"/>
  <c r="Q128" i="1"/>
  <c r="S128" i="1"/>
  <c r="E129" i="1"/>
  <c r="F129" i="1" s="1"/>
  <c r="Q129" i="1"/>
  <c r="S129" i="1"/>
  <c r="E130" i="1"/>
  <c r="Q130" i="1"/>
  <c r="S130" i="1"/>
  <c r="E131" i="1"/>
  <c r="F131" i="1" s="1"/>
  <c r="Q131" i="1"/>
  <c r="S131" i="1"/>
  <c r="E132" i="1"/>
  <c r="Q132" i="1"/>
  <c r="S132" i="1"/>
  <c r="E133" i="1"/>
  <c r="Q133" i="1"/>
  <c r="S133" i="1"/>
  <c r="E134" i="1"/>
  <c r="F134" i="1" s="1"/>
  <c r="Q134" i="1"/>
  <c r="S134" i="1"/>
  <c r="E135" i="1"/>
  <c r="F135" i="1" s="1"/>
  <c r="G135" i="1" s="1"/>
  <c r="H135" i="1" s="1"/>
  <c r="Q135" i="1"/>
  <c r="S135" i="1"/>
  <c r="E136" i="1"/>
  <c r="F136" i="1" s="1"/>
  <c r="Q136" i="1"/>
  <c r="S136" i="1"/>
  <c r="E137" i="1"/>
  <c r="F137" i="1" s="1"/>
  <c r="Q137" i="1"/>
  <c r="S137" i="1"/>
  <c r="E138" i="1"/>
  <c r="F138" i="1" s="1"/>
  <c r="Q138" i="1"/>
  <c r="S138" i="1"/>
  <c r="E139" i="1"/>
  <c r="F139" i="1" s="1"/>
  <c r="Z139" i="1" s="1"/>
  <c r="Q139" i="1"/>
  <c r="S139" i="1"/>
  <c r="E140" i="1"/>
  <c r="F140" i="1" s="1"/>
  <c r="Q140" i="1"/>
  <c r="S140" i="1"/>
  <c r="E141" i="1"/>
  <c r="Q141" i="1"/>
  <c r="S141" i="1"/>
  <c r="E142" i="1"/>
  <c r="F142" i="1" s="1"/>
  <c r="Z142" i="1" s="1"/>
  <c r="Q142" i="1"/>
  <c r="S142" i="1"/>
  <c r="E143" i="1"/>
  <c r="F143" i="1" s="1"/>
  <c r="G143" i="1" s="1"/>
  <c r="I143" i="1" s="1"/>
  <c r="Q143" i="1"/>
  <c r="S143" i="1"/>
  <c r="E144" i="1"/>
  <c r="Q144" i="1"/>
  <c r="S144" i="1"/>
  <c r="E145" i="1"/>
  <c r="F145" i="1" s="1"/>
  <c r="G145" i="1" s="1"/>
  <c r="Q145" i="1"/>
  <c r="S145" i="1"/>
  <c r="E146" i="1"/>
  <c r="Q146" i="1"/>
  <c r="S146" i="1"/>
  <c r="E147" i="1"/>
  <c r="F147" i="1" s="1"/>
  <c r="G147" i="1" s="1"/>
  <c r="I147" i="1" s="1"/>
  <c r="Q147" i="1"/>
  <c r="S147" i="1"/>
  <c r="E148" i="1"/>
  <c r="F148" i="1" s="1"/>
  <c r="Z148" i="1" s="1"/>
  <c r="Q148" i="1"/>
  <c r="S148" i="1"/>
  <c r="E149" i="1"/>
  <c r="F149" i="1" s="1"/>
  <c r="Q149" i="1"/>
  <c r="S149" i="1"/>
  <c r="E150" i="1"/>
  <c r="F150" i="1" s="1"/>
  <c r="Q150" i="1"/>
  <c r="S150" i="1"/>
  <c r="E151" i="1"/>
  <c r="F151" i="1" s="1"/>
  <c r="G151" i="1" s="1"/>
  <c r="I151" i="1" s="1"/>
  <c r="Q151" i="1"/>
  <c r="S151" i="1"/>
  <c r="E152" i="1"/>
  <c r="Q152" i="1"/>
  <c r="S152" i="1"/>
  <c r="E153" i="1"/>
  <c r="F153" i="1" s="1"/>
  <c r="Q153" i="1"/>
  <c r="S153" i="1"/>
  <c r="E154" i="1"/>
  <c r="F154" i="1" s="1"/>
  <c r="G154" i="1" s="1"/>
  <c r="Q154" i="1"/>
  <c r="S154" i="1"/>
  <c r="E155" i="1"/>
  <c r="F155" i="1" s="1"/>
  <c r="G155" i="1" s="1"/>
  <c r="I155" i="1" s="1"/>
  <c r="Q155" i="1"/>
  <c r="S155" i="1"/>
  <c r="E156" i="1"/>
  <c r="Q156" i="1"/>
  <c r="S156" i="1"/>
  <c r="E157" i="1"/>
  <c r="F157" i="1" s="1"/>
  <c r="Z157" i="1" s="1"/>
  <c r="Q157" i="1"/>
  <c r="S157" i="1"/>
  <c r="E158" i="1"/>
  <c r="F158" i="1" s="1"/>
  <c r="Q158" i="1"/>
  <c r="S158" i="1"/>
  <c r="E159" i="1"/>
  <c r="F159" i="1" s="1"/>
  <c r="Q159" i="1"/>
  <c r="S159" i="1"/>
  <c r="E160" i="1"/>
  <c r="F160" i="1" s="1"/>
  <c r="Q160" i="1"/>
  <c r="S160" i="1"/>
  <c r="E161" i="1"/>
  <c r="F161" i="1" s="1"/>
  <c r="Q161" i="1"/>
  <c r="S161" i="1"/>
  <c r="E162" i="1"/>
  <c r="F162" i="1" s="1"/>
  <c r="Q162" i="1"/>
  <c r="S162" i="1"/>
  <c r="E163" i="1"/>
  <c r="F163" i="1" s="1"/>
  <c r="Z163" i="1" s="1"/>
  <c r="Q163" i="1"/>
  <c r="S163" i="1"/>
  <c r="E164" i="1"/>
  <c r="F164" i="1" s="1"/>
  <c r="Q164" i="1"/>
  <c r="S164" i="1"/>
  <c r="E165" i="1"/>
  <c r="F165" i="1" s="1"/>
  <c r="Q165" i="1"/>
  <c r="S165" i="1"/>
  <c r="E166" i="1"/>
  <c r="F166" i="1" s="1"/>
  <c r="Q166" i="1"/>
  <c r="S166" i="1"/>
  <c r="E167" i="1"/>
  <c r="F167" i="1" s="1"/>
  <c r="Q167" i="1"/>
  <c r="S167" i="1"/>
  <c r="E168" i="1"/>
  <c r="F168" i="1" s="1"/>
  <c r="Q168" i="1"/>
  <c r="S168" i="1"/>
  <c r="E169" i="1"/>
  <c r="F169" i="1" s="1"/>
  <c r="G169" i="1" s="1"/>
  <c r="I169" i="1" s="1"/>
  <c r="Q169" i="1"/>
  <c r="S169" i="1"/>
  <c r="E170" i="1"/>
  <c r="Q170" i="1"/>
  <c r="S170" i="1"/>
  <c r="E171" i="1"/>
  <c r="F171" i="1" s="1"/>
  <c r="Q171" i="1"/>
  <c r="S171" i="1"/>
  <c r="E172" i="1"/>
  <c r="F172" i="1" s="1"/>
  <c r="Q172" i="1"/>
  <c r="S172" i="1"/>
  <c r="E173" i="1"/>
  <c r="F173" i="1" s="1"/>
  <c r="G173" i="1" s="1"/>
  <c r="J173" i="1" s="1"/>
  <c r="Q173" i="1"/>
  <c r="S173" i="1"/>
  <c r="E174" i="1"/>
  <c r="F174" i="1" s="1"/>
  <c r="Q174" i="1"/>
  <c r="S174" i="1"/>
  <c r="E175" i="1"/>
  <c r="F175" i="1" s="1"/>
  <c r="G175" i="1" s="1"/>
  <c r="I175" i="1" s="1"/>
  <c r="Q175" i="1"/>
  <c r="S175" i="1"/>
  <c r="E176" i="1"/>
  <c r="Q176" i="1"/>
  <c r="S176" i="1"/>
  <c r="E177" i="1"/>
  <c r="F177" i="1" s="1"/>
  <c r="Q177" i="1"/>
  <c r="S177" i="1"/>
  <c r="E178" i="1"/>
  <c r="F178" i="1" s="1"/>
  <c r="Q178" i="1"/>
  <c r="S178" i="1"/>
  <c r="E179" i="1"/>
  <c r="F179" i="1" s="1"/>
  <c r="Q179" i="1"/>
  <c r="S179" i="1"/>
  <c r="E180" i="1"/>
  <c r="Q180" i="1"/>
  <c r="S180" i="1"/>
  <c r="E181" i="1"/>
  <c r="F181" i="1" s="1"/>
  <c r="Q181" i="1"/>
  <c r="S181" i="1"/>
  <c r="E182" i="1"/>
  <c r="Q182" i="1"/>
  <c r="S182" i="1"/>
  <c r="E183" i="1"/>
  <c r="F183" i="1" s="1"/>
  <c r="Z183" i="1" s="1"/>
  <c r="Q183" i="1"/>
  <c r="S183" i="1"/>
  <c r="E184" i="1"/>
  <c r="F184" i="1" s="1"/>
  <c r="Q184" i="1"/>
  <c r="S184" i="1"/>
  <c r="E185" i="1"/>
  <c r="F185" i="1" s="1"/>
  <c r="Z185" i="1" s="1"/>
  <c r="Q185" i="1"/>
  <c r="S185" i="1"/>
  <c r="E186" i="1"/>
  <c r="Q186" i="1"/>
  <c r="S186" i="1"/>
  <c r="E187" i="1"/>
  <c r="F187" i="1" s="1"/>
  <c r="Z187" i="1" s="1"/>
  <c r="Q187" i="1"/>
  <c r="S187" i="1"/>
  <c r="E188" i="1"/>
  <c r="Q188" i="1"/>
  <c r="S188" i="1"/>
  <c r="E189" i="1"/>
  <c r="F189" i="1" s="1"/>
  <c r="G189" i="1" s="1"/>
  <c r="Q189" i="1"/>
  <c r="S189" i="1"/>
  <c r="E190" i="1"/>
  <c r="Q190" i="1"/>
  <c r="S190" i="1"/>
  <c r="E191" i="1"/>
  <c r="F191" i="1" s="1"/>
  <c r="Q191" i="1"/>
  <c r="S191" i="1"/>
  <c r="E192" i="1"/>
  <c r="F192" i="1" s="1"/>
  <c r="Q192" i="1"/>
  <c r="S192" i="1"/>
  <c r="E193" i="1"/>
  <c r="Q193" i="1"/>
  <c r="S193" i="1"/>
  <c r="E194" i="1"/>
  <c r="F194" i="1" s="1"/>
  <c r="Q194" i="1"/>
  <c r="S194" i="1"/>
  <c r="E195" i="1"/>
  <c r="F195" i="1" s="1"/>
  <c r="Z195" i="1" s="1"/>
  <c r="Q195" i="1"/>
  <c r="S195" i="1"/>
  <c r="E196" i="1"/>
  <c r="F196" i="1" s="1"/>
  <c r="Z196" i="1" s="1"/>
  <c r="Q196" i="1"/>
  <c r="S196" i="1"/>
  <c r="E197" i="1"/>
  <c r="F197" i="1" s="1"/>
  <c r="Q197" i="1"/>
  <c r="S197" i="1"/>
  <c r="E198" i="1"/>
  <c r="F198" i="1" s="1"/>
  <c r="Z198" i="1" s="1"/>
  <c r="Q198" i="1"/>
  <c r="S198" i="1"/>
  <c r="E199" i="1"/>
  <c r="F199" i="1" s="1"/>
  <c r="Q199" i="1"/>
  <c r="S199" i="1"/>
  <c r="E200" i="1"/>
  <c r="Q200" i="1"/>
  <c r="S200" i="1"/>
  <c r="E201" i="1"/>
  <c r="F201" i="1" s="1"/>
  <c r="G201" i="1" s="1"/>
  <c r="Q201" i="1"/>
  <c r="S201" i="1"/>
  <c r="E202" i="1"/>
  <c r="F202" i="1" s="1"/>
  <c r="Q202" i="1"/>
  <c r="S202" i="1"/>
  <c r="E203" i="1"/>
  <c r="F203" i="1" s="1"/>
  <c r="Z203" i="1" s="1"/>
  <c r="Q203" i="1"/>
  <c r="S203" i="1"/>
  <c r="E204" i="1"/>
  <c r="F204" i="1" s="1"/>
  <c r="Q204" i="1"/>
  <c r="S204" i="1"/>
  <c r="E205" i="1"/>
  <c r="F205" i="1" s="1"/>
  <c r="G205" i="1" s="1"/>
  <c r="Q205" i="1"/>
  <c r="S205" i="1"/>
  <c r="E206" i="1"/>
  <c r="F206" i="1" s="1"/>
  <c r="Q206" i="1"/>
  <c r="S206" i="1"/>
  <c r="E207" i="1"/>
  <c r="F207" i="1" s="1"/>
  <c r="Z207" i="1" s="1"/>
  <c r="Q207" i="1"/>
  <c r="S207" i="1"/>
  <c r="E208" i="1"/>
  <c r="F208" i="1" s="1"/>
  <c r="G208" i="1" s="1"/>
  <c r="Q208" i="1"/>
  <c r="S208" i="1"/>
  <c r="E209" i="1"/>
  <c r="F209" i="1" s="1"/>
  <c r="Q209" i="1"/>
  <c r="S209" i="1"/>
  <c r="E210" i="1"/>
  <c r="F210" i="1" s="1"/>
  <c r="Q210" i="1"/>
  <c r="S210" i="1"/>
  <c r="E211" i="1"/>
  <c r="F211" i="1" s="1"/>
  <c r="G211" i="1" s="1"/>
  <c r="I211" i="1" s="1"/>
  <c r="Q211" i="1"/>
  <c r="S211" i="1"/>
  <c r="E212" i="1"/>
  <c r="F212" i="1" s="1"/>
  <c r="Q212" i="1"/>
  <c r="S212" i="1"/>
  <c r="E213" i="1"/>
  <c r="F213" i="1" s="1"/>
  <c r="Q213" i="1"/>
  <c r="S213" i="1"/>
  <c r="E214" i="1"/>
  <c r="Q214" i="1"/>
  <c r="S214" i="1"/>
  <c r="E215" i="1"/>
  <c r="F215" i="1" s="1"/>
  <c r="Z215" i="1" s="1"/>
  <c r="Q215" i="1"/>
  <c r="S215" i="1"/>
  <c r="E216" i="1"/>
  <c r="E26" i="2" s="1"/>
  <c r="Q216" i="1"/>
  <c r="S216" i="1"/>
  <c r="E217" i="1"/>
  <c r="F217" i="1" s="1"/>
  <c r="Q217" i="1"/>
  <c r="S217" i="1"/>
  <c r="E218" i="1"/>
  <c r="F218" i="1" s="1"/>
  <c r="G218" i="1" s="1"/>
  <c r="I218" i="1" s="1"/>
  <c r="Q218" i="1"/>
  <c r="S218" i="1"/>
  <c r="E219" i="1"/>
  <c r="F219" i="1" s="1"/>
  <c r="Q219" i="1"/>
  <c r="S219" i="1"/>
  <c r="E220" i="1"/>
  <c r="F220" i="1"/>
  <c r="G220" i="1" s="1"/>
  <c r="I220" i="1" s="1"/>
  <c r="Q220" i="1"/>
  <c r="S220" i="1"/>
  <c r="E221" i="1"/>
  <c r="F221" i="1" s="1"/>
  <c r="Q221" i="1"/>
  <c r="S221" i="1"/>
  <c r="E222" i="1"/>
  <c r="F222" i="1" s="1"/>
  <c r="Q222" i="1"/>
  <c r="S222" i="1"/>
  <c r="E223" i="1"/>
  <c r="F223" i="1" s="1"/>
  <c r="Q223" i="1"/>
  <c r="S223" i="1"/>
  <c r="E224" i="1"/>
  <c r="F224" i="1" s="1"/>
  <c r="G224" i="1" s="1"/>
  <c r="I224" i="1" s="1"/>
  <c r="Q224" i="1"/>
  <c r="S224" i="1"/>
  <c r="E225" i="1"/>
  <c r="F225" i="1" s="1"/>
  <c r="Z225" i="1" s="1"/>
  <c r="Q225" i="1"/>
  <c r="S225" i="1"/>
  <c r="E226" i="1"/>
  <c r="F226" i="1" s="1"/>
  <c r="Q226" i="1"/>
  <c r="S226" i="1"/>
  <c r="E227" i="1"/>
  <c r="E231" i="2" s="1"/>
  <c r="Q227" i="1"/>
  <c r="S227" i="1"/>
  <c r="E228" i="1"/>
  <c r="F228" i="1" s="1"/>
  <c r="G228" i="1" s="1"/>
  <c r="Q228" i="1"/>
  <c r="S228" i="1"/>
  <c r="E229" i="1"/>
  <c r="F229" i="1" s="1"/>
  <c r="Q229" i="1"/>
  <c r="S229" i="1"/>
  <c r="E230" i="1"/>
  <c r="F230" i="1" s="1"/>
  <c r="G230" i="1" s="1"/>
  <c r="Q230" i="1"/>
  <c r="S230" i="1"/>
  <c r="E231" i="1"/>
  <c r="F231" i="1" s="1"/>
  <c r="Q231" i="1"/>
  <c r="S231" i="1"/>
  <c r="E232" i="1"/>
  <c r="F232" i="1" s="1"/>
  <c r="Q232" i="1"/>
  <c r="S232" i="1"/>
  <c r="E233" i="1"/>
  <c r="F233" i="1" s="1"/>
  <c r="Q233" i="1"/>
  <c r="S233" i="1"/>
  <c r="E234" i="1"/>
  <c r="F234" i="1" s="1"/>
  <c r="Z234" i="1" s="1"/>
  <c r="Q234" i="1"/>
  <c r="S234" i="1"/>
  <c r="E235" i="1"/>
  <c r="F235" i="1" s="1"/>
  <c r="Z235" i="1" s="1"/>
  <c r="Q235" i="1"/>
  <c r="S235" i="1"/>
  <c r="E236" i="1"/>
  <c r="F236" i="1" s="1"/>
  <c r="G236" i="1" s="1"/>
  <c r="Q236" i="1"/>
  <c r="S236" i="1"/>
  <c r="E237" i="1"/>
  <c r="F237" i="1" s="1"/>
  <c r="Z237" i="1" s="1"/>
  <c r="Q237" i="1"/>
  <c r="S237" i="1"/>
  <c r="E238" i="1"/>
  <c r="F238" i="1" s="1"/>
  <c r="Q238" i="1"/>
  <c r="S238" i="1"/>
  <c r="E239" i="1"/>
  <c r="F239" i="1" s="1"/>
  <c r="Z239" i="1" s="1"/>
  <c r="Q239" i="1"/>
  <c r="S239" i="1"/>
  <c r="E240" i="1"/>
  <c r="F240" i="1" s="1"/>
  <c r="G240" i="1" s="1"/>
  <c r="I240" i="1" s="1"/>
  <c r="Q240" i="1"/>
  <c r="S240" i="1"/>
  <c r="E241" i="1"/>
  <c r="F241" i="1" s="1"/>
  <c r="Q241" i="1"/>
  <c r="E242" i="1"/>
  <c r="F242" i="1" s="1"/>
  <c r="Z242" i="1" s="1"/>
  <c r="Q242" i="1"/>
  <c r="S242" i="1"/>
  <c r="E243" i="1"/>
  <c r="Q243" i="1"/>
  <c r="S243" i="1"/>
  <c r="E244" i="1"/>
  <c r="F244" i="1" s="1"/>
  <c r="Q244" i="1"/>
  <c r="S244" i="1"/>
  <c r="E245" i="1"/>
  <c r="Q245" i="1"/>
  <c r="S245" i="1"/>
  <c r="E246" i="1"/>
  <c r="F246" i="1" s="1"/>
  <c r="Z246" i="1" s="1"/>
  <c r="Q246" i="1"/>
  <c r="S246" i="1"/>
  <c r="E247" i="1"/>
  <c r="Q247" i="1"/>
  <c r="S247" i="1"/>
  <c r="E248" i="1"/>
  <c r="F248" i="1" s="1"/>
  <c r="Q248" i="1"/>
  <c r="S248" i="1"/>
  <c r="E249" i="1"/>
  <c r="F249" i="1" s="1"/>
  <c r="Z249" i="1" s="1"/>
  <c r="Q249" i="1"/>
  <c r="S249" i="1"/>
  <c r="E250" i="1"/>
  <c r="F250" i="1" s="1"/>
  <c r="Q250" i="1"/>
  <c r="S250" i="1"/>
  <c r="E251" i="1"/>
  <c r="F251" i="1" s="1"/>
  <c r="G251" i="1" s="1"/>
  <c r="I251" i="1" s="1"/>
  <c r="Q251" i="1"/>
  <c r="S251" i="1"/>
  <c r="E252" i="1"/>
  <c r="F252" i="1" s="1"/>
  <c r="G252" i="1" s="1"/>
  <c r="Q252" i="1"/>
  <c r="S252" i="1"/>
  <c r="E253" i="1"/>
  <c r="F253" i="1" s="1"/>
  <c r="Z253" i="1" s="1"/>
  <c r="Q253" i="1"/>
  <c r="S253" i="1"/>
  <c r="E254" i="1"/>
  <c r="F254" i="1" s="1"/>
  <c r="Z254" i="1" s="1"/>
  <c r="Q254" i="1"/>
  <c r="S254" i="1"/>
  <c r="E255" i="1"/>
  <c r="F255" i="1" s="1"/>
  <c r="Q255" i="1"/>
  <c r="S255" i="1"/>
  <c r="E256" i="1"/>
  <c r="Q256" i="1"/>
  <c r="S256" i="1"/>
  <c r="E257" i="1"/>
  <c r="F257" i="1" s="1"/>
  <c r="Q257" i="1"/>
  <c r="S257" i="1"/>
  <c r="E258" i="1"/>
  <c r="F258" i="1" s="1"/>
  <c r="G258" i="1" s="1"/>
  <c r="K258" i="1" s="1"/>
  <c r="Q258" i="1"/>
  <c r="S258" i="1"/>
  <c r="E259" i="1"/>
  <c r="F259" i="1" s="1"/>
  <c r="Q259" i="1"/>
  <c r="S259" i="1"/>
  <c r="E260" i="1"/>
  <c r="F260" i="1" s="1"/>
  <c r="Z260" i="1" s="1"/>
  <c r="Q260" i="1"/>
  <c r="S260" i="1"/>
  <c r="E261" i="1"/>
  <c r="F261" i="1" s="1"/>
  <c r="Q261" i="1"/>
  <c r="S261" i="1"/>
  <c r="E262" i="1"/>
  <c r="F262" i="1" s="1"/>
  <c r="Q262" i="1"/>
  <c r="S262" i="1"/>
  <c r="E263" i="1"/>
  <c r="Q263" i="1"/>
  <c r="S263" i="1"/>
  <c r="E264" i="1"/>
  <c r="F264" i="1" s="1"/>
  <c r="Q264" i="1"/>
  <c r="S264" i="1"/>
  <c r="E265" i="1"/>
  <c r="Q265" i="1"/>
  <c r="S265" i="1"/>
  <c r="E266" i="1"/>
  <c r="F266" i="1" s="1"/>
  <c r="Z266" i="1" s="1"/>
  <c r="Q266" i="1"/>
  <c r="S266" i="1"/>
  <c r="E267" i="1"/>
  <c r="F267" i="1" s="1"/>
  <c r="Q267" i="1"/>
  <c r="S267" i="1"/>
  <c r="E268" i="1"/>
  <c r="Q268" i="1"/>
  <c r="S268" i="1"/>
  <c r="E269" i="1"/>
  <c r="F269" i="1" s="1"/>
  <c r="G269" i="1" s="1"/>
  <c r="I269" i="1" s="1"/>
  <c r="Q269" i="1"/>
  <c r="S269" i="1"/>
  <c r="E270" i="1"/>
  <c r="Q270" i="1"/>
  <c r="S270" i="1"/>
  <c r="E271" i="1"/>
  <c r="F271" i="1" s="1"/>
  <c r="Q271" i="1"/>
  <c r="S271" i="1"/>
  <c r="E272" i="1"/>
  <c r="Q272" i="1"/>
  <c r="S272" i="1"/>
  <c r="E273" i="1"/>
  <c r="Q273" i="1"/>
  <c r="S273" i="1"/>
  <c r="E274" i="1"/>
  <c r="Q274" i="1"/>
  <c r="S274" i="1"/>
  <c r="E275" i="1"/>
  <c r="F275" i="1" s="1"/>
  <c r="Z275" i="1" s="1"/>
  <c r="Q275" i="1"/>
  <c r="S275" i="1"/>
  <c r="E276" i="1"/>
  <c r="F276" i="1" s="1"/>
  <c r="G276" i="1" s="1"/>
  <c r="Q276" i="1"/>
  <c r="S276" i="1"/>
  <c r="E277" i="1"/>
  <c r="F277" i="1" s="1"/>
  <c r="Z277" i="1" s="1"/>
  <c r="Q277" i="1"/>
  <c r="S277" i="1"/>
  <c r="E278" i="1"/>
  <c r="Q278" i="1"/>
  <c r="S278" i="1"/>
  <c r="E279" i="1"/>
  <c r="F279" i="1" s="1"/>
  <c r="Q279" i="1"/>
  <c r="S279" i="1"/>
  <c r="E280" i="1"/>
  <c r="Q280" i="1"/>
  <c r="S280" i="1"/>
  <c r="E281" i="1"/>
  <c r="Q281" i="1"/>
  <c r="S281" i="1"/>
  <c r="E282" i="1"/>
  <c r="F282" i="1" s="1"/>
  <c r="Q282" i="1"/>
  <c r="S282" i="1"/>
  <c r="E283" i="1"/>
  <c r="F283" i="1" s="1"/>
  <c r="G283" i="1" s="1"/>
  <c r="K283" i="1" s="1"/>
  <c r="Q283" i="1"/>
  <c r="S283" i="1"/>
  <c r="E284" i="1"/>
  <c r="F284" i="1" s="1"/>
  <c r="Q284" i="1"/>
  <c r="S284" i="1"/>
  <c r="E285" i="1"/>
  <c r="Q285" i="1"/>
  <c r="S285" i="1"/>
  <c r="E286" i="1"/>
  <c r="F286" i="1" s="1"/>
  <c r="G286" i="1" s="1"/>
  <c r="K286" i="1" s="1"/>
  <c r="Q286" i="1"/>
  <c r="S286" i="1"/>
  <c r="E287" i="1"/>
  <c r="Q287" i="1"/>
  <c r="S287" i="1"/>
  <c r="E288" i="1"/>
  <c r="F288" i="1" s="1"/>
  <c r="Z288" i="1" s="1"/>
  <c r="Q288" i="1"/>
  <c r="S288" i="1"/>
  <c r="E289" i="1"/>
  <c r="F289" i="1" s="1"/>
  <c r="G289" i="1" s="1"/>
  <c r="K289" i="1" s="1"/>
  <c r="Q289" i="1"/>
  <c r="S289" i="1"/>
  <c r="E290" i="1"/>
  <c r="F290" i="1" s="1"/>
  <c r="Z290" i="1" s="1"/>
  <c r="Q290" i="1"/>
  <c r="S290" i="1"/>
  <c r="E291" i="1"/>
  <c r="F291" i="1" s="1"/>
  <c r="Q291" i="1"/>
  <c r="S291" i="1"/>
  <c r="E292" i="1"/>
  <c r="Q292" i="1"/>
  <c r="S292" i="1"/>
  <c r="E293" i="1"/>
  <c r="F293" i="1" s="1"/>
  <c r="Q293" i="1"/>
  <c r="S293" i="1"/>
  <c r="E294" i="1"/>
  <c r="F294" i="1" s="1"/>
  <c r="Q294" i="1"/>
  <c r="S294" i="1"/>
  <c r="E295" i="1"/>
  <c r="F295" i="1" s="1"/>
  <c r="Q295" i="1"/>
  <c r="S295" i="1"/>
  <c r="E296" i="1"/>
  <c r="F296" i="1" s="1"/>
  <c r="G296" i="1" s="1"/>
  <c r="Q296" i="1"/>
  <c r="S296" i="1"/>
  <c r="E298" i="1"/>
  <c r="F298" i="1" s="1"/>
  <c r="G298" i="1" s="1"/>
  <c r="K298" i="1" s="1"/>
  <c r="Q298" i="1"/>
  <c r="S298" i="1"/>
  <c r="E299" i="1"/>
  <c r="F299" i="1" s="1"/>
  <c r="G299" i="1" s="1"/>
  <c r="K299" i="1" s="1"/>
  <c r="Q299" i="1"/>
  <c r="S299" i="1"/>
  <c r="E300" i="1"/>
  <c r="F300" i="1" s="1"/>
  <c r="Z300" i="1" s="1"/>
  <c r="Q300" i="1"/>
  <c r="S300" i="1"/>
  <c r="A11" i="2"/>
  <c r="C11" i="2"/>
  <c r="D11" i="2"/>
  <c r="G11" i="2"/>
  <c r="H11" i="2"/>
  <c r="B11" i="2"/>
  <c r="A12" i="2"/>
  <c r="B12" i="2"/>
  <c r="D12" i="2"/>
  <c r="G12" i="2"/>
  <c r="C12" i="2"/>
  <c r="H12" i="2"/>
  <c r="A13" i="2"/>
  <c r="D13" i="2"/>
  <c r="G13" i="2"/>
  <c r="C13" i="2"/>
  <c r="E13" i="2"/>
  <c r="H13" i="2"/>
  <c r="B13" i="2"/>
  <c r="A14" i="2"/>
  <c r="D14" i="2"/>
  <c r="G14" i="2"/>
  <c r="C14" i="2"/>
  <c r="E14" i="2"/>
  <c r="H14" i="2"/>
  <c r="B14" i="2"/>
  <c r="A15" i="2"/>
  <c r="C15" i="2"/>
  <c r="D15" i="2"/>
  <c r="G15" i="2"/>
  <c r="H15" i="2"/>
  <c r="B15" i="2"/>
  <c r="A16" i="2"/>
  <c r="B16" i="2"/>
  <c r="D16" i="2"/>
  <c r="G16" i="2"/>
  <c r="C16" i="2"/>
  <c r="E16" i="2"/>
  <c r="H16" i="2"/>
  <c r="A17" i="2"/>
  <c r="B17" i="2"/>
  <c r="C17" i="2"/>
  <c r="D17" i="2"/>
  <c r="G17" i="2"/>
  <c r="H17" i="2"/>
  <c r="A18" i="2"/>
  <c r="B18" i="2"/>
  <c r="C18" i="2"/>
  <c r="D18" i="2"/>
  <c r="G18" i="2"/>
  <c r="H18" i="2"/>
  <c r="A19" i="2"/>
  <c r="C19" i="2"/>
  <c r="D19" i="2"/>
  <c r="G19" i="2"/>
  <c r="H19" i="2"/>
  <c r="B19" i="2"/>
  <c r="A20" i="2"/>
  <c r="B20" i="2"/>
  <c r="D20" i="2"/>
  <c r="G20" i="2"/>
  <c r="C20" i="2"/>
  <c r="E20" i="2"/>
  <c r="H20" i="2"/>
  <c r="A21" i="2"/>
  <c r="D21" i="2"/>
  <c r="G21" i="2"/>
  <c r="C21" i="2"/>
  <c r="H21" i="2"/>
  <c r="B21" i="2"/>
  <c r="A22" i="2"/>
  <c r="D22" i="2"/>
  <c r="G22" i="2"/>
  <c r="C22" i="2"/>
  <c r="E22" i="2"/>
  <c r="H22" i="2"/>
  <c r="B22" i="2"/>
  <c r="A23" i="2"/>
  <c r="C23" i="2"/>
  <c r="D23" i="2"/>
  <c r="E23" i="2"/>
  <c r="G23" i="2"/>
  <c r="H23" i="2"/>
  <c r="B23" i="2"/>
  <c r="A24" i="2"/>
  <c r="B24" i="2"/>
  <c r="D24" i="2"/>
  <c r="G24" i="2"/>
  <c r="C24" i="2"/>
  <c r="E24" i="2"/>
  <c r="H24" i="2"/>
  <c r="A25" i="2"/>
  <c r="B25" i="2"/>
  <c r="C25" i="2"/>
  <c r="E25" i="2"/>
  <c r="D25" i="2"/>
  <c r="G25" i="2"/>
  <c r="H25" i="2"/>
  <c r="A26" i="2"/>
  <c r="B26" i="2"/>
  <c r="C26" i="2"/>
  <c r="D26" i="2"/>
  <c r="G26" i="2"/>
  <c r="H26" i="2"/>
  <c r="A27" i="2"/>
  <c r="C27" i="2"/>
  <c r="E27" i="2"/>
  <c r="D27" i="2"/>
  <c r="G27" i="2"/>
  <c r="H27" i="2"/>
  <c r="B27" i="2"/>
  <c r="A28" i="2"/>
  <c r="B28" i="2"/>
  <c r="D28" i="2"/>
  <c r="G28" i="2"/>
  <c r="C28" i="2"/>
  <c r="H28" i="2"/>
  <c r="A29" i="2"/>
  <c r="D29" i="2"/>
  <c r="G29" i="2"/>
  <c r="C29" i="2"/>
  <c r="E29" i="2"/>
  <c r="H29" i="2"/>
  <c r="B29" i="2"/>
  <c r="A30" i="2"/>
  <c r="D30" i="2"/>
  <c r="G30" i="2"/>
  <c r="C30" i="2"/>
  <c r="E30" i="2"/>
  <c r="H30" i="2"/>
  <c r="B30" i="2"/>
  <c r="A31" i="2"/>
  <c r="C31" i="2"/>
  <c r="D31" i="2"/>
  <c r="E31" i="2"/>
  <c r="G31" i="2"/>
  <c r="H31" i="2"/>
  <c r="B31" i="2"/>
  <c r="A32" i="2"/>
  <c r="B32" i="2"/>
  <c r="D32" i="2"/>
  <c r="G32" i="2"/>
  <c r="C32" i="2"/>
  <c r="E32" i="2"/>
  <c r="H32" i="2"/>
  <c r="A33" i="2"/>
  <c r="B33" i="2"/>
  <c r="C33" i="2"/>
  <c r="E33" i="2"/>
  <c r="D33" i="2"/>
  <c r="G33" i="2"/>
  <c r="H33" i="2"/>
  <c r="A34" i="2"/>
  <c r="B34" i="2"/>
  <c r="C34" i="2"/>
  <c r="E34" i="2"/>
  <c r="D34" i="2"/>
  <c r="G34" i="2"/>
  <c r="H34" i="2"/>
  <c r="A35" i="2"/>
  <c r="C35" i="2"/>
  <c r="E35" i="2"/>
  <c r="D35" i="2"/>
  <c r="G35" i="2"/>
  <c r="H35" i="2"/>
  <c r="B35" i="2"/>
  <c r="A36" i="2"/>
  <c r="B36" i="2"/>
  <c r="D36" i="2"/>
  <c r="E36" i="2"/>
  <c r="G36" i="2"/>
  <c r="C36" i="2"/>
  <c r="H36" i="2"/>
  <c r="A37" i="2"/>
  <c r="D37" i="2"/>
  <c r="G37" i="2"/>
  <c r="C37" i="2"/>
  <c r="H37" i="2"/>
  <c r="B37" i="2"/>
  <c r="A38" i="2"/>
  <c r="D38" i="2"/>
  <c r="G38" i="2"/>
  <c r="C38" i="2"/>
  <c r="E38" i="2"/>
  <c r="H38" i="2"/>
  <c r="B38" i="2"/>
  <c r="A39" i="2"/>
  <c r="C39" i="2"/>
  <c r="D39" i="2"/>
  <c r="G39" i="2"/>
  <c r="H39" i="2"/>
  <c r="B39" i="2"/>
  <c r="A40" i="2"/>
  <c r="B40" i="2"/>
  <c r="D40" i="2"/>
  <c r="G40" i="2"/>
  <c r="C40" i="2"/>
  <c r="E40" i="2"/>
  <c r="H40" i="2"/>
  <c r="A41" i="2"/>
  <c r="B41" i="2"/>
  <c r="C41" i="2"/>
  <c r="D41" i="2"/>
  <c r="G41" i="2"/>
  <c r="H41" i="2"/>
  <c r="A42" i="2"/>
  <c r="B42" i="2"/>
  <c r="C42" i="2"/>
  <c r="D42" i="2"/>
  <c r="G42" i="2"/>
  <c r="H42" i="2"/>
  <c r="A43" i="2"/>
  <c r="C43" i="2"/>
  <c r="D43" i="2"/>
  <c r="G43" i="2"/>
  <c r="H43" i="2"/>
  <c r="B43" i="2"/>
  <c r="A44" i="2"/>
  <c r="B44" i="2"/>
  <c r="D44" i="2"/>
  <c r="G44" i="2"/>
  <c r="C44" i="2"/>
  <c r="H44" i="2"/>
  <c r="A45" i="2"/>
  <c r="D45" i="2"/>
  <c r="G45" i="2"/>
  <c r="C45" i="2"/>
  <c r="H45" i="2"/>
  <c r="B45" i="2"/>
  <c r="A46" i="2"/>
  <c r="D46" i="2"/>
  <c r="G46" i="2"/>
  <c r="C46" i="2"/>
  <c r="H46" i="2"/>
  <c r="B46" i="2"/>
  <c r="A47" i="2"/>
  <c r="C47" i="2"/>
  <c r="D47" i="2"/>
  <c r="G47" i="2"/>
  <c r="H47" i="2"/>
  <c r="B47" i="2"/>
  <c r="A48" i="2"/>
  <c r="B48" i="2"/>
  <c r="D48" i="2"/>
  <c r="G48" i="2"/>
  <c r="C48" i="2"/>
  <c r="H48" i="2"/>
  <c r="A49" i="2"/>
  <c r="B49" i="2"/>
  <c r="C49" i="2"/>
  <c r="D49" i="2"/>
  <c r="G49" i="2"/>
  <c r="H49" i="2"/>
  <c r="A50" i="2"/>
  <c r="B50" i="2"/>
  <c r="C50" i="2"/>
  <c r="D50" i="2"/>
  <c r="G50" i="2"/>
  <c r="H50" i="2"/>
  <c r="A51" i="2"/>
  <c r="C51" i="2"/>
  <c r="E51" i="2"/>
  <c r="D51" i="2"/>
  <c r="G51" i="2"/>
  <c r="H51" i="2"/>
  <c r="B51" i="2"/>
  <c r="A52" i="2"/>
  <c r="B52" i="2"/>
  <c r="D52" i="2"/>
  <c r="G52" i="2"/>
  <c r="C52" i="2"/>
  <c r="H52" i="2"/>
  <c r="A53" i="2"/>
  <c r="D53" i="2"/>
  <c r="G53" i="2"/>
  <c r="C53" i="2"/>
  <c r="H53" i="2"/>
  <c r="B53" i="2"/>
  <c r="A54" i="2"/>
  <c r="D54" i="2"/>
  <c r="G54" i="2"/>
  <c r="C54" i="2"/>
  <c r="H54" i="2"/>
  <c r="B54" i="2"/>
  <c r="A55" i="2"/>
  <c r="C55" i="2"/>
  <c r="D55" i="2"/>
  <c r="G55" i="2"/>
  <c r="H55" i="2"/>
  <c r="B55" i="2"/>
  <c r="A56" i="2"/>
  <c r="B56" i="2"/>
  <c r="D56" i="2"/>
  <c r="G56" i="2"/>
  <c r="C56" i="2"/>
  <c r="H56" i="2"/>
  <c r="A57" i="2"/>
  <c r="B57" i="2"/>
  <c r="C57" i="2"/>
  <c r="D57" i="2"/>
  <c r="G57" i="2"/>
  <c r="H57" i="2"/>
  <c r="A58" i="2"/>
  <c r="B58" i="2"/>
  <c r="C58" i="2"/>
  <c r="E58" i="2"/>
  <c r="D58" i="2"/>
  <c r="G58" i="2"/>
  <c r="H58" i="2"/>
  <c r="A59" i="2"/>
  <c r="C59" i="2"/>
  <c r="D59" i="2"/>
  <c r="G59" i="2"/>
  <c r="H59" i="2"/>
  <c r="B59" i="2"/>
  <c r="A60" i="2"/>
  <c r="B60" i="2"/>
  <c r="D60" i="2"/>
  <c r="E60" i="2"/>
  <c r="G60" i="2"/>
  <c r="C60" i="2"/>
  <c r="H60" i="2"/>
  <c r="A61" i="2"/>
  <c r="D61" i="2"/>
  <c r="G61" i="2"/>
  <c r="C61" i="2"/>
  <c r="E61" i="2"/>
  <c r="H61" i="2"/>
  <c r="B61" i="2"/>
  <c r="A62" i="2"/>
  <c r="D62" i="2"/>
  <c r="G62" i="2"/>
  <c r="C62" i="2"/>
  <c r="H62" i="2"/>
  <c r="B62" i="2"/>
  <c r="A63" i="2"/>
  <c r="C63" i="2"/>
  <c r="D63" i="2"/>
  <c r="G63" i="2"/>
  <c r="H63" i="2"/>
  <c r="B63" i="2"/>
  <c r="A64" i="2"/>
  <c r="B64" i="2"/>
  <c r="D64" i="2"/>
  <c r="G64" i="2"/>
  <c r="C64" i="2"/>
  <c r="H64" i="2"/>
  <c r="A65" i="2"/>
  <c r="B65" i="2"/>
  <c r="C65" i="2"/>
  <c r="D65" i="2"/>
  <c r="G65" i="2"/>
  <c r="H65" i="2"/>
  <c r="A66" i="2"/>
  <c r="B66" i="2"/>
  <c r="C66" i="2"/>
  <c r="D66" i="2"/>
  <c r="G66" i="2"/>
  <c r="H66" i="2"/>
  <c r="A67" i="2"/>
  <c r="C67" i="2"/>
  <c r="D67" i="2"/>
  <c r="G67" i="2"/>
  <c r="H67" i="2"/>
  <c r="B67" i="2"/>
  <c r="A68" i="2"/>
  <c r="B68" i="2"/>
  <c r="D68" i="2"/>
  <c r="G68" i="2"/>
  <c r="C68" i="2"/>
  <c r="H68" i="2"/>
  <c r="A69" i="2"/>
  <c r="D69" i="2"/>
  <c r="G69" i="2"/>
  <c r="C69" i="2"/>
  <c r="H69" i="2"/>
  <c r="B69" i="2"/>
  <c r="A70" i="2"/>
  <c r="D70" i="2"/>
  <c r="G70" i="2"/>
  <c r="C70" i="2"/>
  <c r="H70" i="2"/>
  <c r="B70" i="2"/>
  <c r="A71" i="2"/>
  <c r="C71" i="2"/>
  <c r="D71" i="2"/>
  <c r="G71" i="2"/>
  <c r="H71" i="2"/>
  <c r="B71" i="2"/>
  <c r="A72" i="2"/>
  <c r="B72" i="2"/>
  <c r="D72" i="2"/>
  <c r="G72" i="2"/>
  <c r="C72" i="2"/>
  <c r="E72" i="2"/>
  <c r="H72" i="2"/>
  <c r="A73" i="2"/>
  <c r="B73" i="2"/>
  <c r="C73" i="2"/>
  <c r="D73" i="2"/>
  <c r="G73" i="2"/>
  <c r="H73" i="2"/>
  <c r="A74" i="2"/>
  <c r="B74" i="2"/>
  <c r="C74" i="2"/>
  <c r="D74" i="2"/>
  <c r="G74" i="2"/>
  <c r="H74" i="2"/>
  <c r="A75" i="2"/>
  <c r="C75" i="2"/>
  <c r="E75" i="2"/>
  <c r="D75" i="2"/>
  <c r="G75" i="2"/>
  <c r="H75" i="2"/>
  <c r="B75" i="2"/>
  <c r="A76" i="2"/>
  <c r="B76" i="2"/>
  <c r="D76" i="2"/>
  <c r="G76" i="2"/>
  <c r="C76" i="2"/>
  <c r="H76" i="2"/>
  <c r="A77" i="2"/>
  <c r="D77" i="2"/>
  <c r="G77" i="2"/>
  <c r="C77" i="2"/>
  <c r="H77" i="2"/>
  <c r="B77" i="2"/>
  <c r="A78" i="2"/>
  <c r="D78" i="2"/>
  <c r="G78" i="2"/>
  <c r="C78" i="2"/>
  <c r="H78" i="2"/>
  <c r="B78" i="2"/>
  <c r="A79" i="2"/>
  <c r="C79" i="2"/>
  <c r="D79" i="2"/>
  <c r="G79" i="2"/>
  <c r="H79" i="2"/>
  <c r="B79" i="2"/>
  <c r="A80" i="2"/>
  <c r="B80" i="2"/>
  <c r="D80" i="2"/>
  <c r="G80" i="2"/>
  <c r="C80" i="2"/>
  <c r="H80" i="2"/>
  <c r="A81" i="2"/>
  <c r="B81" i="2"/>
  <c r="C81" i="2"/>
  <c r="D81" i="2"/>
  <c r="G81" i="2"/>
  <c r="H81" i="2"/>
  <c r="A82" i="2"/>
  <c r="B82" i="2"/>
  <c r="C82" i="2"/>
  <c r="E82" i="2"/>
  <c r="D82" i="2"/>
  <c r="G82" i="2"/>
  <c r="H82" i="2"/>
  <c r="A83" i="2"/>
  <c r="C83" i="2"/>
  <c r="D83" i="2"/>
  <c r="G83" i="2"/>
  <c r="H83" i="2"/>
  <c r="B83" i="2"/>
  <c r="A84" i="2"/>
  <c r="B84" i="2"/>
  <c r="D84" i="2"/>
  <c r="G84" i="2"/>
  <c r="C84" i="2"/>
  <c r="H84" i="2"/>
  <c r="A85" i="2"/>
  <c r="D85" i="2"/>
  <c r="G85" i="2"/>
  <c r="C85" i="2"/>
  <c r="E85" i="2"/>
  <c r="H85" i="2"/>
  <c r="B85" i="2"/>
  <c r="A86" i="2"/>
  <c r="D86" i="2"/>
  <c r="G86" i="2"/>
  <c r="C86" i="2"/>
  <c r="H86" i="2"/>
  <c r="B86" i="2"/>
  <c r="A87" i="2"/>
  <c r="C87" i="2"/>
  <c r="D87" i="2"/>
  <c r="E87" i="2"/>
  <c r="G87" i="2"/>
  <c r="H87" i="2"/>
  <c r="B87" i="2"/>
  <c r="A88" i="2"/>
  <c r="B88" i="2"/>
  <c r="D88" i="2"/>
  <c r="G88" i="2"/>
  <c r="C88" i="2"/>
  <c r="H88" i="2"/>
  <c r="A89" i="2"/>
  <c r="B89" i="2"/>
  <c r="C89" i="2"/>
  <c r="D89" i="2"/>
  <c r="G89" i="2"/>
  <c r="H89" i="2"/>
  <c r="A90" i="2"/>
  <c r="B90" i="2"/>
  <c r="C90" i="2"/>
  <c r="D90" i="2"/>
  <c r="G90" i="2"/>
  <c r="H90" i="2"/>
  <c r="A91" i="2"/>
  <c r="C91" i="2"/>
  <c r="D91" i="2"/>
  <c r="G91" i="2"/>
  <c r="H91" i="2"/>
  <c r="B91" i="2"/>
  <c r="A92" i="2"/>
  <c r="B92" i="2"/>
  <c r="D92" i="2"/>
  <c r="E92" i="2"/>
  <c r="G92" i="2"/>
  <c r="C92" i="2"/>
  <c r="H92" i="2"/>
  <c r="A93" i="2"/>
  <c r="D93" i="2"/>
  <c r="G93" i="2"/>
  <c r="C93" i="2"/>
  <c r="H93" i="2"/>
  <c r="B93" i="2"/>
  <c r="A94" i="2"/>
  <c r="D94" i="2"/>
  <c r="G94" i="2"/>
  <c r="C94" i="2"/>
  <c r="H94" i="2"/>
  <c r="B94" i="2"/>
  <c r="A95" i="2"/>
  <c r="C95" i="2"/>
  <c r="D95" i="2"/>
  <c r="G95" i="2"/>
  <c r="H95" i="2"/>
  <c r="B95" i="2"/>
  <c r="A96" i="2"/>
  <c r="B96" i="2"/>
  <c r="D96" i="2"/>
  <c r="G96" i="2"/>
  <c r="C96" i="2"/>
  <c r="H96" i="2"/>
  <c r="A97" i="2"/>
  <c r="B97" i="2"/>
  <c r="C97" i="2"/>
  <c r="D97" i="2"/>
  <c r="G97" i="2"/>
  <c r="H97" i="2"/>
  <c r="A98" i="2"/>
  <c r="B98" i="2"/>
  <c r="C98" i="2"/>
  <c r="E98" i="2"/>
  <c r="D98" i="2"/>
  <c r="G98" i="2"/>
  <c r="H98" i="2"/>
  <c r="A99" i="2"/>
  <c r="C99" i="2"/>
  <c r="D99" i="2"/>
  <c r="G99" i="2"/>
  <c r="H99" i="2"/>
  <c r="B99" i="2"/>
  <c r="A100" i="2"/>
  <c r="B100" i="2"/>
  <c r="D100" i="2"/>
  <c r="E100" i="2"/>
  <c r="G100" i="2"/>
  <c r="C100" i="2"/>
  <c r="H100" i="2"/>
  <c r="A101" i="2"/>
  <c r="D101" i="2"/>
  <c r="G101" i="2"/>
  <c r="C101" i="2"/>
  <c r="H101" i="2"/>
  <c r="B101" i="2"/>
  <c r="A102" i="2"/>
  <c r="D102" i="2"/>
  <c r="G102" i="2"/>
  <c r="C102" i="2"/>
  <c r="H102" i="2"/>
  <c r="B102" i="2"/>
  <c r="A103" i="2"/>
  <c r="C103" i="2"/>
  <c r="D103" i="2"/>
  <c r="G103" i="2"/>
  <c r="H103" i="2"/>
  <c r="B103" i="2"/>
  <c r="A104" i="2"/>
  <c r="B104" i="2"/>
  <c r="D104" i="2"/>
  <c r="G104" i="2"/>
  <c r="C104" i="2"/>
  <c r="H104" i="2"/>
  <c r="A105" i="2"/>
  <c r="B105" i="2"/>
  <c r="C105" i="2"/>
  <c r="D105" i="2"/>
  <c r="G105" i="2"/>
  <c r="H105" i="2"/>
  <c r="A106" i="2"/>
  <c r="B106" i="2"/>
  <c r="C106" i="2"/>
  <c r="E106" i="2"/>
  <c r="D106" i="2"/>
  <c r="G106" i="2"/>
  <c r="H106" i="2"/>
  <c r="A107" i="2"/>
  <c r="C107" i="2"/>
  <c r="D107" i="2"/>
  <c r="G107" i="2"/>
  <c r="H107" i="2"/>
  <c r="B107" i="2"/>
  <c r="A108" i="2"/>
  <c r="B108" i="2"/>
  <c r="D108" i="2"/>
  <c r="E108" i="2"/>
  <c r="G108" i="2"/>
  <c r="C108" i="2"/>
  <c r="H108" i="2"/>
  <c r="A109" i="2"/>
  <c r="D109" i="2"/>
  <c r="G109" i="2"/>
  <c r="C109" i="2"/>
  <c r="E109" i="2"/>
  <c r="H109" i="2"/>
  <c r="B109" i="2"/>
  <c r="A110" i="2"/>
  <c r="D110" i="2"/>
  <c r="G110" i="2"/>
  <c r="C110" i="2"/>
  <c r="E110" i="2"/>
  <c r="H110" i="2"/>
  <c r="B110" i="2"/>
  <c r="A111" i="2"/>
  <c r="C111" i="2"/>
  <c r="D111" i="2"/>
  <c r="G111" i="2"/>
  <c r="H111" i="2"/>
  <c r="B111" i="2"/>
  <c r="A112" i="2"/>
  <c r="B112" i="2"/>
  <c r="D112" i="2"/>
  <c r="G112" i="2"/>
  <c r="C112" i="2"/>
  <c r="H112" i="2"/>
  <c r="A113" i="2"/>
  <c r="B113" i="2"/>
  <c r="C113" i="2"/>
  <c r="D113" i="2"/>
  <c r="G113" i="2"/>
  <c r="H113" i="2"/>
  <c r="A114" i="2"/>
  <c r="B114" i="2"/>
  <c r="C114" i="2"/>
  <c r="D114" i="2"/>
  <c r="G114" i="2"/>
  <c r="H114" i="2"/>
  <c r="A115" i="2"/>
  <c r="C115" i="2"/>
  <c r="E115" i="2"/>
  <c r="D115" i="2"/>
  <c r="G115" i="2"/>
  <c r="H115" i="2"/>
  <c r="B115" i="2"/>
  <c r="A116" i="2"/>
  <c r="B116" i="2"/>
  <c r="D116" i="2"/>
  <c r="G116" i="2"/>
  <c r="C116" i="2"/>
  <c r="E116" i="2"/>
  <c r="H116" i="2"/>
  <c r="A117" i="2"/>
  <c r="D117" i="2"/>
  <c r="G117" i="2"/>
  <c r="C117" i="2"/>
  <c r="H117" i="2"/>
  <c r="B117" i="2"/>
  <c r="A118" i="2"/>
  <c r="D118" i="2"/>
  <c r="G118" i="2"/>
  <c r="C118" i="2"/>
  <c r="H118" i="2"/>
  <c r="B118" i="2"/>
  <c r="A119" i="2"/>
  <c r="C119" i="2"/>
  <c r="D119" i="2"/>
  <c r="G119" i="2"/>
  <c r="H119" i="2"/>
  <c r="B119" i="2"/>
  <c r="A120" i="2"/>
  <c r="B120" i="2"/>
  <c r="D120" i="2"/>
  <c r="G120" i="2"/>
  <c r="C120" i="2"/>
  <c r="H120" i="2"/>
  <c r="A121" i="2"/>
  <c r="B121" i="2"/>
  <c r="C121" i="2"/>
  <c r="E121" i="2"/>
  <c r="D121" i="2"/>
  <c r="G121" i="2"/>
  <c r="H121" i="2"/>
  <c r="A122" i="2"/>
  <c r="B122" i="2"/>
  <c r="C122" i="2"/>
  <c r="E122" i="2"/>
  <c r="D122" i="2"/>
  <c r="G122" i="2"/>
  <c r="H122" i="2"/>
  <c r="A123" i="2"/>
  <c r="C123" i="2"/>
  <c r="E123" i="2"/>
  <c r="D123" i="2"/>
  <c r="G123" i="2"/>
  <c r="H123" i="2"/>
  <c r="B123" i="2"/>
  <c r="A124" i="2"/>
  <c r="B124" i="2"/>
  <c r="D124" i="2"/>
  <c r="G124" i="2"/>
  <c r="C124" i="2"/>
  <c r="H124" i="2"/>
  <c r="A125" i="2"/>
  <c r="D125" i="2"/>
  <c r="G125" i="2"/>
  <c r="C125" i="2"/>
  <c r="H125" i="2"/>
  <c r="B125" i="2"/>
  <c r="A126" i="2"/>
  <c r="D126" i="2"/>
  <c r="G126" i="2"/>
  <c r="C126" i="2"/>
  <c r="H126" i="2"/>
  <c r="B126" i="2"/>
  <c r="A127" i="2"/>
  <c r="C127" i="2"/>
  <c r="D127" i="2"/>
  <c r="G127" i="2"/>
  <c r="H127" i="2"/>
  <c r="B127" i="2"/>
  <c r="A128" i="2"/>
  <c r="F128" i="2"/>
  <c r="D128" i="2"/>
  <c r="G128" i="2"/>
  <c r="C128" i="2"/>
  <c r="E128" i="2"/>
  <c r="H128" i="2"/>
  <c r="B128" i="2"/>
  <c r="A129" i="2"/>
  <c r="F129" i="2"/>
  <c r="D129" i="2"/>
  <c r="G129" i="2"/>
  <c r="C129" i="2"/>
  <c r="H129" i="2"/>
  <c r="B129" i="2"/>
  <c r="A130" i="2"/>
  <c r="F130" i="2"/>
  <c r="D130" i="2"/>
  <c r="G130" i="2"/>
  <c r="C130" i="2"/>
  <c r="E130" i="2"/>
  <c r="H130" i="2"/>
  <c r="B130" i="2"/>
  <c r="A131" i="2"/>
  <c r="F131" i="2"/>
  <c r="D131" i="2"/>
  <c r="G131" i="2"/>
  <c r="C131" i="2"/>
  <c r="H131" i="2"/>
  <c r="B131" i="2"/>
  <c r="A132" i="2"/>
  <c r="F132" i="2"/>
  <c r="D132" i="2"/>
  <c r="G132" i="2"/>
  <c r="C132" i="2"/>
  <c r="H132" i="2"/>
  <c r="B132" i="2"/>
  <c r="A133" i="2"/>
  <c r="B133" i="2"/>
  <c r="D133" i="2"/>
  <c r="G133" i="2"/>
  <c r="C133" i="2"/>
  <c r="H133" i="2"/>
  <c r="A134" i="2"/>
  <c r="B134" i="2"/>
  <c r="C134" i="2"/>
  <c r="D134" i="2"/>
  <c r="G134" i="2"/>
  <c r="H134" i="2"/>
  <c r="A135" i="2"/>
  <c r="B135" i="2"/>
  <c r="C135" i="2"/>
  <c r="D135" i="2"/>
  <c r="G135" i="2"/>
  <c r="H135" i="2"/>
  <c r="A136" i="2"/>
  <c r="C136" i="2"/>
  <c r="D136" i="2"/>
  <c r="G136" i="2"/>
  <c r="H136" i="2"/>
  <c r="B136" i="2"/>
  <c r="A137" i="2"/>
  <c r="B137" i="2"/>
  <c r="D137" i="2"/>
  <c r="G137" i="2"/>
  <c r="C137" i="2"/>
  <c r="E137" i="2"/>
  <c r="H137" i="2"/>
  <c r="A138" i="2"/>
  <c r="D138" i="2"/>
  <c r="G138" i="2"/>
  <c r="C138" i="2"/>
  <c r="H138" i="2"/>
  <c r="B138" i="2"/>
  <c r="A139" i="2"/>
  <c r="D139" i="2"/>
  <c r="G139" i="2"/>
  <c r="C139" i="2"/>
  <c r="E139" i="2"/>
  <c r="H139" i="2"/>
  <c r="B139" i="2"/>
  <c r="A140" i="2"/>
  <c r="C140" i="2"/>
  <c r="D140" i="2"/>
  <c r="G140" i="2"/>
  <c r="H140" i="2"/>
  <c r="B140" i="2"/>
  <c r="A141" i="2"/>
  <c r="B141" i="2"/>
  <c r="D141" i="2"/>
  <c r="G141" i="2"/>
  <c r="C141" i="2"/>
  <c r="E141" i="2"/>
  <c r="H141" i="2"/>
  <c r="A142" i="2"/>
  <c r="B142" i="2"/>
  <c r="C142" i="2"/>
  <c r="E142" i="2"/>
  <c r="D142" i="2"/>
  <c r="G142" i="2"/>
  <c r="H142" i="2"/>
  <c r="A143" i="2"/>
  <c r="B143" i="2"/>
  <c r="C143" i="2"/>
  <c r="D143" i="2"/>
  <c r="G143" i="2"/>
  <c r="H143" i="2"/>
  <c r="A144" i="2"/>
  <c r="C144" i="2"/>
  <c r="E144" i="2"/>
  <c r="D144" i="2"/>
  <c r="G144" i="2"/>
  <c r="H144" i="2"/>
  <c r="B144" i="2"/>
  <c r="A145" i="2"/>
  <c r="B145" i="2"/>
  <c r="D145" i="2"/>
  <c r="E145" i="2"/>
  <c r="G145" i="2"/>
  <c r="C145" i="2"/>
  <c r="H145" i="2"/>
  <c r="A146" i="2"/>
  <c r="D146" i="2"/>
  <c r="G146" i="2"/>
  <c r="C146" i="2"/>
  <c r="E146" i="2"/>
  <c r="H146" i="2"/>
  <c r="B146" i="2"/>
  <c r="A147" i="2"/>
  <c r="D147" i="2"/>
  <c r="G147" i="2"/>
  <c r="C147" i="2"/>
  <c r="H147" i="2"/>
  <c r="B147" i="2"/>
  <c r="A148" i="2"/>
  <c r="C148" i="2"/>
  <c r="D148" i="2"/>
  <c r="G148" i="2"/>
  <c r="H148" i="2"/>
  <c r="B148" i="2"/>
  <c r="A149" i="2"/>
  <c r="B149" i="2"/>
  <c r="D149" i="2"/>
  <c r="G149" i="2"/>
  <c r="C149" i="2"/>
  <c r="E149" i="2"/>
  <c r="H149" i="2"/>
  <c r="A150" i="2"/>
  <c r="B150" i="2"/>
  <c r="C150" i="2"/>
  <c r="E150" i="2"/>
  <c r="D150" i="2"/>
  <c r="G150" i="2"/>
  <c r="H150" i="2"/>
  <c r="A151" i="2"/>
  <c r="B151" i="2"/>
  <c r="C151" i="2"/>
  <c r="D151" i="2"/>
  <c r="G151" i="2"/>
  <c r="H151" i="2"/>
  <c r="A152" i="2"/>
  <c r="C152" i="2"/>
  <c r="E152" i="2"/>
  <c r="D152" i="2"/>
  <c r="G152" i="2"/>
  <c r="H152" i="2"/>
  <c r="B152" i="2"/>
  <c r="A153" i="2"/>
  <c r="B153" i="2"/>
  <c r="D153" i="2"/>
  <c r="G153" i="2"/>
  <c r="C153" i="2"/>
  <c r="H153" i="2"/>
  <c r="A154" i="2"/>
  <c r="D154" i="2"/>
  <c r="G154" i="2"/>
  <c r="C154" i="2"/>
  <c r="H154" i="2"/>
  <c r="B154" i="2"/>
  <c r="A155" i="2"/>
  <c r="D155" i="2"/>
  <c r="G155" i="2"/>
  <c r="C155" i="2"/>
  <c r="E155" i="2"/>
  <c r="H155" i="2"/>
  <c r="B155" i="2"/>
  <c r="A156" i="2"/>
  <c r="C156" i="2"/>
  <c r="D156" i="2"/>
  <c r="G156" i="2"/>
  <c r="H156" i="2"/>
  <c r="B156" i="2"/>
  <c r="A157" i="2"/>
  <c r="B157" i="2"/>
  <c r="D157" i="2"/>
  <c r="G157" i="2"/>
  <c r="C157" i="2"/>
  <c r="E157" i="2"/>
  <c r="H157" i="2"/>
  <c r="A158" i="2"/>
  <c r="B158" i="2"/>
  <c r="C158" i="2"/>
  <c r="D158" i="2"/>
  <c r="G158" i="2"/>
  <c r="H158" i="2"/>
  <c r="A159" i="2"/>
  <c r="B159" i="2"/>
  <c r="C159" i="2"/>
  <c r="D159" i="2"/>
  <c r="G159" i="2"/>
  <c r="H159" i="2"/>
  <c r="A160" i="2"/>
  <c r="C160" i="2"/>
  <c r="E160" i="2"/>
  <c r="D160" i="2"/>
  <c r="G160" i="2"/>
  <c r="H160" i="2"/>
  <c r="B160" i="2"/>
  <c r="A161" i="2"/>
  <c r="B161" i="2"/>
  <c r="D161" i="2"/>
  <c r="E161" i="2"/>
  <c r="G161" i="2"/>
  <c r="C161" i="2"/>
  <c r="H161" i="2"/>
  <c r="A162" i="2"/>
  <c r="D162" i="2"/>
  <c r="G162" i="2"/>
  <c r="C162" i="2"/>
  <c r="E162" i="2"/>
  <c r="H162" i="2"/>
  <c r="B162" i="2"/>
  <c r="A163" i="2"/>
  <c r="D163" i="2"/>
  <c r="G163" i="2"/>
  <c r="C163" i="2"/>
  <c r="H163" i="2"/>
  <c r="B163" i="2"/>
  <c r="A164" i="2"/>
  <c r="C164" i="2"/>
  <c r="D164" i="2"/>
  <c r="E164" i="2"/>
  <c r="G164" i="2"/>
  <c r="H164" i="2"/>
  <c r="B164" i="2"/>
  <c r="A165" i="2"/>
  <c r="B165" i="2"/>
  <c r="D165" i="2"/>
  <c r="G165" i="2"/>
  <c r="C165" i="2"/>
  <c r="H165" i="2"/>
  <c r="A166" i="2"/>
  <c r="B166" i="2"/>
  <c r="C166" i="2"/>
  <c r="D166" i="2"/>
  <c r="G166" i="2"/>
  <c r="H166" i="2"/>
  <c r="A167" i="2"/>
  <c r="B167" i="2"/>
  <c r="C167" i="2"/>
  <c r="D167" i="2"/>
  <c r="G167" i="2"/>
  <c r="H167" i="2"/>
  <c r="A168" i="2"/>
  <c r="C168" i="2"/>
  <c r="E168" i="2"/>
  <c r="D168" i="2"/>
  <c r="G168" i="2"/>
  <c r="H168" i="2"/>
  <c r="B168" i="2"/>
  <c r="A169" i="2"/>
  <c r="B169" i="2"/>
  <c r="D169" i="2"/>
  <c r="G169" i="2"/>
  <c r="C169" i="2"/>
  <c r="H169" i="2"/>
  <c r="A170" i="2"/>
  <c r="D170" i="2"/>
  <c r="G170" i="2"/>
  <c r="C170" i="2"/>
  <c r="H170" i="2"/>
  <c r="B170" i="2"/>
  <c r="A171" i="2"/>
  <c r="D171" i="2"/>
  <c r="G171" i="2"/>
  <c r="C171" i="2"/>
  <c r="H171" i="2"/>
  <c r="B171" i="2"/>
  <c r="A172" i="2"/>
  <c r="C172" i="2"/>
  <c r="D172" i="2"/>
  <c r="G172" i="2"/>
  <c r="H172" i="2"/>
  <c r="B172" i="2"/>
  <c r="A173" i="2"/>
  <c r="B173" i="2"/>
  <c r="D173" i="2"/>
  <c r="G173" i="2"/>
  <c r="C173" i="2"/>
  <c r="E173" i="2"/>
  <c r="H173" i="2"/>
  <c r="A174" i="2"/>
  <c r="B174" i="2"/>
  <c r="C174" i="2"/>
  <c r="D174" i="2"/>
  <c r="G174" i="2"/>
  <c r="H174" i="2"/>
  <c r="A175" i="2"/>
  <c r="B175" i="2"/>
  <c r="C175" i="2"/>
  <c r="E175" i="2"/>
  <c r="D175" i="2"/>
  <c r="G175" i="2"/>
  <c r="H175" i="2"/>
  <c r="A176" i="2"/>
  <c r="C176" i="2"/>
  <c r="E176" i="2"/>
  <c r="D176" i="2"/>
  <c r="G176" i="2"/>
  <c r="H176" i="2"/>
  <c r="B176" i="2"/>
  <c r="A177" i="2"/>
  <c r="B177" i="2"/>
  <c r="D177" i="2"/>
  <c r="E177" i="2"/>
  <c r="G177" i="2"/>
  <c r="C177" i="2"/>
  <c r="H177" i="2"/>
  <c r="A178" i="2"/>
  <c r="D178" i="2"/>
  <c r="G178" i="2"/>
  <c r="C178" i="2"/>
  <c r="H178" i="2"/>
  <c r="B178" i="2"/>
  <c r="A179" i="2"/>
  <c r="D179" i="2"/>
  <c r="G179" i="2"/>
  <c r="C179" i="2"/>
  <c r="E179" i="2"/>
  <c r="H179" i="2"/>
  <c r="B179" i="2"/>
  <c r="A180" i="2"/>
  <c r="C180" i="2"/>
  <c r="D180" i="2"/>
  <c r="G180" i="2"/>
  <c r="H180" i="2"/>
  <c r="B180" i="2"/>
  <c r="A181" i="2"/>
  <c r="B181" i="2"/>
  <c r="D181" i="2"/>
  <c r="G181" i="2"/>
  <c r="C181" i="2"/>
  <c r="E181" i="2"/>
  <c r="H181" i="2"/>
  <c r="A182" i="2"/>
  <c r="B182" i="2"/>
  <c r="C182" i="2"/>
  <c r="D182" i="2"/>
  <c r="G182" i="2"/>
  <c r="H182" i="2"/>
  <c r="A183" i="2"/>
  <c r="B183" i="2"/>
  <c r="C183" i="2"/>
  <c r="D183" i="2"/>
  <c r="G183" i="2"/>
  <c r="H183" i="2"/>
  <c r="A184" i="2"/>
  <c r="C184" i="2"/>
  <c r="E184" i="2"/>
  <c r="D184" i="2"/>
  <c r="G184" i="2"/>
  <c r="H184" i="2"/>
  <c r="B184" i="2"/>
  <c r="A185" i="2"/>
  <c r="B185" i="2"/>
  <c r="D185" i="2"/>
  <c r="E185" i="2"/>
  <c r="G185" i="2"/>
  <c r="C185" i="2"/>
  <c r="H185" i="2"/>
  <c r="A186" i="2"/>
  <c r="D186" i="2"/>
  <c r="G186" i="2"/>
  <c r="C186" i="2"/>
  <c r="H186" i="2"/>
  <c r="B186" i="2"/>
  <c r="A187" i="2"/>
  <c r="D187" i="2"/>
  <c r="G187" i="2"/>
  <c r="C187" i="2"/>
  <c r="H187" i="2"/>
  <c r="B187" i="2"/>
  <c r="A188" i="2"/>
  <c r="C188" i="2"/>
  <c r="D188" i="2"/>
  <c r="E188" i="2"/>
  <c r="G188" i="2"/>
  <c r="H188" i="2"/>
  <c r="B188" i="2"/>
  <c r="A189" i="2"/>
  <c r="B189" i="2"/>
  <c r="D189" i="2"/>
  <c r="G189" i="2"/>
  <c r="C189" i="2"/>
  <c r="H189" i="2"/>
  <c r="A190" i="2"/>
  <c r="B190" i="2"/>
  <c r="C190" i="2"/>
  <c r="D190" i="2"/>
  <c r="G190" i="2"/>
  <c r="H190" i="2"/>
  <c r="A191" i="2"/>
  <c r="B191" i="2"/>
  <c r="C191" i="2"/>
  <c r="D191" i="2"/>
  <c r="G191" i="2"/>
  <c r="H191" i="2"/>
  <c r="A192" i="2"/>
  <c r="C192" i="2"/>
  <c r="D192" i="2"/>
  <c r="G192" i="2"/>
  <c r="H192" i="2"/>
  <c r="B192" i="2"/>
  <c r="A193" i="2"/>
  <c r="B193" i="2"/>
  <c r="D193" i="2"/>
  <c r="E193" i="2"/>
  <c r="G193" i="2"/>
  <c r="C193" i="2"/>
  <c r="H193" i="2"/>
  <c r="A194" i="2"/>
  <c r="D194" i="2"/>
  <c r="G194" i="2"/>
  <c r="C194" i="2"/>
  <c r="H194" i="2"/>
  <c r="B194" i="2"/>
  <c r="A195" i="2"/>
  <c r="D195" i="2"/>
  <c r="G195" i="2"/>
  <c r="C195" i="2"/>
  <c r="E195" i="2"/>
  <c r="H195" i="2"/>
  <c r="B195" i="2"/>
  <c r="A196" i="2"/>
  <c r="C196" i="2"/>
  <c r="D196" i="2"/>
  <c r="E196" i="2"/>
  <c r="G196" i="2"/>
  <c r="H196" i="2"/>
  <c r="B196" i="2"/>
  <c r="A197" i="2"/>
  <c r="B197" i="2"/>
  <c r="D197" i="2"/>
  <c r="G197" i="2"/>
  <c r="C197" i="2"/>
  <c r="H197" i="2"/>
  <c r="A198" i="2"/>
  <c r="B198" i="2"/>
  <c r="C198" i="2"/>
  <c r="E198" i="2"/>
  <c r="D198" i="2"/>
  <c r="G198" i="2"/>
  <c r="H198" i="2"/>
  <c r="A199" i="2"/>
  <c r="B199" i="2"/>
  <c r="C199" i="2"/>
  <c r="E199" i="2"/>
  <c r="D199" i="2"/>
  <c r="G199" i="2"/>
  <c r="H199" i="2"/>
  <c r="A200" i="2"/>
  <c r="C200" i="2"/>
  <c r="D200" i="2"/>
  <c r="G200" i="2"/>
  <c r="H200" i="2"/>
  <c r="B200" i="2"/>
  <c r="A201" i="2"/>
  <c r="B201" i="2"/>
  <c r="D201" i="2"/>
  <c r="G201" i="2"/>
  <c r="C201" i="2"/>
  <c r="H201" i="2"/>
  <c r="A202" i="2"/>
  <c r="D202" i="2"/>
  <c r="G202" i="2"/>
  <c r="C202" i="2"/>
  <c r="E202" i="2"/>
  <c r="H202" i="2"/>
  <c r="B202" i="2"/>
  <c r="A203" i="2"/>
  <c r="D203" i="2"/>
  <c r="G203" i="2"/>
  <c r="C203" i="2"/>
  <c r="H203" i="2"/>
  <c r="B203" i="2"/>
  <c r="A204" i="2"/>
  <c r="C204" i="2"/>
  <c r="D204" i="2"/>
  <c r="G204" i="2"/>
  <c r="H204" i="2"/>
  <c r="B204" i="2"/>
  <c r="A205" i="2"/>
  <c r="B205" i="2"/>
  <c r="D205" i="2"/>
  <c r="G205" i="2"/>
  <c r="C205" i="2"/>
  <c r="H205" i="2"/>
  <c r="A206" i="2"/>
  <c r="B206" i="2"/>
  <c r="C206" i="2"/>
  <c r="E206" i="2"/>
  <c r="D206" i="2"/>
  <c r="G206" i="2"/>
  <c r="H206" i="2"/>
  <c r="A207" i="2"/>
  <c r="B207" i="2"/>
  <c r="C207" i="2"/>
  <c r="D207" i="2"/>
  <c r="G207" i="2"/>
  <c r="H207" i="2"/>
  <c r="A208" i="2"/>
  <c r="C208" i="2"/>
  <c r="E208" i="2"/>
  <c r="D208" i="2"/>
  <c r="G208" i="2"/>
  <c r="H208" i="2"/>
  <c r="B208" i="2"/>
  <c r="A209" i="2"/>
  <c r="B209" i="2"/>
  <c r="D209" i="2"/>
  <c r="G209" i="2"/>
  <c r="C209" i="2"/>
  <c r="H209" i="2"/>
  <c r="A210" i="2"/>
  <c r="D210" i="2"/>
  <c r="G210" i="2"/>
  <c r="C210" i="2"/>
  <c r="H210" i="2"/>
  <c r="B210" i="2"/>
  <c r="A211" i="2"/>
  <c r="D211" i="2"/>
  <c r="G211" i="2"/>
  <c r="C211" i="2"/>
  <c r="H211" i="2"/>
  <c r="B211" i="2"/>
  <c r="A212" i="2"/>
  <c r="C212" i="2"/>
  <c r="D212" i="2"/>
  <c r="E212" i="2"/>
  <c r="G212" i="2"/>
  <c r="H212" i="2"/>
  <c r="B212" i="2"/>
  <c r="A213" i="2"/>
  <c r="B213" i="2"/>
  <c r="D213" i="2"/>
  <c r="G213" i="2"/>
  <c r="C213" i="2"/>
  <c r="H213" i="2"/>
  <c r="A214" i="2"/>
  <c r="B214" i="2"/>
  <c r="C214" i="2"/>
  <c r="E214" i="2"/>
  <c r="D214" i="2"/>
  <c r="G214" i="2"/>
  <c r="H214" i="2"/>
  <c r="A215" i="2"/>
  <c r="B215" i="2"/>
  <c r="C215" i="2"/>
  <c r="E215" i="2"/>
  <c r="D215" i="2"/>
  <c r="G215" i="2"/>
  <c r="H215" i="2"/>
  <c r="A216" i="2"/>
  <c r="C216" i="2"/>
  <c r="E216" i="2"/>
  <c r="D216" i="2"/>
  <c r="G216" i="2"/>
  <c r="H216" i="2"/>
  <c r="B216" i="2"/>
  <c r="A217" i="2"/>
  <c r="B217" i="2"/>
  <c r="D217" i="2"/>
  <c r="E217" i="2"/>
  <c r="G217" i="2"/>
  <c r="C217" i="2"/>
  <c r="H217" i="2"/>
  <c r="A218" i="2"/>
  <c r="D218" i="2"/>
  <c r="G218" i="2"/>
  <c r="C218" i="2"/>
  <c r="E218" i="2"/>
  <c r="H218" i="2"/>
  <c r="B218" i="2"/>
  <c r="A219" i="2"/>
  <c r="D219" i="2"/>
  <c r="G219" i="2"/>
  <c r="C219" i="2"/>
  <c r="H219" i="2"/>
  <c r="B219" i="2"/>
  <c r="A220" i="2"/>
  <c r="C220" i="2"/>
  <c r="D220" i="2"/>
  <c r="E220" i="2"/>
  <c r="G220" i="2"/>
  <c r="H220" i="2"/>
  <c r="B220" i="2"/>
  <c r="A221" i="2"/>
  <c r="B221" i="2"/>
  <c r="D221" i="2"/>
  <c r="G221" i="2"/>
  <c r="C221" i="2"/>
  <c r="H221" i="2"/>
  <c r="A222" i="2"/>
  <c r="B222" i="2"/>
  <c r="C222" i="2"/>
  <c r="D222" i="2"/>
  <c r="G222" i="2"/>
  <c r="H222" i="2"/>
  <c r="A223" i="2"/>
  <c r="B223" i="2"/>
  <c r="C223" i="2"/>
  <c r="E223" i="2"/>
  <c r="D223" i="2"/>
  <c r="G223" i="2"/>
  <c r="H223" i="2"/>
  <c r="A224" i="2"/>
  <c r="C224" i="2"/>
  <c r="E224" i="2"/>
  <c r="D224" i="2"/>
  <c r="G224" i="2"/>
  <c r="H224" i="2"/>
  <c r="B224" i="2"/>
  <c r="A225" i="2"/>
  <c r="B225" i="2"/>
  <c r="D225" i="2"/>
  <c r="E225" i="2"/>
  <c r="G225" i="2"/>
  <c r="C225" i="2"/>
  <c r="H225" i="2"/>
  <c r="A226" i="2"/>
  <c r="D226" i="2"/>
  <c r="G226" i="2"/>
  <c r="C226" i="2"/>
  <c r="E226" i="2"/>
  <c r="H226" i="2"/>
  <c r="B226" i="2"/>
  <c r="A227" i="2"/>
  <c r="D227" i="2"/>
  <c r="G227" i="2"/>
  <c r="C227" i="2"/>
  <c r="H227" i="2"/>
  <c r="B227" i="2"/>
  <c r="A228" i="2"/>
  <c r="C228" i="2"/>
  <c r="D228" i="2"/>
  <c r="G228" i="2"/>
  <c r="H228" i="2"/>
  <c r="B228" i="2"/>
  <c r="A229" i="2"/>
  <c r="B229" i="2"/>
  <c r="D229" i="2"/>
  <c r="G229" i="2"/>
  <c r="C229" i="2"/>
  <c r="H229" i="2"/>
  <c r="A230" i="2"/>
  <c r="B230" i="2"/>
  <c r="C230" i="2"/>
  <c r="D230" i="2"/>
  <c r="G230" i="2"/>
  <c r="H230" i="2"/>
  <c r="A231" i="2"/>
  <c r="B231" i="2"/>
  <c r="C231" i="2"/>
  <c r="D231" i="2"/>
  <c r="G231" i="2"/>
  <c r="H231" i="2"/>
  <c r="A232" i="2"/>
  <c r="C232" i="2"/>
  <c r="E232" i="2"/>
  <c r="D232" i="2"/>
  <c r="G232" i="2"/>
  <c r="H232" i="2"/>
  <c r="B232" i="2"/>
  <c r="A233" i="2"/>
  <c r="B233" i="2"/>
  <c r="D233" i="2"/>
  <c r="G233" i="2"/>
  <c r="C233" i="2"/>
  <c r="E233" i="2"/>
  <c r="H233" i="2"/>
  <c r="A234" i="2"/>
  <c r="D234" i="2"/>
  <c r="G234" i="2"/>
  <c r="C234" i="2"/>
  <c r="E234" i="2"/>
  <c r="H234" i="2"/>
  <c r="B234" i="2"/>
  <c r="A235" i="2"/>
  <c r="D235" i="2"/>
  <c r="G235" i="2"/>
  <c r="C235" i="2"/>
  <c r="E235" i="2"/>
  <c r="H235" i="2"/>
  <c r="B235" i="2"/>
  <c r="A236" i="2"/>
  <c r="C236" i="2"/>
  <c r="D236" i="2"/>
  <c r="E236" i="2"/>
  <c r="G236" i="2"/>
  <c r="H236" i="2"/>
  <c r="B236" i="2"/>
  <c r="A237" i="2"/>
  <c r="B237" i="2"/>
  <c r="D237" i="2"/>
  <c r="G237" i="2"/>
  <c r="C237" i="2"/>
  <c r="H237" i="2"/>
  <c r="A238" i="2"/>
  <c r="B238" i="2"/>
  <c r="C238" i="2"/>
  <c r="E238" i="2"/>
  <c r="D238" i="2"/>
  <c r="G238" i="2"/>
  <c r="H238" i="2"/>
  <c r="A239" i="2"/>
  <c r="B239" i="2"/>
  <c r="C239" i="2"/>
  <c r="E239" i="2"/>
  <c r="D239" i="2"/>
  <c r="G239" i="2"/>
  <c r="H239" i="2"/>
  <c r="A240" i="2"/>
  <c r="C240" i="2"/>
  <c r="E240" i="2"/>
  <c r="D240" i="2"/>
  <c r="G240" i="2"/>
  <c r="H240" i="2"/>
  <c r="B240" i="2"/>
  <c r="A241" i="2"/>
  <c r="B241" i="2"/>
  <c r="D241" i="2"/>
  <c r="G241" i="2"/>
  <c r="C241" i="2"/>
  <c r="H241" i="2"/>
  <c r="A242" i="2"/>
  <c r="D242" i="2"/>
  <c r="G242" i="2"/>
  <c r="C242" i="2"/>
  <c r="H242" i="2"/>
  <c r="B242" i="2"/>
  <c r="A243" i="2"/>
  <c r="D243" i="2"/>
  <c r="G243" i="2"/>
  <c r="C243" i="2"/>
  <c r="E243" i="2"/>
  <c r="H243" i="2"/>
  <c r="B243" i="2"/>
  <c r="A244" i="2"/>
  <c r="C244" i="2"/>
  <c r="D244" i="2"/>
  <c r="G244" i="2"/>
  <c r="H244" i="2"/>
  <c r="B244" i="2"/>
  <c r="A245" i="2"/>
  <c r="B245" i="2"/>
  <c r="D245" i="2"/>
  <c r="G245" i="2"/>
  <c r="C245" i="2"/>
  <c r="E245" i="2"/>
  <c r="H245" i="2"/>
  <c r="A246" i="2"/>
  <c r="B246" i="2"/>
  <c r="C246" i="2"/>
  <c r="E246" i="2"/>
  <c r="D246" i="2"/>
  <c r="G246" i="2"/>
  <c r="H246" i="2"/>
  <c r="A247" i="2"/>
  <c r="B247" i="2"/>
  <c r="C247" i="2"/>
  <c r="E247" i="2"/>
  <c r="D247" i="2"/>
  <c r="G247" i="2"/>
  <c r="H247" i="2"/>
  <c r="A248" i="2"/>
  <c r="C248" i="2"/>
  <c r="D248" i="2"/>
  <c r="G248" i="2"/>
  <c r="H248" i="2"/>
  <c r="B248" i="2"/>
  <c r="A249" i="2"/>
  <c r="B249" i="2"/>
  <c r="D249" i="2"/>
  <c r="E249" i="2"/>
  <c r="G249" i="2"/>
  <c r="C249" i="2"/>
  <c r="H249" i="2"/>
  <c r="A250" i="2"/>
  <c r="D250" i="2"/>
  <c r="G250" i="2"/>
  <c r="C250" i="2"/>
  <c r="E250" i="2"/>
  <c r="H250" i="2"/>
  <c r="B250" i="2"/>
  <c r="A251" i="2"/>
  <c r="D251" i="2"/>
  <c r="G251" i="2"/>
  <c r="C251" i="2"/>
  <c r="E251" i="2"/>
  <c r="H251" i="2"/>
  <c r="B251" i="2"/>
  <c r="A252" i="2"/>
  <c r="C252" i="2"/>
  <c r="D252" i="2"/>
  <c r="E252" i="2"/>
  <c r="G252" i="2"/>
  <c r="H252" i="2"/>
  <c r="B252" i="2"/>
  <c r="A253" i="2"/>
  <c r="B253" i="2"/>
  <c r="D253" i="2"/>
  <c r="G253" i="2"/>
  <c r="C253" i="2"/>
  <c r="H253" i="2"/>
  <c r="A254" i="2"/>
  <c r="B254" i="2"/>
  <c r="C254" i="2"/>
  <c r="D254" i="2"/>
  <c r="G254" i="2"/>
  <c r="H254" i="2"/>
  <c r="A255" i="2"/>
  <c r="B255" i="2"/>
  <c r="C255" i="2"/>
  <c r="E255" i="2"/>
  <c r="D255" i="2"/>
  <c r="G255" i="2"/>
  <c r="H255" i="2"/>
  <c r="A256" i="2"/>
  <c r="C256" i="2"/>
  <c r="E256" i="2"/>
  <c r="D256" i="2"/>
  <c r="G256" i="2"/>
  <c r="H256" i="2"/>
  <c r="B256" i="2"/>
  <c r="A257" i="2"/>
  <c r="B257" i="2"/>
  <c r="D257" i="2"/>
  <c r="G257" i="2"/>
  <c r="C257" i="2"/>
  <c r="H257" i="2"/>
  <c r="A258" i="2"/>
  <c r="D258" i="2"/>
  <c r="G258" i="2"/>
  <c r="C258" i="2"/>
  <c r="E258" i="2"/>
  <c r="H258" i="2"/>
  <c r="B258" i="2"/>
  <c r="A259" i="2"/>
  <c r="D259" i="2"/>
  <c r="G259" i="2"/>
  <c r="C259" i="2"/>
  <c r="E259" i="2"/>
  <c r="H259" i="2"/>
  <c r="B259" i="2"/>
  <c r="A260" i="2"/>
  <c r="C260" i="2"/>
  <c r="D260" i="2"/>
  <c r="G260" i="2"/>
  <c r="H260" i="2"/>
  <c r="B260" i="2"/>
  <c r="A261" i="2"/>
  <c r="B261" i="2"/>
  <c r="D261" i="2"/>
  <c r="G261" i="2"/>
  <c r="C261" i="2"/>
  <c r="E261" i="2"/>
  <c r="H261" i="2"/>
  <c r="A262" i="2"/>
  <c r="B262" i="2"/>
  <c r="C262" i="2"/>
  <c r="D262" i="2"/>
  <c r="G262" i="2"/>
  <c r="H262" i="2"/>
  <c r="A263" i="2"/>
  <c r="B263" i="2"/>
  <c r="C263" i="2"/>
  <c r="E263" i="2"/>
  <c r="D263" i="2"/>
  <c r="G263" i="2"/>
  <c r="H263" i="2"/>
  <c r="A264" i="2"/>
  <c r="C264" i="2"/>
  <c r="E264" i="2"/>
  <c r="D264" i="2"/>
  <c r="G264" i="2"/>
  <c r="H264" i="2"/>
  <c r="B264" i="2"/>
  <c r="A265" i="2"/>
  <c r="B265" i="2"/>
  <c r="D265" i="2"/>
  <c r="G265" i="2"/>
  <c r="C265" i="2"/>
  <c r="H265" i="2"/>
  <c r="A266" i="2"/>
  <c r="D266" i="2"/>
  <c r="G266" i="2"/>
  <c r="C266" i="2"/>
  <c r="E266" i="2"/>
  <c r="H266" i="2"/>
  <c r="B266" i="2"/>
  <c r="A267" i="2"/>
  <c r="D267" i="2"/>
  <c r="G267" i="2"/>
  <c r="C267" i="2"/>
  <c r="H267" i="2"/>
  <c r="B267" i="2"/>
  <c r="A268" i="2"/>
  <c r="C268" i="2"/>
  <c r="D268" i="2"/>
  <c r="G268" i="2"/>
  <c r="H268" i="2"/>
  <c r="B268" i="2"/>
  <c r="A269" i="2"/>
  <c r="B269" i="2"/>
  <c r="D269" i="2"/>
  <c r="G269" i="2"/>
  <c r="C269" i="2"/>
  <c r="H269" i="2"/>
  <c r="A270" i="2"/>
  <c r="B270" i="2"/>
  <c r="C270" i="2"/>
  <c r="E270" i="2"/>
  <c r="D270" i="2"/>
  <c r="G270" i="2"/>
  <c r="H270" i="2"/>
  <c r="A271" i="2"/>
  <c r="B271" i="2"/>
  <c r="C271" i="2"/>
  <c r="D271" i="2"/>
  <c r="G271" i="2"/>
  <c r="H271" i="2"/>
  <c r="G275" i="1"/>
  <c r="I275" i="1" s="1"/>
  <c r="G300" i="1"/>
  <c r="K300" i="1" s="1"/>
  <c r="G261" i="1"/>
  <c r="Z261" i="1"/>
  <c r="Z236" i="1"/>
  <c r="Z258" i="1"/>
  <c r="E47" i="2"/>
  <c r="G196" i="1"/>
  <c r="G192" i="1"/>
  <c r="I192" i="1" s="1"/>
  <c r="Z192" i="1"/>
  <c r="I230" i="1"/>
  <c r="G254" i="1"/>
  <c r="I254" i="1" s="1"/>
  <c r="G206" i="1"/>
  <c r="I206" i="1" s="1"/>
  <c r="Z206" i="1"/>
  <c r="G187" i="1"/>
  <c r="I187" i="1" s="1"/>
  <c r="Z230" i="1"/>
  <c r="Z229" i="1"/>
  <c r="G198" i="1"/>
  <c r="I198" i="1" s="1"/>
  <c r="G246" i="1"/>
  <c r="I246" i="1" s="1"/>
  <c r="Z208" i="1"/>
  <c r="G194" i="1"/>
  <c r="I194" i="1" s="1"/>
  <c r="Z224" i="1"/>
  <c r="Z209" i="1"/>
  <c r="Z201" i="1"/>
  <c r="G185" i="1"/>
  <c r="I185" i="1" s="1"/>
  <c r="G183" i="1"/>
  <c r="I183" i="1" s="1"/>
  <c r="G237" i="1"/>
  <c r="I237" i="1" s="1"/>
  <c r="G148" i="1"/>
  <c r="I148" i="1" s="1"/>
  <c r="G136" i="1"/>
  <c r="H136" i="1" s="1"/>
  <c r="Z136" i="1"/>
  <c r="G184" i="1"/>
  <c r="I184" i="1" s="1"/>
  <c r="Z172" i="1"/>
  <c r="G172" i="1"/>
  <c r="I172" i="1" s="1"/>
  <c r="G168" i="1"/>
  <c r="I168" i="1" s="1"/>
  <c r="Z164" i="1"/>
  <c r="G181" i="1"/>
  <c r="I181" i="1" s="1"/>
  <c r="G128" i="1"/>
  <c r="H128" i="1" s="1"/>
  <c r="Z128" i="1"/>
  <c r="G120" i="1"/>
  <c r="H120" i="1" s="1"/>
  <c r="Z120" i="1"/>
  <c r="Z135" i="1"/>
  <c r="Z124" i="1"/>
  <c r="Z115" i="1"/>
  <c r="H66" i="1"/>
  <c r="Z158" i="1"/>
  <c r="G158" i="1"/>
  <c r="I158" i="1" s="1"/>
  <c r="G142" i="1"/>
  <c r="H142" i="1" s="1"/>
  <c r="G137" i="1"/>
  <c r="H137" i="1" s="1"/>
  <c r="Z137" i="1"/>
  <c r="Z131" i="1"/>
  <c r="G131" i="1"/>
  <c r="AC131" i="1" s="1"/>
  <c r="G88" i="1"/>
  <c r="H88" i="1" s="1"/>
  <c r="G81" i="1"/>
  <c r="H81" i="1" s="1"/>
  <c r="Z81" i="1"/>
  <c r="Z112" i="1"/>
  <c r="Z99" i="1"/>
  <c r="H69" i="1"/>
  <c r="Z66" i="1"/>
  <c r="Z69" i="1"/>
  <c r="Z60" i="1"/>
  <c r="AB16" i="1"/>
  <c r="AB17" i="1"/>
  <c r="G47" i="1"/>
  <c r="H47" i="1" s="1"/>
  <c r="G42" i="1"/>
  <c r="H42" i="1" s="1"/>
  <c r="G32" i="1"/>
  <c r="H32" i="1" s="1"/>
  <c r="Z32" i="1"/>
  <c r="Z42" i="1"/>
  <c r="AB11" i="1"/>
  <c r="J154" i="1"/>
  <c r="I201" i="1"/>
  <c r="I208" i="1"/>
  <c r="K261" i="1"/>
  <c r="I189" i="1"/>
  <c r="K296" i="1"/>
  <c r="I228" i="1"/>
  <c r="I236" i="1"/>
  <c r="G178" i="1"/>
  <c r="Z178" i="1"/>
  <c r="F176" i="1"/>
  <c r="G176" i="1" s="1"/>
  <c r="I176" i="1" s="1"/>
  <c r="E200" i="2"/>
  <c r="E136" i="2"/>
  <c r="G295" i="1"/>
  <c r="Z295" i="1"/>
  <c r="Z271" i="1"/>
  <c r="G271" i="1"/>
  <c r="K271" i="1" s="1"/>
  <c r="F180" i="1"/>
  <c r="Z180" i="1" s="1"/>
  <c r="E203" i="2"/>
  <c r="F107" i="1"/>
  <c r="G107" i="1" s="1"/>
  <c r="E147" i="2"/>
  <c r="F292" i="1"/>
  <c r="Z292" i="1" s="1"/>
  <c r="E59" i="2"/>
  <c r="I145" i="1"/>
  <c r="I205" i="1"/>
  <c r="Z184" i="1"/>
  <c r="Z154" i="1"/>
  <c r="G291" i="1"/>
  <c r="K291" i="1" s="1"/>
  <c r="Z291" i="1"/>
  <c r="F287" i="1"/>
  <c r="G287" i="1" s="1"/>
  <c r="K287" i="1" s="1"/>
  <c r="E56" i="2"/>
  <c r="F280" i="1"/>
  <c r="Z280" i="1" s="1"/>
  <c r="E49" i="2"/>
  <c r="F263" i="1"/>
  <c r="G263" i="1" s="1"/>
  <c r="E260" i="2"/>
  <c r="F265" i="1"/>
  <c r="Z265" i="1" s="1"/>
  <c r="E262" i="2"/>
  <c r="G293" i="1"/>
  <c r="Z293" i="1"/>
  <c r="F216" i="1"/>
  <c r="G216" i="1" s="1"/>
  <c r="F170" i="1"/>
  <c r="Z170" i="1" s="1"/>
  <c r="E197" i="2"/>
  <c r="G111" i="1"/>
  <c r="H111" i="1" s="1"/>
  <c r="G266" i="1"/>
  <c r="K266" i="1" s="1"/>
  <c r="Z241" i="1"/>
  <c r="Z145" i="1"/>
  <c r="G99" i="1"/>
  <c r="G249" i="1"/>
  <c r="G226" i="1"/>
  <c r="Z226" i="1"/>
  <c r="Z151" i="1"/>
  <c r="G21" i="1"/>
  <c r="H21" i="1" s="1"/>
  <c r="Z21" i="1"/>
  <c r="Z228" i="1"/>
  <c r="Z171" i="1"/>
  <c r="G171" i="1"/>
  <c r="G109" i="1"/>
  <c r="H109" i="1" s="1"/>
  <c r="G179" i="1"/>
  <c r="Z179" i="1"/>
  <c r="Z169" i="1"/>
  <c r="Z106" i="1"/>
  <c r="Z104" i="1"/>
  <c r="G104" i="1"/>
  <c r="H104" i="1" s="1"/>
  <c r="Z76" i="1"/>
  <c r="G76" i="1"/>
  <c r="H76" i="1" s="1"/>
  <c r="G126" i="1"/>
  <c r="H126" i="1" s="1"/>
  <c r="Z122" i="1"/>
  <c r="G122" i="1"/>
  <c r="H122" i="1" s="1"/>
  <c r="Z102" i="1"/>
  <c r="G102" i="1"/>
  <c r="G110" i="1"/>
  <c r="Z83" i="1"/>
  <c r="G83" i="1"/>
  <c r="H83" i="1" s="1"/>
  <c r="G117" i="1"/>
  <c r="H117" i="1" s="1"/>
  <c r="Z117" i="1"/>
  <c r="Z107" i="1"/>
  <c r="H102" i="1"/>
  <c r="J178" i="1"/>
  <c r="G180" i="1"/>
  <c r="I180" i="1" s="1"/>
  <c r="I226" i="1"/>
  <c r="K295" i="1"/>
  <c r="H107" i="1"/>
  <c r="Z307" i="1" l="1"/>
  <c r="G307" i="1"/>
  <c r="AU307" i="1"/>
  <c r="P307" i="1"/>
  <c r="Z306" i="1"/>
  <c r="G306" i="1"/>
  <c r="AU306" i="1"/>
  <c r="P306" i="1"/>
  <c r="AT305" i="1"/>
  <c r="AS305" i="1" s="1"/>
  <c r="AR305" i="1" s="1"/>
  <c r="AQ305" i="1" s="1"/>
  <c r="AP305" i="1" s="1"/>
  <c r="AO305" i="1" s="1"/>
  <c r="AN305" i="1" s="1"/>
  <c r="AM305" i="1" s="1"/>
  <c r="AL305" i="1" s="1"/>
  <c r="Z304" i="1"/>
  <c r="G304" i="1"/>
  <c r="AU304" i="1"/>
  <c r="P304" i="1"/>
  <c r="G305" i="1"/>
  <c r="Z305" i="1"/>
  <c r="P305" i="1"/>
  <c r="AF305" i="1" s="1"/>
  <c r="G222" i="1"/>
  <c r="I222" i="1" s="1"/>
  <c r="Z222" i="1"/>
  <c r="G284" i="1"/>
  <c r="K284" i="1" s="1"/>
  <c r="Z284" i="1"/>
  <c r="Z287" i="1"/>
  <c r="Z175" i="1"/>
  <c r="G119" i="1"/>
  <c r="H119" i="1" s="1"/>
  <c r="E174" i="2"/>
  <c r="E103" i="2"/>
  <c r="E94" i="2"/>
  <c r="E55" i="2"/>
  <c r="E53" i="2"/>
  <c r="G127" i="1"/>
  <c r="H127" i="1" s="1"/>
  <c r="Z143" i="1"/>
  <c r="E257" i="2"/>
  <c r="Z276" i="1"/>
  <c r="G280" i="1"/>
  <c r="E205" i="2"/>
  <c r="E192" i="2"/>
  <c r="E182" i="2"/>
  <c r="E159" i="2"/>
  <c r="G207" i="1"/>
  <c r="I207" i="1" s="1"/>
  <c r="E229" i="2"/>
  <c r="Z289" i="1"/>
  <c r="E241" i="2"/>
  <c r="E37" i="2"/>
  <c r="E17" i="2"/>
  <c r="Z298" i="1"/>
  <c r="E271" i="2"/>
  <c r="E167" i="2"/>
  <c r="G260" i="1"/>
  <c r="I260" i="1" s="1"/>
  <c r="Z176" i="1"/>
  <c r="E219" i="2"/>
  <c r="E186" i="2"/>
  <c r="E151" i="2"/>
  <c r="E48" i="2"/>
  <c r="Z167" i="1"/>
  <c r="G167" i="1"/>
  <c r="J167" i="1" s="1"/>
  <c r="Z98" i="1"/>
  <c r="G98" i="1"/>
  <c r="Z264" i="1"/>
  <c r="G264" i="1"/>
  <c r="K264" i="1" s="1"/>
  <c r="G166" i="1"/>
  <c r="I166" i="1" s="1"/>
  <c r="Z166" i="1"/>
  <c r="Z231" i="1"/>
  <c r="G231" i="1"/>
  <c r="I231" i="1" s="1"/>
  <c r="Z134" i="1"/>
  <c r="G134" i="1"/>
  <c r="H134" i="1" s="1"/>
  <c r="G210" i="1"/>
  <c r="I210" i="1" s="1"/>
  <c r="Z210" i="1"/>
  <c r="Z101" i="1"/>
  <c r="G101" i="1"/>
  <c r="H101" i="1" s="1"/>
  <c r="E138" i="2"/>
  <c r="E39" i="2"/>
  <c r="E227" i="2"/>
  <c r="Z105" i="1"/>
  <c r="Z189" i="1"/>
  <c r="G265" i="1"/>
  <c r="I265" i="1" s="1"/>
  <c r="Z25" i="1"/>
  <c r="Z113" i="1"/>
  <c r="Z63" i="1"/>
  <c r="Z251" i="1"/>
  <c r="Z269" i="1"/>
  <c r="E268" i="2"/>
  <c r="E248" i="2"/>
  <c r="E237" i="2"/>
  <c r="E210" i="2"/>
  <c r="E117" i="2"/>
  <c r="E111" i="2"/>
  <c r="E204" i="2"/>
  <c r="E189" i="2"/>
  <c r="Z54" i="1"/>
  <c r="G235" i="1"/>
  <c r="I235" i="1" s="1"/>
  <c r="E265" i="2"/>
  <c r="E230" i="2"/>
  <c r="E153" i="2"/>
  <c r="G290" i="1"/>
  <c r="E65" i="2"/>
  <c r="E28" i="2"/>
  <c r="G277" i="1"/>
  <c r="Z77" i="1"/>
  <c r="Z155" i="1"/>
  <c r="E221" i="2"/>
  <c r="E166" i="2"/>
  <c r="E12" i="2"/>
  <c r="G217" i="1"/>
  <c r="I217" i="1" s="1"/>
  <c r="Z217" i="1"/>
  <c r="G138" i="1"/>
  <c r="H138" i="1" s="1"/>
  <c r="Z138" i="1"/>
  <c r="G97" i="1"/>
  <c r="H97" i="1" s="1"/>
  <c r="Z97" i="1"/>
  <c r="Z248" i="1"/>
  <c r="G248" i="1"/>
  <c r="I248" i="1" s="1"/>
  <c r="G279" i="1"/>
  <c r="K279" i="1" s="1"/>
  <c r="Z279" i="1"/>
  <c r="Z191" i="1"/>
  <c r="G191" i="1"/>
  <c r="I191" i="1" s="1"/>
  <c r="G82" i="1"/>
  <c r="H82" i="1" s="1"/>
  <c r="Z82" i="1"/>
  <c r="G219" i="1"/>
  <c r="I219" i="1" s="1"/>
  <c r="Z219" i="1"/>
  <c r="Z159" i="1"/>
  <c r="G159" i="1"/>
  <c r="I159" i="1" s="1"/>
  <c r="Z59" i="1"/>
  <c r="G59" i="1"/>
  <c r="H59" i="1" s="1"/>
  <c r="G221" i="1"/>
  <c r="I221" i="1" s="1"/>
  <c r="Z221" i="1"/>
  <c r="Z52" i="1"/>
  <c r="G52" i="1"/>
  <c r="H52" i="1" s="1"/>
  <c r="G223" i="1"/>
  <c r="I223" i="1" s="1"/>
  <c r="Z223" i="1"/>
  <c r="G96" i="1"/>
  <c r="H96" i="1" s="1"/>
  <c r="Z96" i="1"/>
  <c r="Z75" i="1"/>
  <c r="G75" i="1"/>
  <c r="H75" i="1" s="1"/>
  <c r="G68" i="1"/>
  <c r="H68" i="1" s="1"/>
  <c r="Z68" i="1"/>
  <c r="E178" i="2"/>
  <c r="E99" i="2"/>
  <c r="E57" i="2"/>
  <c r="F227" i="1"/>
  <c r="G227" i="1" s="1"/>
  <c r="I227" i="1" s="1"/>
  <c r="Z263" i="1"/>
  <c r="E191" i="2"/>
  <c r="G292" i="1"/>
  <c r="J292" i="1" s="1"/>
  <c r="Z218" i="1"/>
  <c r="Z103" i="1"/>
  <c r="G157" i="1"/>
  <c r="I157" i="1" s="1"/>
  <c r="E169" i="2"/>
  <c r="E148" i="2"/>
  <c r="G239" i="1"/>
  <c r="I239" i="1" s="1"/>
  <c r="G242" i="1"/>
  <c r="I242" i="1" s="1"/>
  <c r="G288" i="1"/>
  <c r="E201" i="2"/>
  <c r="E194" i="2"/>
  <c r="E41" i="2"/>
  <c r="Z147" i="1"/>
  <c r="E254" i="2"/>
  <c r="Z216" i="1"/>
  <c r="G121" i="1"/>
  <c r="H121" i="1" s="1"/>
  <c r="Z220" i="1"/>
  <c r="E207" i="2"/>
  <c r="E143" i="2"/>
  <c r="E15" i="2"/>
  <c r="E222" i="2"/>
  <c r="E52" i="2"/>
  <c r="P75" i="1"/>
  <c r="F5" i="1"/>
  <c r="P276" i="1"/>
  <c r="AF276" i="1" s="1"/>
  <c r="P83" i="1"/>
  <c r="AC83" i="1" s="1"/>
  <c r="P291" i="1"/>
  <c r="AC291" i="1" s="1"/>
  <c r="P295" i="1"/>
  <c r="P76" i="1"/>
  <c r="AF76" i="1" s="1"/>
  <c r="P271" i="1"/>
  <c r="AF271" i="1" s="1"/>
  <c r="P249" i="1"/>
  <c r="AC249" i="1" s="1"/>
  <c r="P284" i="1"/>
  <c r="AF284" i="1" s="1"/>
  <c r="P102" i="1"/>
  <c r="AF102" i="1" s="1"/>
  <c r="P110" i="1"/>
  <c r="AF110" i="1" s="1"/>
  <c r="P180" i="1"/>
  <c r="AC180" i="1" s="1"/>
  <c r="P107" i="1"/>
  <c r="AF107" i="1" s="1"/>
  <c r="P260" i="1"/>
  <c r="P287" i="1"/>
  <c r="AC287" i="1" s="1"/>
  <c r="P96" i="1"/>
  <c r="P265" i="1"/>
  <c r="P98" i="1"/>
  <c r="AF98" i="1" s="1"/>
  <c r="P108" i="1"/>
  <c r="AC108" i="1" s="1"/>
  <c r="P241" i="1"/>
  <c r="AC241" i="1" s="1"/>
  <c r="P263" i="1"/>
  <c r="AF263" i="1" s="1"/>
  <c r="P216" i="1"/>
  <c r="AC216" i="1" s="1"/>
  <c r="P169" i="1"/>
  <c r="P228" i="1"/>
  <c r="P178" i="1"/>
  <c r="P42" i="1"/>
  <c r="P60" i="1"/>
  <c r="P298" i="1"/>
  <c r="P176" i="1"/>
  <c r="AC176" i="1" s="1"/>
  <c r="P218" i="1"/>
  <c r="AF218" i="1" s="1"/>
  <c r="P293" i="1"/>
  <c r="AF293" i="1" s="1"/>
  <c r="P154" i="1"/>
  <c r="AC154" i="1" s="1"/>
  <c r="P290" i="1"/>
  <c r="AC290" i="1" s="1"/>
  <c r="P210" i="1"/>
  <c r="AC210" i="1" s="1"/>
  <c r="P126" i="1"/>
  <c r="P106" i="1"/>
  <c r="AC106" i="1" s="1"/>
  <c r="P145" i="1"/>
  <c r="P111" i="1"/>
  <c r="AF111" i="1" s="1"/>
  <c r="P184" i="1"/>
  <c r="P292" i="1"/>
  <c r="P68" i="1"/>
  <c r="I216" i="1"/>
  <c r="I179" i="1"/>
  <c r="H108" i="1"/>
  <c r="AF180" i="1"/>
  <c r="I171" i="1"/>
  <c r="H99" i="1"/>
  <c r="H110" i="1"/>
  <c r="AC111" i="1"/>
  <c r="AC218" i="1"/>
  <c r="F87" i="1"/>
  <c r="P87" i="1" s="1"/>
  <c r="E127" i="2"/>
  <c r="F73" i="1"/>
  <c r="E113" i="2"/>
  <c r="P221" i="1"/>
  <c r="P220" i="1"/>
  <c r="P230" i="1"/>
  <c r="P238" i="1"/>
  <c r="P148" i="1"/>
  <c r="AF148" i="1" s="1"/>
  <c r="P159" i="1"/>
  <c r="AC159" i="1" s="1"/>
  <c r="P134" i="1"/>
  <c r="P128" i="1"/>
  <c r="AF128" i="1" s="1"/>
  <c r="P142" i="1"/>
  <c r="P137" i="1"/>
  <c r="P88" i="1"/>
  <c r="AF88" i="1" s="1"/>
  <c r="P69" i="1"/>
  <c r="AF69" i="1" s="1"/>
  <c r="P82" i="1"/>
  <c r="AC82" i="1" s="1"/>
  <c r="P32" i="1"/>
  <c r="AF32" i="1" s="1"/>
  <c r="P171" i="1"/>
  <c r="P259" i="1"/>
  <c r="P251" i="1"/>
  <c r="AF251" i="1" s="1"/>
  <c r="P237" i="1"/>
  <c r="P202" i="1"/>
  <c r="P136" i="1"/>
  <c r="P81" i="1"/>
  <c r="AC81" i="1" s="1"/>
  <c r="P58" i="1"/>
  <c r="AC58" i="1" s="1"/>
  <c r="P246" i="1"/>
  <c r="P231" i="1"/>
  <c r="P101" i="1"/>
  <c r="P54" i="1"/>
  <c r="AC54" i="1" s="1"/>
  <c r="P300" i="1"/>
  <c r="P198" i="1"/>
  <c r="P119" i="1"/>
  <c r="P112" i="1"/>
  <c r="AC112" i="1" s="1"/>
  <c r="P59" i="1"/>
  <c r="P52" i="1"/>
  <c r="P296" i="1"/>
  <c r="P257" i="1"/>
  <c r="P187" i="1"/>
  <c r="P224" i="1"/>
  <c r="AC224" i="1" s="1"/>
  <c r="P97" i="1"/>
  <c r="P25" i="1"/>
  <c r="AC25" i="1" s="1"/>
  <c r="P213" i="1"/>
  <c r="P233" i="1"/>
  <c r="P161" i="1"/>
  <c r="P124" i="1"/>
  <c r="P275" i="1"/>
  <c r="AF275" i="1" s="1"/>
  <c r="P196" i="1"/>
  <c r="AC196" i="1" s="1"/>
  <c r="P166" i="1"/>
  <c r="P120" i="1"/>
  <c r="AF120" i="1" s="1"/>
  <c r="P140" i="1"/>
  <c r="P45" i="1"/>
  <c r="P21" i="1"/>
  <c r="P160" i="1"/>
  <c r="P222" i="1"/>
  <c r="P162" i="1"/>
  <c r="P66" i="1"/>
  <c r="AF66" i="1" s="1"/>
  <c r="P24" i="1"/>
  <c r="P150" i="1"/>
  <c r="P77" i="1"/>
  <c r="AF77" i="1" s="1"/>
  <c r="P286" i="1"/>
  <c r="P172" i="1"/>
  <c r="P90" i="1"/>
  <c r="P63" i="1"/>
  <c r="AC63" i="1" s="1"/>
  <c r="P236" i="1"/>
  <c r="P254" i="1"/>
  <c r="AF254" i="1" s="1"/>
  <c r="P189" i="1"/>
  <c r="AC189" i="1" s="1"/>
  <c r="P219" i="1"/>
  <c r="P175" i="1"/>
  <c r="P115" i="1"/>
  <c r="P105" i="1"/>
  <c r="AF105" i="1" s="1"/>
  <c r="P71" i="1"/>
  <c r="P204" i="1"/>
  <c r="P155" i="1"/>
  <c r="F278" i="1"/>
  <c r="Z278" i="1" s="1"/>
  <c r="E269" i="2"/>
  <c r="Z257" i="1"/>
  <c r="G257" i="1"/>
  <c r="P195" i="1"/>
  <c r="G195" i="1"/>
  <c r="F116" i="1"/>
  <c r="E156" i="2"/>
  <c r="AF131" i="1"/>
  <c r="H131" i="1"/>
  <c r="F89" i="1"/>
  <c r="E129" i="2"/>
  <c r="F141" i="1"/>
  <c r="E180" i="2"/>
  <c r="F123" i="1"/>
  <c r="P123" i="1" s="1"/>
  <c r="E163" i="2"/>
  <c r="F50" i="1"/>
  <c r="G50" i="1" s="1"/>
  <c r="H50" i="1" s="1"/>
  <c r="E90" i="2"/>
  <c r="G58" i="1"/>
  <c r="Z58" i="1"/>
  <c r="F247" i="1"/>
  <c r="P247" i="1" s="1"/>
  <c r="E244" i="2"/>
  <c r="F200" i="1"/>
  <c r="P200" i="1" s="1"/>
  <c r="E21" i="2"/>
  <c r="F33" i="1"/>
  <c r="E73" i="2"/>
  <c r="F24" i="1"/>
  <c r="E64" i="2"/>
  <c r="AY19" i="1"/>
  <c r="F256" i="1"/>
  <c r="E253" i="2"/>
  <c r="G161" i="1"/>
  <c r="AF161" i="1" s="1"/>
  <c r="Z161" i="1"/>
  <c r="F146" i="1"/>
  <c r="P146" i="1" s="1"/>
  <c r="E11" i="2"/>
  <c r="F57" i="1"/>
  <c r="E97" i="2"/>
  <c r="F26" i="1"/>
  <c r="E66" i="2"/>
  <c r="Z286" i="1"/>
  <c r="F125" i="1"/>
  <c r="E165" i="2"/>
  <c r="F91" i="1"/>
  <c r="E131" i="2"/>
  <c r="Z45" i="1"/>
  <c r="G45" i="1"/>
  <c r="AY14" i="1"/>
  <c r="AY6" i="1"/>
  <c r="Z204" i="1"/>
  <c r="G204" i="1"/>
  <c r="H204" i="1" s="1"/>
  <c r="Z140" i="1"/>
  <c r="G140" i="1"/>
  <c r="AY74" i="1"/>
  <c r="F64" i="1"/>
  <c r="P64" i="1" s="1"/>
  <c r="E104" i="2"/>
  <c r="F38" i="1"/>
  <c r="E78" i="2"/>
  <c r="F114" i="1"/>
  <c r="E154" i="2"/>
  <c r="F80" i="1"/>
  <c r="E120" i="2"/>
  <c r="F273" i="1"/>
  <c r="G273" i="1" s="1"/>
  <c r="K273" i="1" s="1"/>
  <c r="E267" i="2"/>
  <c r="F245" i="1"/>
  <c r="P245" i="1" s="1"/>
  <c r="E242" i="2"/>
  <c r="F193" i="1"/>
  <c r="E213" i="2"/>
  <c r="F132" i="1"/>
  <c r="E171" i="2"/>
  <c r="G90" i="1"/>
  <c r="Z90" i="1"/>
  <c r="Z71" i="1"/>
  <c r="G71" i="1"/>
  <c r="F28" i="1"/>
  <c r="E68" i="2"/>
  <c r="AY3" i="1"/>
  <c r="AY20" i="1"/>
  <c r="AY34" i="1"/>
  <c r="AY41" i="1"/>
  <c r="AY46" i="1"/>
  <c r="AY53" i="1"/>
  <c r="AY69" i="1"/>
  <c r="AY76" i="1"/>
  <c r="AY7" i="1"/>
  <c r="AY12" i="1"/>
  <c r="AY15" i="1"/>
  <c r="AY22" i="1"/>
  <c r="AY29" i="1"/>
  <c r="AY36" i="1"/>
  <c r="AY43" i="1"/>
  <c r="AY48" i="1"/>
  <c r="AY60" i="1"/>
  <c r="AY71" i="1"/>
  <c r="AY78" i="1"/>
  <c r="AY83" i="1"/>
  <c r="AY10" i="1"/>
  <c r="AY9" i="1"/>
  <c r="AY24" i="1"/>
  <c r="AY31" i="1"/>
  <c r="AY55" i="1"/>
  <c r="AY57" i="1"/>
  <c r="AY62" i="1"/>
  <c r="AY85" i="1"/>
  <c r="AY87" i="1"/>
  <c r="AY4" i="1"/>
  <c r="AY16" i="1"/>
  <c r="AY26" i="1"/>
  <c r="AY33" i="1"/>
  <c r="AY38" i="1"/>
  <c r="AY40" i="1"/>
  <c r="AY45" i="1"/>
  <c r="AY50" i="1"/>
  <c r="AY64" i="1"/>
  <c r="AY66" i="1"/>
  <c r="AY73" i="1"/>
  <c r="AY80" i="1"/>
  <c r="AY13" i="1"/>
  <c r="AY28" i="1"/>
  <c r="AY52" i="1"/>
  <c r="AY59" i="1"/>
  <c r="AY68" i="1"/>
  <c r="AY70" i="1"/>
  <c r="AY75" i="1"/>
  <c r="AY82" i="1"/>
  <c r="AY5" i="1"/>
  <c r="AY17" i="1"/>
  <c r="AY21" i="1"/>
  <c r="AY30" i="1"/>
  <c r="AY35" i="1"/>
  <c r="AY42" i="1"/>
  <c r="AY47" i="1"/>
  <c r="AY54" i="1"/>
  <c r="AY61" i="1"/>
  <c r="AY77" i="1"/>
  <c r="AY84" i="1"/>
  <c r="AY2" i="1"/>
  <c r="AY8" i="1"/>
  <c r="AY11" i="1"/>
  <c r="AY18" i="1"/>
  <c r="AY23" i="1"/>
  <c r="AY25" i="1"/>
  <c r="AY32" i="1"/>
  <c r="AY37" i="1"/>
  <c r="AY44" i="1"/>
  <c r="AY49" i="1"/>
  <c r="AY56" i="1"/>
  <c r="AY63" i="1"/>
  <c r="AY72" i="1"/>
  <c r="AY79" i="1"/>
  <c r="AY86" i="1"/>
  <c r="E95" i="1"/>
  <c r="E93" i="1"/>
  <c r="E85" i="1"/>
  <c r="E78" i="1"/>
  <c r="E62" i="1"/>
  <c r="E55" i="1"/>
  <c r="E48" i="1"/>
  <c r="E43" i="1"/>
  <c r="F43" i="1" s="1"/>
  <c r="E36" i="1"/>
  <c r="E31" i="1"/>
  <c r="E22" i="1"/>
  <c r="AB14" i="1"/>
  <c r="P223" i="1"/>
  <c r="P207" i="1"/>
  <c r="P143" i="1"/>
  <c r="E53" i="1"/>
  <c r="F53" i="1" s="1"/>
  <c r="E29" i="1"/>
  <c r="E303" i="1"/>
  <c r="F303" i="1" s="1"/>
  <c r="Z303" i="1" s="1"/>
  <c r="P232" i="1"/>
  <c r="P192" i="1"/>
  <c r="AC192" i="1" s="1"/>
  <c r="P179" i="1"/>
  <c r="AF179" i="1" s="1"/>
  <c r="P122" i="1"/>
  <c r="E74" i="1"/>
  <c r="E67" i="1"/>
  <c r="E65" i="1"/>
  <c r="E51" i="1"/>
  <c r="E46" i="1"/>
  <c r="E41" i="1"/>
  <c r="E39" i="1"/>
  <c r="E34" i="1"/>
  <c r="E27" i="1"/>
  <c r="AD2" i="1"/>
  <c r="AB18" i="1" s="1"/>
  <c r="P277" i="1"/>
  <c r="AC277" i="1" s="1"/>
  <c r="P269" i="1"/>
  <c r="P264" i="1"/>
  <c r="AF264" i="1" s="1"/>
  <c r="E301" i="1"/>
  <c r="F301" i="1" s="1"/>
  <c r="Z301" i="1" s="1"/>
  <c r="P206" i="1"/>
  <c r="AF206" i="1" s="1"/>
  <c r="P147" i="1"/>
  <c r="AC147" i="1" s="1"/>
  <c r="E94" i="1"/>
  <c r="E92" i="1"/>
  <c r="E84" i="1"/>
  <c r="E79" i="1"/>
  <c r="E72" i="1"/>
  <c r="E61" i="1"/>
  <c r="E49" i="1"/>
  <c r="E44" i="1"/>
  <c r="E37" i="1"/>
  <c r="E30" i="1"/>
  <c r="E23" i="1"/>
  <c r="P261" i="1"/>
  <c r="AF261" i="1" s="1"/>
  <c r="P121" i="1"/>
  <c r="P288" i="1"/>
  <c r="P168" i="1"/>
  <c r="P151" i="1"/>
  <c r="AF151" i="1" s="1"/>
  <c r="E40" i="1"/>
  <c r="E297" i="1"/>
  <c r="F297" i="1" s="1"/>
  <c r="Z297" i="1" s="1"/>
  <c r="I263" i="1"/>
  <c r="P170" i="1"/>
  <c r="I249" i="1"/>
  <c r="G170" i="1"/>
  <c r="K293" i="1"/>
  <c r="H98" i="1"/>
  <c r="AC76" i="1"/>
  <c r="P280" i="1"/>
  <c r="AF280" i="1" s="1"/>
  <c r="Z108" i="1"/>
  <c r="H54" i="1"/>
  <c r="G35" i="1"/>
  <c r="P35" i="1"/>
  <c r="P139" i="1"/>
  <c r="G139" i="1"/>
  <c r="F130" i="1"/>
  <c r="E170" i="2"/>
  <c r="H112" i="1"/>
  <c r="Z146" i="1"/>
  <c r="G146" i="1"/>
  <c r="G225" i="1"/>
  <c r="G153" i="1"/>
  <c r="P153" i="1"/>
  <c r="Z153" i="1"/>
  <c r="G197" i="1"/>
  <c r="Z197" i="1"/>
  <c r="P197" i="1"/>
  <c r="F190" i="1"/>
  <c r="E211" i="2"/>
  <c r="F182" i="1"/>
  <c r="E18" i="2"/>
  <c r="G174" i="1"/>
  <c r="P174" i="1"/>
  <c r="Z174" i="1"/>
  <c r="P294" i="1"/>
  <c r="G294" i="1"/>
  <c r="Z294" i="1"/>
  <c r="Z282" i="1"/>
  <c r="G282" i="1"/>
  <c r="P282" i="1"/>
  <c r="F272" i="1"/>
  <c r="E45" i="2"/>
  <c r="P262" i="1"/>
  <c r="Z262" i="1"/>
  <c r="G262" i="1"/>
  <c r="Z255" i="1"/>
  <c r="G255" i="1"/>
  <c r="G244" i="1"/>
  <c r="Z244" i="1"/>
  <c r="P244" i="1"/>
  <c r="Z232" i="1"/>
  <c r="G232" i="1"/>
  <c r="G199" i="1"/>
  <c r="Z199" i="1"/>
  <c r="I196" i="1"/>
  <c r="G215" i="1"/>
  <c r="P235" i="1"/>
  <c r="F285" i="1"/>
  <c r="E54" i="2"/>
  <c r="Z267" i="1"/>
  <c r="G267" i="1"/>
  <c r="P267" i="1"/>
  <c r="P212" i="1"/>
  <c r="G212" i="1"/>
  <c r="Z212" i="1"/>
  <c r="G202" i="1"/>
  <c r="Z202" i="1"/>
  <c r="G177" i="1"/>
  <c r="Z177" i="1"/>
  <c r="P177" i="1"/>
  <c r="F156" i="1"/>
  <c r="E190" i="2"/>
  <c r="F144" i="1"/>
  <c r="E183" i="2"/>
  <c r="F86" i="1"/>
  <c r="E126" i="2"/>
  <c r="F56" i="1"/>
  <c r="P56" i="1" s="1"/>
  <c r="E96" i="2"/>
  <c r="G301" i="1"/>
  <c r="Z296" i="1"/>
  <c r="G259" i="1"/>
  <c r="Z259" i="1"/>
  <c r="G234" i="1"/>
  <c r="P234" i="1"/>
  <c r="Z227" i="1"/>
  <c r="P227" i="1"/>
  <c r="F214" i="1"/>
  <c r="E228" i="2"/>
  <c r="G209" i="1"/>
  <c r="P209" i="1"/>
  <c r="G165" i="1"/>
  <c r="Z165" i="1"/>
  <c r="Z150" i="1"/>
  <c r="G150" i="1"/>
  <c r="G70" i="1"/>
  <c r="Z70" i="1"/>
  <c r="K252" i="1"/>
  <c r="AC77" i="1"/>
  <c r="P299" i="1"/>
  <c r="AF299" i="1" s="1"/>
  <c r="Z299" i="1"/>
  <c r="F274" i="1"/>
  <c r="E46" i="2"/>
  <c r="Z250" i="1"/>
  <c r="G250" i="1"/>
  <c r="P229" i="1"/>
  <c r="G229" i="1"/>
  <c r="P194" i="1"/>
  <c r="Z194" i="1"/>
  <c r="Z160" i="1"/>
  <c r="G160" i="1"/>
  <c r="F40" i="1"/>
  <c r="P40" i="1" s="1"/>
  <c r="E80" i="2"/>
  <c r="Z168" i="1"/>
  <c r="F281" i="1"/>
  <c r="P281" i="1" s="1"/>
  <c r="E50" i="2"/>
  <c r="P252" i="1"/>
  <c r="AC252" i="1" s="1"/>
  <c r="Z252" i="1"/>
  <c r="F243" i="1"/>
  <c r="E42" i="2"/>
  <c r="Z238" i="1"/>
  <c r="G238" i="1"/>
  <c r="Z211" i="1"/>
  <c r="P211" i="1"/>
  <c r="AF211" i="1" s="1"/>
  <c r="P181" i="1"/>
  <c r="AF181" i="1" s="1"/>
  <c r="Z181" i="1"/>
  <c r="P173" i="1"/>
  <c r="Z173" i="1"/>
  <c r="Z162" i="1"/>
  <c r="G162" i="1"/>
  <c r="F152" i="1"/>
  <c r="E187" i="2"/>
  <c r="Z129" i="1"/>
  <c r="G129" i="1"/>
  <c r="F118" i="1"/>
  <c r="E158" i="2"/>
  <c r="F100" i="1"/>
  <c r="E140" i="2"/>
  <c r="F268" i="1"/>
  <c r="E43" i="2"/>
  <c r="P240" i="1"/>
  <c r="AC240" i="1" s="1"/>
  <c r="Z240" i="1"/>
  <c r="Z213" i="1"/>
  <c r="G213" i="1"/>
  <c r="G203" i="1"/>
  <c r="P203" i="1"/>
  <c r="F186" i="1"/>
  <c r="E19" i="2"/>
  <c r="G164" i="1"/>
  <c r="P164" i="1"/>
  <c r="P109" i="1"/>
  <c r="AF109" i="1" s="1"/>
  <c r="Z109" i="1"/>
  <c r="P283" i="1"/>
  <c r="AF283" i="1" s="1"/>
  <c r="Z283" i="1"/>
  <c r="Z247" i="1"/>
  <c r="Z233" i="1"/>
  <c r="G233" i="1"/>
  <c r="Z205" i="1"/>
  <c r="P205" i="1"/>
  <c r="P149" i="1"/>
  <c r="G149" i="1"/>
  <c r="Z149" i="1"/>
  <c r="F133" i="1"/>
  <c r="E172" i="2"/>
  <c r="F270" i="1"/>
  <c r="E44" i="2"/>
  <c r="F188" i="1"/>
  <c r="E209" i="2"/>
  <c r="P266" i="1"/>
  <c r="AC266" i="1" s="1"/>
  <c r="G253" i="1"/>
  <c r="G163" i="1"/>
  <c r="P302" i="1"/>
  <c r="AC286" i="1"/>
  <c r="G302" i="1"/>
  <c r="K276" i="1"/>
  <c r="K290" i="1"/>
  <c r="AC293" i="1"/>
  <c r="K277" i="1"/>
  <c r="K280" i="1"/>
  <c r="P279" i="1"/>
  <c r="P255" i="1"/>
  <c r="P242" i="1"/>
  <c r="P225" i="1"/>
  <c r="P193" i="1"/>
  <c r="P157" i="1"/>
  <c r="P258" i="1"/>
  <c r="P191" i="1"/>
  <c r="P165" i="1"/>
  <c r="P138" i="1"/>
  <c r="P127" i="1"/>
  <c r="P117" i="1"/>
  <c r="P47" i="1"/>
  <c r="P274" i="1"/>
  <c r="P250" i="1"/>
  <c r="P226" i="1"/>
  <c r="P217" i="1"/>
  <c r="P215" i="1"/>
  <c r="P201" i="1"/>
  <c r="P185" i="1"/>
  <c r="P158" i="1"/>
  <c r="P113" i="1"/>
  <c r="P103" i="1"/>
  <c r="P270" i="1"/>
  <c r="P253" i="1"/>
  <c r="P248" i="1"/>
  <c r="P208" i="1"/>
  <c r="P183" i="1"/>
  <c r="P167" i="1"/>
  <c r="P125" i="1"/>
  <c r="P289" i="1"/>
  <c r="P239" i="1"/>
  <c r="P199" i="1"/>
  <c r="P163" i="1"/>
  <c r="P130" i="1"/>
  <c r="P129" i="1"/>
  <c r="P99" i="1"/>
  <c r="AF286" i="1"/>
  <c r="P135" i="1"/>
  <c r="P104" i="1"/>
  <c r="P70" i="1"/>
  <c r="P57" i="1"/>
  <c r="AT307" i="1" l="1"/>
  <c r="AS307" i="1" s="1"/>
  <c r="AR307" i="1" s="1"/>
  <c r="AQ307" i="1" s="1"/>
  <c r="AP307" i="1" s="1"/>
  <c r="AO307" i="1" s="1"/>
  <c r="AN307" i="1" s="1"/>
  <c r="AM307" i="1" s="1"/>
  <c r="AL307" i="1" s="1"/>
  <c r="K307" i="1"/>
  <c r="AC307" i="1"/>
  <c r="AF307" i="1"/>
  <c r="AC69" i="1"/>
  <c r="AC98" i="1"/>
  <c r="AF238" i="1"/>
  <c r="AF306" i="1"/>
  <c r="AI305" i="1"/>
  <c r="AJ305" i="1"/>
  <c r="AK305" i="1"/>
  <c r="AF304" i="1"/>
  <c r="K304" i="1"/>
  <c r="AC304" i="1"/>
  <c r="K305" i="1"/>
  <c r="AC305" i="1"/>
  <c r="AT306" i="1"/>
  <c r="AS306" i="1" s="1"/>
  <c r="AR306" i="1" s="1"/>
  <c r="AQ306" i="1" s="1"/>
  <c r="AP306" i="1" s="1"/>
  <c r="AO306" i="1" s="1"/>
  <c r="AN306" i="1" s="1"/>
  <c r="AM306" i="1" s="1"/>
  <c r="AL306" i="1" s="1"/>
  <c r="K306" i="1"/>
  <c r="AC306" i="1"/>
  <c r="AT304" i="1"/>
  <c r="AS304" i="1" s="1"/>
  <c r="AR304" i="1" s="1"/>
  <c r="AQ304" i="1" s="1"/>
  <c r="AP304" i="1" s="1"/>
  <c r="AO304" i="1" s="1"/>
  <c r="AN304" i="1" s="1"/>
  <c r="AM304" i="1" s="1"/>
  <c r="AL304" i="1" s="1"/>
  <c r="AC32" i="1"/>
  <c r="AF291" i="1"/>
  <c r="G297" i="1"/>
  <c r="AC207" i="1"/>
  <c r="AF81" i="1"/>
  <c r="AF83" i="1"/>
  <c r="AC288" i="1"/>
  <c r="AC148" i="1"/>
  <c r="AF159" i="1"/>
  <c r="AC292" i="1"/>
  <c r="P303" i="1"/>
  <c r="AC204" i="1"/>
  <c r="AF75" i="1"/>
  <c r="AF189" i="1"/>
  <c r="P50" i="1"/>
  <c r="AF50" i="1" s="1"/>
  <c r="AC244" i="1"/>
  <c r="AC75" i="1"/>
  <c r="G303" i="1"/>
  <c r="Z200" i="1"/>
  <c r="P278" i="1"/>
  <c r="Z50" i="1"/>
  <c r="G278" i="1"/>
  <c r="J161" i="1"/>
  <c r="G200" i="1"/>
  <c r="AC200" i="1" s="1"/>
  <c r="AF146" i="1"/>
  <c r="AC102" i="1"/>
  <c r="AF234" i="1"/>
  <c r="AF121" i="1"/>
  <c r="AC284" i="1"/>
  <c r="AF147" i="1"/>
  <c r="G247" i="1"/>
  <c r="AF247" i="1" s="1"/>
  <c r="E83" i="2"/>
  <c r="AC264" i="1"/>
  <c r="AF294" i="1"/>
  <c r="AF288" i="1"/>
  <c r="AC221" i="1"/>
  <c r="AC276" i="1"/>
  <c r="Z273" i="1"/>
  <c r="K288" i="1"/>
  <c r="AF192" i="1"/>
  <c r="AF292" i="1"/>
  <c r="E93" i="2"/>
  <c r="P273" i="1"/>
  <c r="AC273" i="1" s="1"/>
  <c r="P297" i="1"/>
  <c r="AF297" i="1" s="1"/>
  <c r="AF267" i="1"/>
  <c r="AF54" i="1"/>
  <c r="AC263" i="1"/>
  <c r="AC254" i="1"/>
  <c r="AC107" i="1"/>
  <c r="AC45" i="1"/>
  <c r="AF82" i="1"/>
  <c r="AC110" i="1"/>
  <c r="AC128" i="1"/>
  <c r="AC280" i="1"/>
  <c r="AC206" i="1"/>
  <c r="AC120" i="1"/>
  <c r="AF176" i="1"/>
  <c r="AF249" i="1"/>
  <c r="AC271" i="1"/>
  <c r="AF260" i="1"/>
  <c r="AC260" i="1"/>
  <c r="AF106" i="1"/>
  <c r="AF277" i="1"/>
  <c r="AF216" i="1"/>
  <c r="AF302" i="1"/>
  <c r="AC275" i="1"/>
  <c r="AF63" i="1"/>
  <c r="AF207" i="1"/>
  <c r="AF196" i="1"/>
  <c r="AC295" i="1"/>
  <c r="AF295" i="1"/>
  <c r="AC251" i="1"/>
  <c r="AF112" i="1"/>
  <c r="AC105" i="1"/>
  <c r="AF287" i="1"/>
  <c r="AF221" i="1"/>
  <c r="AF224" i="1"/>
  <c r="AF210" i="1"/>
  <c r="AF244" i="1"/>
  <c r="AF290" i="1"/>
  <c r="AC178" i="1"/>
  <c r="AF178" i="1"/>
  <c r="AC66" i="1"/>
  <c r="AC283" i="1"/>
  <c r="AC181" i="1"/>
  <c r="AC184" i="1"/>
  <c r="AF184" i="1"/>
  <c r="AF108" i="1"/>
  <c r="AC68" i="1"/>
  <c r="AF68" i="1"/>
  <c r="AF228" i="1"/>
  <c r="AC228" i="1"/>
  <c r="AF265" i="1"/>
  <c r="AC265" i="1"/>
  <c r="AF42" i="1"/>
  <c r="AC42" i="1"/>
  <c r="AF266" i="1"/>
  <c r="AC299" i="1"/>
  <c r="AC261" i="1"/>
  <c r="AF154" i="1"/>
  <c r="AF145" i="1"/>
  <c r="AC145" i="1"/>
  <c r="AF169" i="1"/>
  <c r="AC169" i="1"/>
  <c r="AF96" i="1"/>
  <c r="AC96" i="1"/>
  <c r="AC298" i="1"/>
  <c r="AF298" i="1"/>
  <c r="AC126" i="1"/>
  <c r="AF126" i="1"/>
  <c r="AC60" i="1"/>
  <c r="AF60" i="1"/>
  <c r="AF204" i="1"/>
  <c r="E119" i="2"/>
  <c r="F79" i="1"/>
  <c r="F46" i="1"/>
  <c r="E86" i="2"/>
  <c r="E102" i="2"/>
  <c r="F62" i="1"/>
  <c r="P301" i="1"/>
  <c r="AF301" i="1" s="1"/>
  <c r="E112" i="2"/>
  <c r="F72" i="1"/>
  <c r="E81" i="2"/>
  <c r="F41" i="1"/>
  <c r="E95" i="2"/>
  <c r="F55" i="1"/>
  <c r="AC90" i="1"/>
  <c r="H90" i="1"/>
  <c r="AF90" i="1"/>
  <c r="Z64" i="1"/>
  <c r="G64" i="1"/>
  <c r="H45" i="1"/>
  <c r="AF45" i="1"/>
  <c r="AF21" i="1"/>
  <c r="AC21" i="1"/>
  <c r="AC187" i="1"/>
  <c r="AF187" i="1"/>
  <c r="AC101" i="1"/>
  <c r="AF101" i="1"/>
  <c r="AF237" i="1"/>
  <c r="AC237" i="1"/>
  <c r="G87" i="1"/>
  <c r="Z87" i="1"/>
  <c r="AC179" i="1"/>
  <c r="G256" i="1"/>
  <c r="I256" i="1" s="1"/>
  <c r="Z256" i="1"/>
  <c r="AC236" i="1"/>
  <c r="AF236" i="1"/>
  <c r="P256" i="1"/>
  <c r="F23" i="1"/>
  <c r="E63" i="2"/>
  <c r="F84" i="1"/>
  <c r="E124" i="2"/>
  <c r="F51" i="1"/>
  <c r="E91" i="2"/>
  <c r="F78" i="1"/>
  <c r="E118" i="2"/>
  <c r="Z132" i="1"/>
  <c r="G132" i="1"/>
  <c r="G80" i="1"/>
  <c r="Z80" i="1"/>
  <c r="AF140" i="1"/>
  <c r="AC140" i="1"/>
  <c r="H140" i="1"/>
  <c r="Z116" i="1"/>
  <c r="G116" i="1"/>
  <c r="P116" i="1"/>
  <c r="AC155" i="1"/>
  <c r="AF155" i="1"/>
  <c r="AF175" i="1"/>
  <c r="AC175" i="1"/>
  <c r="AC296" i="1"/>
  <c r="AF296" i="1"/>
  <c r="AF246" i="1"/>
  <c r="AC246" i="1"/>
  <c r="AC137" i="1"/>
  <c r="AF137" i="1"/>
  <c r="AC230" i="1"/>
  <c r="AF230" i="1"/>
  <c r="AF25" i="1"/>
  <c r="AC115" i="1"/>
  <c r="AF115" i="1"/>
  <c r="AF231" i="1"/>
  <c r="AC231" i="1"/>
  <c r="AC88" i="1"/>
  <c r="F30" i="1"/>
  <c r="E70" i="2"/>
  <c r="E132" i="2"/>
  <c r="F92" i="1"/>
  <c r="F65" i="1"/>
  <c r="E105" i="2"/>
  <c r="F22" i="1"/>
  <c r="E62" i="2"/>
  <c r="E125" i="2"/>
  <c r="F85" i="1"/>
  <c r="P91" i="1"/>
  <c r="Z91" i="1"/>
  <c r="G91" i="1"/>
  <c r="Z57" i="1"/>
  <c r="G57" i="1"/>
  <c r="AC57" i="1" s="1"/>
  <c r="Z141" i="1"/>
  <c r="G141" i="1"/>
  <c r="I195" i="1"/>
  <c r="AF195" i="1"/>
  <c r="AF219" i="1"/>
  <c r="AC219" i="1"/>
  <c r="AF198" i="1"/>
  <c r="AC198" i="1"/>
  <c r="AC142" i="1"/>
  <c r="AF142" i="1"/>
  <c r="AF220" i="1"/>
  <c r="AC220" i="1"/>
  <c r="AF223" i="1"/>
  <c r="AC223" i="1"/>
  <c r="E77" i="2"/>
  <c r="F37" i="1"/>
  <c r="F94" i="1"/>
  <c r="E134" i="2"/>
  <c r="F67" i="1"/>
  <c r="E107" i="2"/>
  <c r="F31" i="1"/>
  <c r="E71" i="2"/>
  <c r="E133" i="2"/>
  <c r="F93" i="1"/>
  <c r="Z28" i="1"/>
  <c r="G28" i="1"/>
  <c r="P28" i="1"/>
  <c r="Z193" i="1"/>
  <c r="G193" i="1"/>
  <c r="Z114" i="1"/>
  <c r="G114" i="1"/>
  <c r="Z24" i="1"/>
  <c r="G24" i="1"/>
  <c r="AB15" i="1"/>
  <c r="AU297" i="1" s="1"/>
  <c r="AC195" i="1"/>
  <c r="P132" i="1"/>
  <c r="AC166" i="1"/>
  <c r="AF166" i="1"/>
  <c r="AC124" i="1"/>
  <c r="AF124" i="1"/>
  <c r="AF52" i="1"/>
  <c r="AC52" i="1"/>
  <c r="AC300" i="1"/>
  <c r="AF300" i="1"/>
  <c r="AF58" i="1"/>
  <c r="AC171" i="1"/>
  <c r="AF171" i="1"/>
  <c r="P114" i="1"/>
  <c r="AC269" i="1"/>
  <c r="AF269" i="1"/>
  <c r="G26" i="1"/>
  <c r="Z26" i="1"/>
  <c r="P26" i="1"/>
  <c r="AC121" i="1"/>
  <c r="AC168" i="1"/>
  <c r="AF168" i="1"/>
  <c r="E84" i="2"/>
  <c r="F44" i="1"/>
  <c r="F27" i="1"/>
  <c r="E67" i="2"/>
  <c r="F74" i="1"/>
  <c r="E114" i="2"/>
  <c r="E69" i="2"/>
  <c r="F29" i="1"/>
  <c r="F36" i="1"/>
  <c r="E76" i="2"/>
  <c r="F95" i="1"/>
  <c r="E135" i="2"/>
  <c r="H71" i="1"/>
  <c r="AC71" i="1"/>
  <c r="AF71" i="1"/>
  <c r="Z125" i="1"/>
  <c r="G125" i="1"/>
  <c r="AF125" i="1" s="1"/>
  <c r="H58" i="1"/>
  <c r="AF257" i="1"/>
  <c r="AC257" i="1"/>
  <c r="K257" i="1"/>
  <c r="P141" i="1"/>
  <c r="AC97" i="1"/>
  <c r="AF97" i="1"/>
  <c r="AF59" i="1"/>
  <c r="AC59" i="1"/>
  <c r="AC203" i="1"/>
  <c r="AC174" i="1"/>
  <c r="E89" i="2"/>
  <c r="F49" i="1"/>
  <c r="E74" i="2"/>
  <c r="F34" i="1"/>
  <c r="AC122" i="1"/>
  <c r="AF122" i="1"/>
  <c r="Z245" i="1"/>
  <c r="G245" i="1"/>
  <c r="G38" i="1"/>
  <c r="P38" i="1"/>
  <c r="Z38" i="1"/>
  <c r="G33" i="1"/>
  <c r="P33" i="1"/>
  <c r="Z33" i="1"/>
  <c r="Z89" i="1"/>
  <c r="P89" i="1"/>
  <c r="G89" i="1"/>
  <c r="AF172" i="1"/>
  <c r="AC172" i="1"/>
  <c r="AC222" i="1"/>
  <c r="AF222" i="1"/>
  <c r="AF87" i="1"/>
  <c r="AC136" i="1"/>
  <c r="AF136" i="1"/>
  <c r="AC134" i="1"/>
  <c r="AF134" i="1"/>
  <c r="G73" i="1"/>
  <c r="Z73" i="1"/>
  <c r="Z123" i="1"/>
  <c r="G123" i="1"/>
  <c r="H123" i="1" s="1"/>
  <c r="AC119" i="1"/>
  <c r="AF119" i="1"/>
  <c r="F61" i="1"/>
  <c r="E101" i="2"/>
  <c r="F39" i="1"/>
  <c r="E79" i="2"/>
  <c r="AF143" i="1"/>
  <c r="AC143" i="1"/>
  <c r="F48" i="1"/>
  <c r="E88" i="2"/>
  <c r="AC161" i="1"/>
  <c r="P80" i="1"/>
  <c r="P73" i="1"/>
  <c r="AC151" i="1"/>
  <c r="AC194" i="1"/>
  <c r="AF194" i="1"/>
  <c r="AC211" i="1"/>
  <c r="Z270" i="1"/>
  <c r="G270" i="1"/>
  <c r="AC270" i="1" s="1"/>
  <c r="Z100" i="1"/>
  <c r="P100" i="1"/>
  <c r="G100" i="1"/>
  <c r="I238" i="1"/>
  <c r="AC238" i="1"/>
  <c r="I229" i="1"/>
  <c r="AC229" i="1"/>
  <c r="AF229" i="1"/>
  <c r="AF209" i="1"/>
  <c r="AC177" i="1"/>
  <c r="AF235" i="1"/>
  <c r="AC235" i="1"/>
  <c r="I232" i="1"/>
  <c r="AF232" i="1"/>
  <c r="AC232" i="1"/>
  <c r="K262" i="1"/>
  <c r="AF262" i="1"/>
  <c r="AC262" i="1"/>
  <c r="AC35" i="1"/>
  <c r="P186" i="1"/>
  <c r="Z186" i="1"/>
  <c r="G186" i="1"/>
  <c r="P268" i="1"/>
  <c r="G268" i="1"/>
  <c r="Z268" i="1"/>
  <c r="AC209" i="1"/>
  <c r="I209" i="1"/>
  <c r="AF259" i="1"/>
  <c r="AC259" i="1"/>
  <c r="K259" i="1"/>
  <c r="G56" i="1"/>
  <c r="Z56" i="1"/>
  <c r="I215" i="1"/>
  <c r="AC294" i="1"/>
  <c r="K294" i="1"/>
  <c r="Z182" i="1"/>
  <c r="G182" i="1"/>
  <c r="P182" i="1"/>
  <c r="H35" i="1"/>
  <c r="AF35" i="1"/>
  <c r="AF173" i="1"/>
  <c r="AC173" i="1"/>
  <c r="I250" i="1"/>
  <c r="I177" i="1"/>
  <c r="AF177" i="1"/>
  <c r="K267" i="1"/>
  <c r="AC267" i="1"/>
  <c r="I146" i="1"/>
  <c r="AC146" i="1"/>
  <c r="G118" i="1"/>
  <c r="Z118" i="1"/>
  <c r="P118" i="1"/>
  <c r="I253" i="1"/>
  <c r="G53" i="1"/>
  <c r="Z53" i="1"/>
  <c r="P53" i="1"/>
  <c r="K278" i="1"/>
  <c r="AC278" i="1"/>
  <c r="Z43" i="1"/>
  <c r="G43" i="1"/>
  <c r="P43" i="1"/>
  <c r="AU43" i="1"/>
  <c r="I203" i="1"/>
  <c r="AF203" i="1"/>
  <c r="H129" i="1"/>
  <c r="G243" i="1"/>
  <c r="P243" i="1"/>
  <c r="Z243" i="1"/>
  <c r="I160" i="1"/>
  <c r="AF160" i="1"/>
  <c r="AC160" i="1"/>
  <c r="H70" i="1"/>
  <c r="G214" i="1"/>
  <c r="Z214" i="1"/>
  <c r="P214" i="1"/>
  <c r="Z86" i="1"/>
  <c r="P86" i="1"/>
  <c r="G86" i="1"/>
  <c r="AF252" i="1"/>
  <c r="Z190" i="1"/>
  <c r="G190" i="1"/>
  <c r="P190" i="1"/>
  <c r="J163" i="1"/>
  <c r="AC205" i="1"/>
  <c r="AF205" i="1"/>
  <c r="AF240" i="1"/>
  <c r="AC109" i="1"/>
  <c r="AF278" i="1"/>
  <c r="I213" i="1"/>
  <c r="AC213" i="1"/>
  <c r="AF213" i="1"/>
  <c r="J150" i="1"/>
  <c r="AF150" i="1"/>
  <c r="AC150" i="1"/>
  <c r="AF227" i="1"/>
  <c r="AC227" i="1"/>
  <c r="AF202" i="1"/>
  <c r="AC202" i="1"/>
  <c r="I202" i="1"/>
  <c r="I244" i="1"/>
  <c r="Z272" i="1"/>
  <c r="G272" i="1"/>
  <c r="P272" i="1"/>
  <c r="I153" i="1"/>
  <c r="AC153" i="1"/>
  <c r="AF153" i="1"/>
  <c r="AC170" i="1"/>
  <c r="P133" i="1"/>
  <c r="G133" i="1"/>
  <c r="Z133" i="1"/>
  <c r="I233" i="1"/>
  <c r="AC233" i="1"/>
  <c r="AF233" i="1"/>
  <c r="K297" i="1"/>
  <c r="AC297" i="1"/>
  <c r="G274" i="1"/>
  <c r="AC274" i="1" s="1"/>
  <c r="Z274" i="1"/>
  <c r="K301" i="1"/>
  <c r="Z144" i="1"/>
  <c r="G144" i="1"/>
  <c r="P144" i="1"/>
  <c r="G285" i="1"/>
  <c r="P285" i="1"/>
  <c r="Z285" i="1"/>
  <c r="I255" i="1"/>
  <c r="I225" i="1"/>
  <c r="Z130" i="1"/>
  <c r="G130" i="1"/>
  <c r="AC130" i="1" s="1"/>
  <c r="AF170" i="1"/>
  <c r="I170" i="1"/>
  <c r="Z188" i="1"/>
  <c r="G188" i="1"/>
  <c r="P188" i="1"/>
  <c r="I212" i="1"/>
  <c r="AC212" i="1"/>
  <c r="AF212" i="1"/>
  <c r="AF282" i="1"/>
  <c r="K282" i="1"/>
  <c r="AC282" i="1"/>
  <c r="AF197" i="1"/>
  <c r="I197" i="1"/>
  <c r="AC197" i="1"/>
  <c r="AC302" i="1"/>
  <c r="K302" i="1"/>
  <c r="G152" i="1"/>
  <c r="Z152" i="1"/>
  <c r="P152" i="1"/>
  <c r="I149" i="1"/>
  <c r="AC149" i="1"/>
  <c r="AF149" i="1"/>
  <c r="J164" i="1"/>
  <c r="AC164" i="1"/>
  <c r="AF164" i="1"/>
  <c r="I162" i="1"/>
  <c r="AC162" i="1"/>
  <c r="AF162" i="1"/>
  <c r="Z281" i="1"/>
  <c r="AU281" i="1"/>
  <c r="G281" i="1"/>
  <c r="AF281" i="1" s="1"/>
  <c r="Z40" i="1"/>
  <c r="G40" i="1"/>
  <c r="AF40" i="1" s="1"/>
  <c r="I165" i="1"/>
  <c r="I234" i="1"/>
  <c r="AC234" i="1"/>
  <c r="Z156" i="1"/>
  <c r="G156" i="1"/>
  <c r="P156" i="1"/>
  <c r="I199" i="1"/>
  <c r="I174" i="1"/>
  <c r="AF174" i="1"/>
  <c r="AF273" i="1"/>
  <c r="AF139" i="1"/>
  <c r="AC139" i="1"/>
  <c r="H139" i="1"/>
  <c r="K303" i="1"/>
  <c r="AC303" i="1"/>
  <c r="AF303" i="1"/>
  <c r="AF99" i="1"/>
  <c r="AC99" i="1"/>
  <c r="AF208" i="1"/>
  <c r="AC208" i="1"/>
  <c r="AC158" i="1"/>
  <c r="AF158" i="1"/>
  <c r="AC127" i="1"/>
  <c r="AF127" i="1"/>
  <c r="AF255" i="1"/>
  <c r="AC255" i="1"/>
  <c r="AF217" i="1"/>
  <c r="AC217" i="1"/>
  <c r="AC183" i="1"/>
  <c r="AF183" i="1"/>
  <c r="AF248" i="1"/>
  <c r="AC248" i="1"/>
  <c r="AF185" i="1"/>
  <c r="AC185" i="1"/>
  <c r="AC138" i="1"/>
  <c r="AF138" i="1"/>
  <c r="AF279" i="1"/>
  <c r="AC279" i="1"/>
  <c r="AC163" i="1"/>
  <c r="AF163" i="1"/>
  <c r="AF113" i="1"/>
  <c r="AC113" i="1"/>
  <c r="AF242" i="1"/>
  <c r="AC242" i="1"/>
  <c r="AF129" i="1"/>
  <c r="AC129" i="1"/>
  <c r="AF253" i="1"/>
  <c r="AC253" i="1"/>
  <c r="AF201" i="1"/>
  <c r="AC201" i="1"/>
  <c r="AF165" i="1"/>
  <c r="AC165" i="1"/>
  <c r="AC289" i="1"/>
  <c r="AF289" i="1"/>
  <c r="AC117" i="1"/>
  <c r="AF117" i="1"/>
  <c r="AF70" i="1"/>
  <c r="AC70" i="1"/>
  <c r="AF270" i="1"/>
  <c r="AF215" i="1"/>
  <c r="AC215" i="1"/>
  <c r="AC191" i="1"/>
  <c r="AF191" i="1"/>
  <c r="AC258" i="1"/>
  <c r="AF258" i="1"/>
  <c r="AF157" i="1"/>
  <c r="AC157" i="1"/>
  <c r="AF104" i="1"/>
  <c r="AC104" i="1"/>
  <c r="AF135" i="1"/>
  <c r="AC135" i="1"/>
  <c r="AC199" i="1"/>
  <c r="AF199" i="1"/>
  <c r="AC125" i="1"/>
  <c r="AF226" i="1"/>
  <c r="AC226" i="1"/>
  <c r="AC40" i="1"/>
  <c r="AF193" i="1"/>
  <c r="AC239" i="1"/>
  <c r="AF239" i="1"/>
  <c r="AF167" i="1"/>
  <c r="AC167" i="1"/>
  <c r="AC103" i="1"/>
  <c r="AF103" i="1"/>
  <c r="AF250" i="1"/>
  <c r="AC250" i="1"/>
  <c r="AF47" i="1"/>
  <c r="AC47" i="1"/>
  <c r="AF225" i="1"/>
  <c r="AC225" i="1"/>
  <c r="C12" i="1"/>
  <c r="C11" i="1"/>
  <c r="O307" i="1" l="1"/>
  <c r="AI307" i="1"/>
  <c r="AJ307" i="1"/>
  <c r="AK307" i="1"/>
  <c r="O305" i="1"/>
  <c r="O304" i="1"/>
  <c r="O306" i="1"/>
  <c r="AI304" i="1"/>
  <c r="AH304" i="1" s="1"/>
  <c r="AJ304" i="1"/>
  <c r="AK304" i="1"/>
  <c r="AI306" i="1"/>
  <c r="AH306" i="1" s="1"/>
  <c r="AJ306" i="1"/>
  <c r="AK306" i="1"/>
  <c r="AH305" i="1"/>
  <c r="AU190" i="1"/>
  <c r="AU214" i="1"/>
  <c r="AU243" i="1"/>
  <c r="AU53" i="1"/>
  <c r="AU36" i="1"/>
  <c r="AU65" i="1"/>
  <c r="AU188" i="1"/>
  <c r="AU100" i="1"/>
  <c r="AU34" i="1"/>
  <c r="AU29" i="1"/>
  <c r="AT29" i="1" s="1"/>
  <c r="AS29" i="1" s="1"/>
  <c r="AR29" i="1" s="1"/>
  <c r="AQ29" i="1" s="1"/>
  <c r="AP29" i="1" s="1"/>
  <c r="AO29" i="1" s="1"/>
  <c r="AN29" i="1" s="1"/>
  <c r="AM29" i="1" s="1"/>
  <c r="AL29" i="1" s="1"/>
  <c r="AU93" i="1"/>
  <c r="AT93" i="1" s="1"/>
  <c r="AS93" i="1" s="1"/>
  <c r="AR93" i="1" s="1"/>
  <c r="AQ93" i="1" s="1"/>
  <c r="AP93" i="1" s="1"/>
  <c r="AO93" i="1" s="1"/>
  <c r="AN93" i="1" s="1"/>
  <c r="AM93" i="1" s="1"/>
  <c r="AL93" i="1" s="1"/>
  <c r="AU216" i="1"/>
  <c r="AT216" i="1" s="1"/>
  <c r="AS216" i="1" s="1"/>
  <c r="AR216" i="1" s="1"/>
  <c r="AQ216" i="1" s="1"/>
  <c r="AP216" i="1" s="1"/>
  <c r="AO216" i="1" s="1"/>
  <c r="AN216" i="1" s="1"/>
  <c r="AM216" i="1" s="1"/>
  <c r="AL216" i="1" s="1"/>
  <c r="AU152" i="1"/>
  <c r="AC73" i="1"/>
  <c r="AU176" i="1"/>
  <c r="AS176" i="1" s="1"/>
  <c r="AR176" i="1" s="1"/>
  <c r="AQ176" i="1" s="1"/>
  <c r="AP176" i="1" s="1"/>
  <c r="AO176" i="1" s="1"/>
  <c r="AN176" i="1" s="1"/>
  <c r="AM176" i="1" s="1"/>
  <c r="AL176" i="1" s="1"/>
  <c r="AU56" i="1"/>
  <c r="AU173" i="1"/>
  <c r="AU133" i="1"/>
  <c r="AU270" i="1"/>
  <c r="BL12" i="1"/>
  <c r="AU182" i="1"/>
  <c r="AU274" i="1"/>
  <c r="AU28" i="1"/>
  <c r="AF57" i="1"/>
  <c r="AU40" i="1"/>
  <c r="AF200" i="1"/>
  <c r="AF130" i="1"/>
  <c r="AU144" i="1"/>
  <c r="I200" i="1"/>
  <c r="AU48" i="1"/>
  <c r="AU95" i="1"/>
  <c r="AT95" i="1" s="1"/>
  <c r="AS95" i="1" s="1"/>
  <c r="AR95" i="1" s="1"/>
  <c r="AQ95" i="1" s="1"/>
  <c r="AP95" i="1" s="1"/>
  <c r="AO95" i="1" s="1"/>
  <c r="AN95" i="1" s="1"/>
  <c r="AM95" i="1" s="1"/>
  <c r="AL95" i="1" s="1"/>
  <c r="AU27" i="1"/>
  <c r="AC247" i="1"/>
  <c r="AC50" i="1"/>
  <c r="AU204" i="1"/>
  <c r="AU252" i="1"/>
  <c r="AT252" i="1" s="1"/>
  <c r="AS252" i="1" s="1"/>
  <c r="AR252" i="1" s="1"/>
  <c r="AQ252" i="1" s="1"/>
  <c r="AP252" i="1" s="1"/>
  <c r="AO252" i="1" s="1"/>
  <c r="AN252" i="1" s="1"/>
  <c r="AM252" i="1" s="1"/>
  <c r="AL252" i="1" s="1"/>
  <c r="I247" i="1"/>
  <c r="AU239" i="1"/>
  <c r="AT239" i="1" s="1"/>
  <c r="AS239" i="1" s="1"/>
  <c r="AR239" i="1" s="1"/>
  <c r="AQ239" i="1" s="1"/>
  <c r="AP239" i="1" s="1"/>
  <c r="AO239" i="1" s="1"/>
  <c r="AN239" i="1" s="1"/>
  <c r="AM239" i="1" s="1"/>
  <c r="AL239" i="1" s="1"/>
  <c r="AU194" i="1"/>
  <c r="AT194" i="1" s="1"/>
  <c r="AS194" i="1" s="1"/>
  <c r="AR194" i="1" s="1"/>
  <c r="AQ194" i="1" s="1"/>
  <c r="AP194" i="1" s="1"/>
  <c r="AO194" i="1" s="1"/>
  <c r="AN194" i="1" s="1"/>
  <c r="AM194" i="1" s="1"/>
  <c r="AL194" i="1" s="1"/>
  <c r="AU92" i="1"/>
  <c r="AT92" i="1" s="1"/>
  <c r="AS92" i="1" s="1"/>
  <c r="AR92" i="1" s="1"/>
  <c r="AQ92" i="1" s="1"/>
  <c r="AP92" i="1" s="1"/>
  <c r="AO92" i="1" s="1"/>
  <c r="AN92" i="1" s="1"/>
  <c r="AM92" i="1" s="1"/>
  <c r="AL92" i="1" s="1"/>
  <c r="AJ92" i="1" s="1"/>
  <c r="AC256" i="1"/>
  <c r="AU154" i="1"/>
  <c r="AT154" i="1" s="1"/>
  <c r="AS154" i="1" s="1"/>
  <c r="AR154" i="1" s="1"/>
  <c r="AQ154" i="1" s="1"/>
  <c r="AP154" i="1" s="1"/>
  <c r="AO154" i="1" s="1"/>
  <c r="AN154" i="1" s="1"/>
  <c r="AM154" i="1" s="1"/>
  <c r="AL154" i="1" s="1"/>
  <c r="AI154" i="1" s="1"/>
  <c r="AU193" i="1"/>
  <c r="AU44" i="1"/>
  <c r="AT44" i="1" s="1"/>
  <c r="AS44" i="1" s="1"/>
  <c r="AR44" i="1" s="1"/>
  <c r="AQ44" i="1" s="1"/>
  <c r="AP44" i="1" s="1"/>
  <c r="AO44" i="1" s="1"/>
  <c r="AN44" i="1" s="1"/>
  <c r="AM44" i="1" s="1"/>
  <c r="AL44" i="1" s="1"/>
  <c r="AI44" i="1" s="1"/>
  <c r="AU38" i="1"/>
  <c r="AT38" i="1" s="1"/>
  <c r="AS38" i="1" s="1"/>
  <c r="AR38" i="1" s="1"/>
  <c r="AQ38" i="1" s="1"/>
  <c r="AP38" i="1" s="1"/>
  <c r="AO38" i="1" s="1"/>
  <c r="AN38" i="1" s="1"/>
  <c r="AM38" i="1" s="1"/>
  <c r="AL38" i="1" s="1"/>
  <c r="AU73" i="1"/>
  <c r="AU287" i="1"/>
  <c r="AT287" i="1" s="1"/>
  <c r="AS287" i="1" s="1"/>
  <c r="AR287" i="1" s="1"/>
  <c r="AQ287" i="1" s="1"/>
  <c r="AP287" i="1" s="1"/>
  <c r="AO287" i="1" s="1"/>
  <c r="AN287" i="1" s="1"/>
  <c r="AM287" i="1" s="1"/>
  <c r="AL287" i="1" s="1"/>
  <c r="BL87" i="1"/>
  <c r="BK87" i="1" s="1"/>
  <c r="BJ87" i="1" s="1"/>
  <c r="BI87" i="1" s="1"/>
  <c r="BH87" i="1" s="1"/>
  <c r="BG87" i="1" s="1"/>
  <c r="BF87" i="1" s="1"/>
  <c r="BE87" i="1" s="1"/>
  <c r="BD87" i="1" s="1"/>
  <c r="BC87" i="1" s="1"/>
  <c r="AU30" i="1"/>
  <c r="AU51" i="1"/>
  <c r="AC144" i="1"/>
  <c r="AC133" i="1"/>
  <c r="AU210" i="1"/>
  <c r="AT210" i="1" s="1"/>
  <c r="AS210" i="1" s="1"/>
  <c r="AR210" i="1" s="1"/>
  <c r="AQ210" i="1" s="1"/>
  <c r="AP210" i="1" s="1"/>
  <c r="AO210" i="1" s="1"/>
  <c r="AN210" i="1" s="1"/>
  <c r="AM210" i="1" s="1"/>
  <c r="AL210" i="1" s="1"/>
  <c r="AU222" i="1"/>
  <c r="BL33" i="1"/>
  <c r="BK33" i="1" s="1"/>
  <c r="BJ33" i="1" s="1"/>
  <c r="BI33" i="1" s="1"/>
  <c r="BH33" i="1" s="1"/>
  <c r="BG33" i="1" s="1"/>
  <c r="BF33" i="1" s="1"/>
  <c r="BE33" i="1" s="1"/>
  <c r="BD33" i="1" s="1"/>
  <c r="BC33" i="1" s="1"/>
  <c r="AU114" i="1"/>
  <c r="AT114" i="1" s="1"/>
  <c r="AS114" i="1" s="1"/>
  <c r="AR114" i="1" s="1"/>
  <c r="AQ114" i="1" s="1"/>
  <c r="AP114" i="1" s="1"/>
  <c r="AO114" i="1" s="1"/>
  <c r="AN114" i="1" s="1"/>
  <c r="AM114" i="1" s="1"/>
  <c r="AL114" i="1" s="1"/>
  <c r="AJ114" i="1" s="1"/>
  <c r="AU207" i="1"/>
  <c r="AT207" i="1" s="1"/>
  <c r="AS207" i="1" s="1"/>
  <c r="AR207" i="1" s="1"/>
  <c r="AQ207" i="1" s="1"/>
  <c r="AP207" i="1" s="1"/>
  <c r="AO207" i="1" s="1"/>
  <c r="AN207" i="1" s="1"/>
  <c r="AM207" i="1" s="1"/>
  <c r="AL207" i="1" s="1"/>
  <c r="AU69" i="1"/>
  <c r="AT69" i="1" s="1"/>
  <c r="AS69" i="1" s="1"/>
  <c r="AR69" i="1" s="1"/>
  <c r="AQ69" i="1" s="1"/>
  <c r="AP69" i="1" s="1"/>
  <c r="AO69" i="1" s="1"/>
  <c r="AN69" i="1" s="1"/>
  <c r="AM69" i="1" s="1"/>
  <c r="AL69" i="1" s="1"/>
  <c r="AI69" i="1" s="1"/>
  <c r="AC123" i="1"/>
  <c r="AU300" i="1"/>
  <c r="AT300" i="1" s="1"/>
  <c r="AS300" i="1" s="1"/>
  <c r="AR300" i="1" s="1"/>
  <c r="AQ300" i="1" s="1"/>
  <c r="AP300" i="1" s="1"/>
  <c r="AO300" i="1" s="1"/>
  <c r="AN300" i="1" s="1"/>
  <c r="AM300" i="1" s="1"/>
  <c r="AL300" i="1" s="1"/>
  <c r="AI300" i="1" s="1"/>
  <c r="AU196" i="1"/>
  <c r="AT196" i="1" s="1"/>
  <c r="AS196" i="1" s="1"/>
  <c r="AR196" i="1" s="1"/>
  <c r="AQ196" i="1" s="1"/>
  <c r="AP196" i="1" s="1"/>
  <c r="AO196" i="1" s="1"/>
  <c r="AN196" i="1" s="1"/>
  <c r="AM196" i="1" s="1"/>
  <c r="AL196" i="1" s="1"/>
  <c r="AJ196" i="1" s="1"/>
  <c r="AU110" i="1"/>
  <c r="AT110" i="1" s="1"/>
  <c r="AS110" i="1" s="1"/>
  <c r="AR110" i="1" s="1"/>
  <c r="AQ110" i="1" s="1"/>
  <c r="AP110" i="1" s="1"/>
  <c r="AO110" i="1" s="1"/>
  <c r="AN110" i="1" s="1"/>
  <c r="AM110" i="1" s="1"/>
  <c r="AL110" i="1" s="1"/>
  <c r="AF274" i="1"/>
  <c r="AU265" i="1"/>
  <c r="AT265" i="1" s="1"/>
  <c r="AS265" i="1" s="1"/>
  <c r="AR265" i="1" s="1"/>
  <c r="AQ265" i="1" s="1"/>
  <c r="AP265" i="1" s="1"/>
  <c r="AO265" i="1" s="1"/>
  <c r="AN265" i="1" s="1"/>
  <c r="AM265" i="1" s="1"/>
  <c r="AL265" i="1" s="1"/>
  <c r="AU90" i="1"/>
  <c r="AT90" i="1" s="1"/>
  <c r="AS90" i="1" s="1"/>
  <c r="AR90" i="1" s="1"/>
  <c r="AQ90" i="1" s="1"/>
  <c r="AP90" i="1" s="1"/>
  <c r="AO90" i="1" s="1"/>
  <c r="AN90" i="1" s="1"/>
  <c r="AM90" i="1" s="1"/>
  <c r="AL90" i="1" s="1"/>
  <c r="AK90" i="1" s="1"/>
  <c r="AU151" i="1"/>
  <c r="AT151" i="1" s="1"/>
  <c r="AS151" i="1" s="1"/>
  <c r="AR151" i="1" s="1"/>
  <c r="AQ151" i="1" s="1"/>
  <c r="AP151" i="1" s="1"/>
  <c r="AO151" i="1" s="1"/>
  <c r="AN151" i="1" s="1"/>
  <c r="AM151" i="1" s="1"/>
  <c r="AL151" i="1" s="1"/>
  <c r="AU168" i="1"/>
  <c r="AU98" i="1"/>
  <c r="AT98" i="1" s="1"/>
  <c r="AS98" i="1" s="1"/>
  <c r="AR98" i="1" s="1"/>
  <c r="AQ98" i="1" s="1"/>
  <c r="AP98" i="1" s="1"/>
  <c r="AO98" i="1" s="1"/>
  <c r="AN98" i="1" s="1"/>
  <c r="AM98" i="1" s="1"/>
  <c r="AL98" i="1" s="1"/>
  <c r="AF256" i="1"/>
  <c r="AU170" i="1"/>
  <c r="AU245" i="1"/>
  <c r="AU269" i="1"/>
  <c r="AT269" i="1" s="1"/>
  <c r="AS269" i="1" s="1"/>
  <c r="AR269" i="1" s="1"/>
  <c r="AQ269" i="1" s="1"/>
  <c r="AP269" i="1" s="1"/>
  <c r="AO269" i="1" s="1"/>
  <c r="AN269" i="1" s="1"/>
  <c r="AM269" i="1" s="1"/>
  <c r="AL269" i="1" s="1"/>
  <c r="AU213" i="1"/>
  <c r="AT213" i="1" s="1"/>
  <c r="BL74" i="1"/>
  <c r="BK74" i="1" s="1"/>
  <c r="BJ74" i="1" s="1"/>
  <c r="BI74" i="1" s="1"/>
  <c r="BH74" i="1" s="1"/>
  <c r="BG74" i="1" s="1"/>
  <c r="BF74" i="1" s="1"/>
  <c r="BE74" i="1" s="1"/>
  <c r="BD74" i="1" s="1"/>
  <c r="BC74" i="1" s="1"/>
  <c r="AF123" i="1"/>
  <c r="AU118" i="1"/>
  <c r="AU268" i="1"/>
  <c r="AT268" i="1" s="1"/>
  <c r="AS268" i="1" s="1"/>
  <c r="AR268" i="1" s="1"/>
  <c r="AQ268" i="1" s="1"/>
  <c r="AP268" i="1" s="1"/>
  <c r="AO268" i="1" s="1"/>
  <c r="AN268" i="1" s="1"/>
  <c r="AM268" i="1" s="1"/>
  <c r="AL268" i="1" s="1"/>
  <c r="AU180" i="1"/>
  <c r="AT180" i="1" s="1"/>
  <c r="AS180" i="1" s="1"/>
  <c r="AR180" i="1" s="1"/>
  <c r="AQ180" i="1" s="1"/>
  <c r="AP180" i="1" s="1"/>
  <c r="AO180" i="1" s="1"/>
  <c r="AN180" i="1" s="1"/>
  <c r="AM180" i="1" s="1"/>
  <c r="AL180" i="1" s="1"/>
  <c r="BL58" i="1"/>
  <c r="AU189" i="1"/>
  <c r="AT189" i="1" s="1"/>
  <c r="AS189" i="1" s="1"/>
  <c r="AR189" i="1" s="1"/>
  <c r="AQ189" i="1" s="1"/>
  <c r="AP189" i="1" s="1"/>
  <c r="AO189" i="1" s="1"/>
  <c r="AN189" i="1" s="1"/>
  <c r="AM189" i="1" s="1"/>
  <c r="AL189" i="1" s="1"/>
  <c r="AI189" i="1" s="1"/>
  <c r="BL35" i="1"/>
  <c r="BK35" i="1" s="1"/>
  <c r="AC301" i="1"/>
  <c r="AK93" i="1"/>
  <c r="AJ93" i="1"/>
  <c r="AI93" i="1"/>
  <c r="AT48" i="1"/>
  <c r="AS48" i="1" s="1"/>
  <c r="AR48" i="1" s="1"/>
  <c r="AQ48" i="1" s="1"/>
  <c r="AP48" i="1" s="1"/>
  <c r="AO48" i="1" s="1"/>
  <c r="AN48" i="1" s="1"/>
  <c r="AM48" i="1" s="1"/>
  <c r="AL48" i="1" s="1"/>
  <c r="AK92" i="1"/>
  <c r="AK44" i="1"/>
  <c r="AT36" i="1"/>
  <c r="AS36" i="1" s="1"/>
  <c r="AR36" i="1" s="1"/>
  <c r="AQ36" i="1" s="1"/>
  <c r="AP36" i="1" s="1"/>
  <c r="AO36" i="1" s="1"/>
  <c r="AN36" i="1" s="1"/>
  <c r="AM36" i="1" s="1"/>
  <c r="AL36" i="1" s="1"/>
  <c r="AT297" i="1"/>
  <c r="AS297" i="1" s="1"/>
  <c r="AR297" i="1" s="1"/>
  <c r="AQ297" i="1" s="1"/>
  <c r="AP297" i="1" s="1"/>
  <c r="AO297" i="1" s="1"/>
  <c r="AN297" i="1" s="1"/>
  <c r="AM297" i="1" s="1"/>
  <c r="AL297" i="1" s="1"/>
  <c r="AT34" i="1"/>
  <c r="AS34" i="1" s="1"/>
  <c r="AR34" i="1" s="1"/>
  <c r="AQ34" i="1" s="1"/>
  <c r="AP34" i="1" s="1"/>
  <c r="AO34" i="1" s="1"/>
  <c r="AN34" i="1" s="1"/>
  <c r="AM34" i="1" s="1"/>
  <c r="AL34" i="1" s="1"/>
  <c r="AT30" i="1"/>
  <c r="AS30" i="1" s="1"/>
  <c r="AR30" i="1" s="1"/>
  <c r="AQ30" i="1" s="1"/>
  <c r="AP30" i="1" s="1"/>
  <c r="AO30" i="1" s="1"/>
  <c r="AN30" i="1" s="1"/>
  <c r="AM30" i="1" s="1"/>
  <c r="AL30" i="1" s="1"/>
  <c r="AT51" i="1"/>
  <c r="AS51" i="1" s="1"/>
  <c r="AR51" i="1" s="1"/>
  <c r="AQ51" i="1" s="1"/>
  <c r="AP51" i="1" s="1"/>
  <c r="AO51" i="1" s="1"/>
  <c r="AN51" i="1" s="1"/>
  <c r="AM51" i="1" s="1"/>
  <c r="AL51" i="1" s="1"/>
  <c r="AU156" i="1"/>
  <c r="AU272" i="1"/>
  <c r="AT272" i="1" s="1"/>
  <c r="AS272" i="1" s="1"/>
  <c r="AR272" i="1" s="1"/>
  <c r="AQ272" i="1" s="1"/>
  <c r="AP272" i="1" s="1"/>
  <c r="AO272" i="1" s="1"/>
  <c r="AN272" i="1" s="1"/>
  <c r="AM272" i="1" s="1"/>
  <c r="AL272" i="1" s="1"/>
  <c r="AC243" i="1"/>
  <c r="H38" i="1"/>
  <c r="AC38" i="1"/>
  <c r="AF38" i="1"/>
  <c r="G49" i="1"/>
  <c r="Z49" i="1"/>
  <c r="P49" i="1"/>
  <c r="BL47" i="1"/>
  <c r="AU96" i="1"/>
  <c r="AU163" i="1"/>
  <c r="AT163" i="1" s="1"/>
  <c r="AS163" i="1" s="1"/>
  <c r="AR163" i="1" s="1"/>
  <c r="AQ163" i="1" s="1"/>
  <c r="AP163" i="1" s="1"/>
  <c r="AO163" i="1" s="1"/>
  <c r="AN163" i="1" s="1"/>
  <c r="AM163" i="1" s="1"/>
  <c r="AL163" i="1" s="1"/>
  <c r="BL75" i="1"/>
  <c r="AU209" i="1"/>
  <c r="AT209" i="1" s="1"/>
  <c r="AS209" i="1" s="1"/>
  <c r="AR209" i="1" s="1"/>
  <c r="AQ209" i="1" s="1"/>
  <c r="AP209" i="1" s="1"/>
  <c r="AO209" i="1" s="1"/>
  <c r="AN209" i="1" s="1"/>
  <c r="AM209" i="1" s="1"/>
  <c r="AL209" i="1" s="1"/>
  <c r="AU88" i="1"/>
  <c r="AT88" i="1" s="1"/>
  <c r="AS88" i="1" s="1"/>
  <c r="AR88" i="1" s="1"/>
  <c r="AQ88" i="1" s="1"/>
  <c r="AP88" i="1" s="1"/>
  <c r="AO88" i="1" s="1"/>
  <c r="AN88" i="1" s="1"/>
  <c r="AM88" i="1" s="1"/>
  <c r="AL88" i="1" s="1"/>
  <c r="AU22" i="1"/>
  <c r="AT22" i="1" s="1"/>
  <c r="AS22" i="1" s="1"/>
  <c r="AR22" i="1" s="1"/>
  <c r="AQ22" i="1" s="1"/>
  <c r="AP22" i="1" s="1"/>
  <c r="AO22" i="1" s="1"/>
  <c r="AN22" i="1" s="1"/>
  <c r="AM22" i="1" s="1"/>
  <c r="AL22" i="1" s="1"/>
  <c r="AU111" i="1"/>
  <c r="AU142" i="1"/>
  <c r="BL53" i="1"/>
  <c r="AU226" i="1"/>
  <c r="BL49" i="1"/>
  <c r="AU224" i="1"/>
  <c r="AU52" i="1"/>
  <c r="AT52" i="1" s="1"/>
  <c r="AS52" i="1" s="1"/>
  <c r="AR52" i="1" s="1"/>
  <c r="AQ52" i="1" s="1"/>
  <c r="AP52" i="1" s="1"/>
  <c r="AO52" i="1" s="1"/>
  <c r="AN52" i="1" s="1"/>
  <c r="AM52" i="1" s="1"/>
  <c r="AL52" i="1" s="1"/>
  <c r="AU208" i="1"/>
  <c r="AU49" i="1"/>
  <c r="AU185" i="1"/>
  <c r="BL41" i="1"/>
  <c r="AU231" i="1"/>
  <c r="BL66" i="1"/>
  <c r="AU47" i="1"/>
  <c r="AT47" i="1" s="1"/>
  <c r="AS47" i="1" s="1"/>
  <c r="AR47" i="1" s="1"/>
  <c r="AQ47" i="1" s="1"/>
  <c r="AP47" i="1" s="1"/>
  <c r="AO47" i="1" s="1"/>
  <c r="AN47" i="1" s="1"/>
  <c r="AM47" i="1" s="1"/>
  <c r="AL47" i="1" s="1"/>
  <c r="AU275" i="1"/>
  <c r="AT275" i="1" s="1"/>
  <c r="AS275" i="1" s="1"/>
  <c r="AR275" i="1" s="1"/>
  <c r="AQ275" i="1" s="1"/>
  <c r="AP275" i="1" s="1"/>
  <c r="AO275" i="1" s="1"/>
  <c r="AN275" i="1" s="1"/>
  <c r="AM275" i="1" s="1"/>
  <c r="AL275" i="1" s="1"/>
  <c r="AU212" i="1"/>
  <c r="BL86" i="1"/>
  <c r="BL76" i="1"/>
  <c r="BL24" i="1"/>
  <c r="AU248" i="1"/>
  <c r="BL65" i="1"/>
  <c r="BL8" i="1"/>
  <c r="AU246" i="1"/>
  <c r="AU148" i="1"/>
  <c r="AT148" i="1" s="1"/>
  <c r="AS148" i="1" s="1"/>
  <c r="AR148" i="1" s="1"/>
  <c r="AQ148" i="1" s="1"/>
  <c r="AP148" i="1" s="1"/>
  <c r="AO148" i="1" s="1"/>
  <c r="AN148" i="1" s="1"/>
  <c r="AM148" i="1" s="1"/>
  <c r="AL148" i="1" s="1"/>
  <c r="AU75" i="1"/>
  <c r="BL44" i="1"/>
  <c r="AU299" i="1"/>
  <c r="AU164" i="1"/>
  <c r="AT164" i="1" s="1"/>
  <c r="AS164" i="1" s="1"/>
  <c r="AR164" i="1" s="1"/>
  <c r="AQ164" i="1" s="1"/>
  <c r="AP164" i="1" s="1"/>
  <c r="AO164" i="1" s="1"/>
  <c r="AN164" i="1" s="1"/>
  <c r="AM164" i="1" s="1"/>
  <c r="AL164" i="1" s="1"/>
  <c r="AU126" i="1"/>
  <c r="BL42" i="1"/>
  <c r="BL2" i="1"/>
  <c r="G41" i="1"/>
  <c r="Z41" i="1"/>
  <c r="P41" i="1"/>
  <c r="G61" i="1"/>
  <c r="Z61" i="1"/>
  <c r="P61" i="1"/>
  <c r="AC245" i="1"/>
  <c r="I245" i="1"/>
  <c r="AF245" i="1"/>
  <c r="H26" i="1"/>
  <c r="AC26" i="1"/>
  <c r="AF26" i="1"/>
  <c r="I193" i="1"/>
  <c r="G31" i="1"/>
  <c r="Z31" i="1"/>
  <c r="P31" i="1"/>
  <c r="AT176" i="1"/>
  <c r="AT65" i="1"/>
  <c r="AS65" i="1" s="1"/>
  <c r="AR65" i="1" s="1"/>
  <c r="AQ65" i="1" s="1"/>
  <c r="AP65" i="1" s="1"/>
  <c r="AO65" i="1" s="1"/>
  <c r="AN65" i="1" s="1"/>
  <c r="AM65" i="1" s="1"/>
  <c r="AL65" i="1" s="1"/>
  <c r="AK300" i="1"/>
  <c r="AJ300" i="1"/>
  <c r="AI239" i="1"/>
  <c r="AJ239" i="1"/>
  <c r="AK239" i="1"/>
  <c r="AI196" i="1"/>
  <c r="BK12" i="1"/>
  <c r="BJ12" i="1" s="1"/>
  <c r="BI12" i="1" s="1"/>
  <c r="BH12" i="1" s="1"/>
  <c r="BG12" i="1" s="1"/>
  <c r="BF12" i="1" s="1"/>
  <c r="BE12" i="1" s="1"/>
  <c r="BD12" i="1" s="1"/>
  <c r="BC12" i="1" s="1"/>
  <c r="AT27" i="1"/>
  <c r="AS27" i="1" s="1"/>
  <c r="AR27" i="1" s="1"/>
  <c r="AQ27" i="1" s="1"/>
  <c r="AP27" i="1" s="1"/>
  <c r="AO27" i="1" s="1"/>
  <c r="AN27" i="1" s="1"/>
  <c r="AM27" i="1" s="1"/>
  <c r="AL27" i="1" s="1"/>
  <c r="AU45" i="1"/>
  <c r="AU72" i="1"/>
  <c r="BL37" i="1"/>
  <c r="AU127" i="1"/>
  <c r="BL36" i="1"/>
  <c r="AU177" i="1"/>
  <c r="BL29" i="1"/>
  <c r="AU200" i="1"/>
  <c r="BL43" i="1"/>
  <c r="AU240" i="1"/>
  <c r="AU159" i="1"/>
  <c r="AU62" i="1"/>
  <c r="AT62" i="1" s="1"/>
  <c r="AS62" i="1" s="1"/>
  <c r="AR62" i="1" s="1"/>
  <c r="AQ62" i="1" s="1"/>
  <c r="AP62" i="1" s="1"/>
  <c r="AO62" i="1" s="1"/>
  <c r="AN62" i="1" s="1"/>
  <c r="AM62" i="1" s="1"/>
  <c r="AL62" i="1" s="1"/>
  <c r="AU289" i="1"/>
  <c r="AU160" i="1"/>
  <c r="BL78" i="1"/>
  <c r="BL26" i="1"/>
  <c r="BL72" i="1"/>
  <c r="BL13" i="1"/>
  <c r="AU221" i="1"/>
  <c r="AU149" i="1"/>
  <c r="BL56" i="1"/>
  <c r="AU282" i="1"/>
  <c r="AU249" i="1"/>
  <c r="AU143" i="1"/>
  <c r="BL80" i="1"/>
  <c r="AU25" i="1"/>
  <c r="BL51" i="1"/>
  <c r="AU279" i="1"/>
  <c r="AU187" i="1"/>
  <c r="AT187" i="1" s="1"/>
  <c r="AS187" i="1" s="1"/>
  <c r="AR187" i="1" s="1"/>
  <c r="AQ187" i="1" s="1"/>
  <c r="AP187" i="1" s="1"/>
  <c r="AO187" i="1" s="1"/>
  <c r="AN187" i="1" s="1"/>
  <c r="AM187" i="1" s="1"/>
  <c r="AL187" i="1" s="1"/>
  <c r="AU145" i="1"/>
  <c r="AU80" i="1"/>
  <c r="BL5" i="1"/>
  <c r="Z85" i="1"/>
  <c r="G85" i="1"/>
  <c r="P85" i="1"/>
  <c r="Z78" i="1"/>
  <c r="G78" i="1"/>
  <c r="P78" i="1"/>
  <c r="G74" i="1"/>
  <c r="Z74" i="1"/>
  <c r="P74" i="1"/>
  <c r="AK216" i="1"/>
  <c r="AJ216" i="1"/>
  <c r="AI216" i="1"/>
  <c r="AI90" i="1"/>
  <c r="AJ90" i="1"/>
  <c r="AH90" i="1" s="1"/>
  <c r="AT28" i="1"/>
  <c r="AS28" i="1" s="1"/>
  <c r="AR28" i="1" s="1"/>
  <c r="AQ28" i="1" s="1"/>
  <c r="AP28" i="1" s="1"/>
  <c r="AO28" i="1" s="1"/>
  <c r="AN28" i="1" s="1"/>
  <c r="AM28" i="1" s="1"/>
  <c r="AL28" i="1" s="1"/>
  <c r="AJ110" i="1"/>
  <c r="AK110" i="1"/>
  <c r="AI110" i="1"/>
  <c r="AT73" i="1"/>
  <c r="AS73" i="1" s="1"/>
  <c r="AR73" i="1" s="1"/>
  <c r="AQ73" i="1" s="1"/>
  <c r="AP73" i="1" s="1"/>
  <c r="AO73" i="1" s="1"/>
  <c r="AN73" i="1" s="1"/>
  <c r="AM73" i="1" s="1"/>
  <c r="AL73" i="1" s="1"/>
  <c r="BL22" i="1"/>
  <c r="AU137" i="1"/>
  <c r="BL16" i="1"/>
  <c r="AU104" i="1"/>
  <c r="BL23" i="1"/>
  <c r="AU165" i="1"/>
  <c r="AT165" i="1" s="1"/>
  <c r="AS165" i="1" s="1"/>
  <c r="AR165" i="1" s="1"/>
  <c r="AQ165" i="1" s="1"/>
  <c r="AP165" i="1" s="1"/>
  <c r="AO165" i="1" s="1"/>
  <c r="AN165" i="1" s="1"/>
  <c r="AM165" i="1" s="1"/>
  <c r="AL165" i="1" s="1"/>
  <c r="AU21" i="1"/>
  <c r="AT21" i="1" s="1"/>
  <c r="AS21" i="1" s="1"/>
  <c r="AR21" i="1" s="1"/>
  <c r="AQ21" i="1" s="1"/>
  <c r="AP21" i="1" s="1"/>
  <c r="AO21" i="1" s="1"/>
  <c r="AN21" i="1" s="1"/>
  <c r="AM21" i="1" s="1"/>
  <c r="AL21" i="1" s="1"/>
  <c r="AU122" i="1"/>
  <c r="AT122" i="1" s="1"/>
  <c r="AS122" i="1" s="1"/>
  <c r="AR122" i="1" s="1"/>
  <c r="AQ122" i="1" s="1"/>
  <c r="AP122" i="1" s="1"/>
  <c r="AO122" i="1" s="1"/>
  <c r="AN122" i="1" s="1"/>
  <c r="AM122" i="1" s="1"/>
  <c r="AL122" i="1" s="1"/>
  <c r="AU131" i="1"/>
  <c r="AT131" i="1" s="1"/>
  <c r="AS131" i="1" s="1"/>
  <c r="AR131" i="1" s="1"/>
  <c r="AQ131" i="1" s="1"/>
  <c r="AP131" i="1" s="1"/>
  <c r="AO131" i="1" s="1"/>
  <c r="AN131" i="1" s="1"/>
  <c r="AM131" i="1" s="1"/>
  <c r="AL131" i="1" s="1"/>
  <c r="BL52" i="1"/>
  <c r="AU258" i="1"/>
  <c r="AU169" i="1"/>
  <c r="AT169" i="1" s="1"/>
  <c r="AS169" i="1" s="1"/>
  <c r="AR169" i="1" s="1"/>
  <c r="AQ169" i="1" s="1"/>
  <c r="AP169" i="1" s="1"/>
  <c r="AO169" i="1" s="1"/>
  <c r="AN169" i="1" s="1"/>
  <c r="AM169" i="1" s="1"/>
  <c r="AL169" i="1" s="1"/>
  <c r="AU77" i="1"/>
  <c r="AT77" i="1" s="1"/>
  <c r="AS77" i="1" s="1"/>
  <c r="AR77" i="1" s="1"/>
  <c r="AQ77" i="1" s="1"/>
  <c r="AP77" i="1" s="1"/>
  <c r="AO77" i="1" s="1"/>
  <c r="AN77" i="1" s="1"/>
  <c r="AM77" i="1" s="1"/>
  <c r="AL77" i="1" s="1"/>
  <c r="BL15" i="1"/>
  <c r="AU89" i="1"/>
  <c r="BL6" i="1"/>
  <c r="AU232" i="1"/>
  <c r="AT232" i="1" s="1"/>
  <c r="AS232" i="1" s="1"/>
  <c r="AR232" i="1" s="1"/>
  <c r="AQ232" i="1" s="1"/>
  <c r="AP232" i="1" s="1"/>
  <c r="AO232" i="1" s="1"/>
  <c r="AN232" i="1" s="1"/>
  <c r="AM232" i="1" s="1"/>
  <c r="AL232" i="1" s="1"/>
  <c r="AU136" i="1"/>
  <c r="AT136" i="1" s="1"/>
  <c r="AS136" i="1" s="1"/>
  <c r="AR136" i="1" s="1"/>
  <c r="AQ136" i="1" s="1"/>
  <c r="AP136" i="1" s="1"/>
  <c r="AO136" i="1" s="1"/>
  <c r="AN136" i="1" s="1"/>
  <c r="AM136" i="1" s="1"/>
  <c r="AL136" i="1" s="1"/>
  <c r="BL45" i="1"/>
  <c r="AU283" i="1"/>
  <c r="AU201" i="1"/>
  <c r="BL62" i="1"/>
  <c r="AU74" i="1"/>
  <c r="AU37" i="1"/>
  <c r="AU286" i="1"/>
  <c r="AU234" i="1"/>
  <c r="AU116" i="1"/>
  <c r="AT116" i="1" s="1"/>
  <c r="AS116" i="1" s="1"/>
  <c r="AR116" i="1" s="1"/>
  <c r="AQ116" i="1" s="1"/>
  <c r="AP116" i="1" s="1"/>
  <c r="AO116" i="1" s="1"/>
  <c r="AN116" i="1" s="1"/>
  <c r="AM116" i="1" s="1"/>
  <c r="AL116" i="1" s="1"/>
  <c r="AU55" i="1"/>
  <c r="AC141" i="1"/>
  <c r="H141" i="1"/>
  <c r="AF141" i="1"/>
  <c r="G30" i="1"/>
  <c r="Z30" i="1"/>
  <c r="P30" i="1"/>
  <c r="P72" i="1"/>
  <c r="Z72" i="1"/>
  <c r="G72" i="1"/>
  <c r="Z46" i="1"/>
  <c r="G46" i="1"/>
  <c r="P46" i="1"/>
  <c r="G48" i="1"/>
  <c r="Z48" i="1"/>
  <c r="P48" i="1"/>
  <c r="H33" i="1"/>
  <c r="AF33" i="1"/>
  <c r="AC33" i="1"/>
  <c r="AU108" i="1"/>
  <c r="AT108" i="1" s="1"/>
  <c r="AS108" i="1" s="1"/>
  <c r="AR108" i="1" s="1"/>
  <c r="AQ108" i="1" s="1"/>
  <c r="AP108" i="1" s="1"/>
  <c r="AO108" i="1" s="1"/>
  <c r="AN108" i="1" s="1"/>
  <c r="AM108" i="1" s="1"/>
  <c r="AL108" i="1" s="1"/>
  <c r="AJ108" i="1" s="1"/>
  <c r="AU303" i="1"/>
  <c r="AU35" i="1"/>
  <c r="AT35" i="1" s="1"/>
  <c r="AS35" i="1" s="1"/>
  <c r="AR35" i="1" s="1"/>
  <c r="AQ35" i="1" s="1"/>
  <c r="AP35" i="1" s="1"/>
  <c r="AO35" i="1" s="1"/>
  <c r="AN35" i="1" s="1"/>
  <c r="AM35" i="1" s="1"/>
  <c r="AL35" i="1" s="1"/>
  <c r="AI35" i="1" s="1"/>
  <c r="AU174" i="1"/>
  <c r="AU302" i="1"/>
  <c r="AU139" i="1"/>
  <c r="AU262" i="1"/>
  <c r="AT262" i="1" s="1"/>
  <c r="AS262" i="1" s="1"/>
  <c r="AR262" i="1" s="1"/>
  <c r="AQ262" i="1" s="1"/>
  <c r="AP262" i="1" s="1"/>
  <c r="AO262" i="1" s="1"/>
  <c r="AN262" i="1" s="1"/>
  <c r="AM262" i="1" s="1"/>
  <c r="AL262" i="1" s="1"/>
  <c r="AK262" i="1" s="1"/>
  <c r="AU301" i="1"/>
  <c r="G67" i="1"/>
  <c r="Z67" i="1"/>
  <c r="P67" i="1"/>
  <c r="AU284" i="1"/>
  <c r="AT284" i="1" s="1"/>
  <c r="AS284" i="1" s="1"/>
  <c r="AR284" i="1" s="1"/>
  <c r="AQ284" i="1" s="1"/>
  <c r="AP284" i="1" s="1"/>
  <c r="AO284" i="1" s="1"/>
  <c r="AN284" i="1" s="1"/>
  <c r="AM284" i="1" s="1"/>
  <c r="AL284" i="1" s="1"/>
  <c r="AU236" i="1"/>
  <c r="AU247" i="1"/>
  <c r="AU105" i="1"/>
  <c r="BL77" i="1"/>
  <c r="AU199" i="1"/>
  <c r="BL60" i="1"/>
  <c r="AU296" i="1"/>
  <c r="AU124" i="1"/>
  <c r="AU260" i="1"/>
  <c r="AT260" i="1" s="1"/>
  <c r="AS260" i="1" s="1"/>
  <c r="AR260" i="1" s="1"/>
  <c r="AQ260" i="1" s="1"/>
  <c r="AP260" i="1" s="1"/>
  <c r="AO260" i="1" s="1"/>
  <c r="AN260" i="1" s="1"/>
  <c r="AM260" i="1" s="1"/>
  <c r="AL260" i="1" s="1"/>
  <c r="AU121" i="1"/>
  <c r="AT121" i="1" s="1"/>
  <c r="AS121" i="1" s="1"/>
  <c r="AR121" i="1" s="1"/>
  <c r="AQ121" i="1" s="1"/>
  <c r="AP121" i="1" s="1"/>
  <c r="AO121" i="1" s="1"/>
  <c r="AN121" i="1" s="1"/>
  <c r="AM121" i="1" s="1"/>
  <c r="AL121" i="1" s="1"/>
  <c r="AU271" i="1"/>
  <c r="AT271" i="1" s="1"/>
  <c r="AS271" i="1" s="1"/>
  <c r="AR271" i="1" s="1"/>
  <c r="AQ271" i="1" s="1"/>
  <c r="AP271" i="1" s="1"/>
  <c r="AO271" i="1" s="1"/>
  <c r="AN271" i="1" s="1"/>
  <c r="AM271" i="1" s="1"/>
  <c r="AL271" i="1" s="1"/>
  <c r="BL84" i="1"/>
  <c r="AU251" i="1"/>
  <c r="AU161" i="1"/>
  <c r="AU295" i="1"/>
  <c r="AU97" i="1"/>
  <c r="AU290" i="1"/>
  <c r="AU147" i="1"/>
  <c r="BL64" i="1"/>
  <c r="BL34" i="1"/>
  <c r="AU242" i="1"/>
  <c r="AT242" i="1" s="1"/>
  <c r="AS242" i="1" s="1"/>
  <c r="AR242" i="1" s="1"/>
  <c r="AQ242" i="1" s="1"/>
  <c r="AP242" i="1" s="1"/>
  <c r="AO242" i="1" s="1"/>
  <c r="AN242" i="1" s="1"/>
  <c r="AM242" i="1" s="1"/>
  <c r="AL242" i="1" s="1"/>
  <c r="AU123" i="1"/>
  <c r="AU64" i="1"/>
  <c r="BL3" i="1"/>
  <c r="AU78" i="1"/>
  <c r="AU288" i="1"/>
  <c r="AU158" i="1"/>
  <c r="AT158" i="1" s="1"/>
  <c r="AS158" i="1" s="1"/>
  <c r="AR158" i="1" s="1"/>
  <c r="AQ158" i="1" s="1"/>
  <c r="AP158" i="1" s="1"/>
  <c r="AO158" i="1" s="1"/>
  <c r="AN158" i="1" s="1"/>
  <c r="AM158" i="1" s="1"/>
  <c r="AL158" i="1" s="1"/>
  <c r="AU83" i="1"/>
  <c r="BL48" i="1"/>
  <c r="AU219" i="1"/>
  <c r="AU101" i="1"/>
  <c r="AT101" i="1" s="1"/>
  <c r="AS101" i="1" s="1"/>
  <c r="AR101" i="1" s="1"/>
  <c r="AQ101" i="1" s="1"/>
  <c r="AP101" i="1" s="1"/>
  <c r="AO101" i="1" s="1"/>
  <c r="AN101" i="1" s="1"/>
  <c r="AM101" i="1" s="1"/>
  <c r="AL101" i="1" s="1"/>
  <c r="AU115" i="1"/>
  <c r="AU76" i="1"/>
  <c r="BL31" i="1"/>
  <c r="AU33" i="1"/>
  <c r="AT33" i="1" s="1"/>
  <c r="AS33" i="1" s="1"/>
  <c r="AR33" i="1" s="1"/>
  <c r="AQ33" i="1" s="1"/>
  <c r="AP33" i="1" s="1"/>
  <c r="AO33" i="1" s="1"/>
  <c r="AN33" i="1" s="1"/>
  <c r="AM33" i="1" s="1"/>
  <c r="AL33" i="1" s="1"/>
  <c r="AU276" i="1"/>
  <c r="AU162" i="1"/>
  <c r="AU155" i="1"/>
  <c r="AU91" i="1"/>
  <c r="BL25" i="1"/>
  <c r="Z51" i="1"/>
  <c r="G51" i="1"/>
  <c r="P51" i="1"/>
  <c r="Z79" i="1"/>
  <c r="G79" i="1"/>
  <c r="P79" i="1"/>
  <c r="AC193" i="1"/>
  <c r="AU130" i="1"/>
  <c r="AT130" i="1" s="1"/>
  <c r="AS130" i="1" s="1"/>
  <c r="AR130" i="1" s="1"/>
  <c r="AQ130" i="1" s="1"/>
  <c r="AP130" i="1" s="1"/>
  <c r="AO130" i="1" s="1"/>
  <c r="AN130" i="1" s="1"/>
  <c r="AM130" i="1" s="1"/>
  <c r="AL130" i="1" s="1"/>
  <c r="AU285" i="1"/>
  <c r="AT285" i="1" s="1"/>
  <c r="AS285" i="1" s="1"/>
  <c r="AR285" i="1" s="1"/>
  <c r="AQ285" i="1" s="1"/>
  <c r="AP285" i="1" s="1"/>
  <c r="AO285" i="1" s="1"/>
  <c r="AN285" i="1" s="1"/>
  <c r="AM285" i="1" s="1"/>
  <c r="AL285" i="1" s="1"/>
  <c r="AU86" i="1"/>
  <c r="AT86" i="1" s="1"/>
  <c r="AS86" i="1" s="1"/>
  <c r="AR86" i="1" s="1"/>
  <c r="AQ86" i="1" s="1"/>
  <c r="AP86" i="1" s="1"/>
  <c r="AO86" i="1" s="1"/>
  <c r="AN86" i="1" s="1"/>
  <c r="AM86" i="1" s="1"/>
  <c r="AL86" i="1" s="1"/>
  <c r="AU186" i="1"/>
  <c r="AT186" i="1" s="1"/>
  <c r="AS186" i="1" s="1"/>
  <c r="AR186" i="1" s="1"/>
  <c r="AQ186" i="1" s="1"/>
  <c r="AP186" i="1" s="1"/>
  <c r="AO186" i="1" s="1"/>
  <c r="AN186" i="1" s="1"/>
  <c r="AM186" i="1" s="1"/>
  <c r="AL186" i="1" s="1"/>
  <c r="H73" i="1"/>
  <c r="AF73" i="1"/>
  <c r="H125" i="1"/>
  <c r="P95" i="1"/>
  <c r="G95" i="1"/>
  <c r="Z95" i="1"/>
  <c r="G27" i="1"/>
  <c r="Z27" i="1"/>
  <c r="P27" i="1"/>
  <c r="AC28" i="1"/>
  <c r="AF28" i="1"/>
  <c r="H28" i="1"/>
  <c r="AU263" i="1"/>
  <c r="AU292" i="1"/>
  <c r="AT292" i="1" s="1"/>
  <c r="AS292" i="1" s="1"/>
  <c r="AR292" i="1" s="1"/>
  <c r="AQ292" i="1" s="1"/>
  <c r="AP292" i="1" s="1"/>
  <c r="AO292" i="1" s="1"/>
  <c r="AN292" i="1" s="1"/>
  <c r="AM292" i="1" s="1"/>
  <c r="AL292" i="1" s="1"/>
  <c r="AU178" i="1"/>
  <c r="AT178" i="1" s="1"/>
  <c r="AS178" i="1" s="1"/>
  <c r="AR178" i="1" s="1"/>
  <c r="AQ178" i="1" s="1"/>
  <c r="AP178" i="1" s="1"/>
  <c r="AO178" i="1" s="1"/>
  <c r="AN178" i="1" s="1"/>
  <c r="AM178" i="1" s="1"/>
  <c r="AL178" i="1" s="1"/>
  <c r="BL67" i="1"/>
  <c r="AU59" i="1"/>
  <c r="AU26" i="1"/>
  <c r="AU203" i="1"/>
  <c r="BL17" i="1"/>
  <c r="AU254" i="1"/>
  <c r="BL50" i="1"/>
  <c r="AU264" i="1"/>
  <c r="AU138" i="1"/>
  <c r="AU257" i="1"/>
  <c r="AU134" i="1"/>
  <c r="AU255" i="1"/>
  <c r="AU106" i="1"/>
  <c r="AT106" i="1" s="1"/>
  <c r="AS106" i="1" s="1"/>
  <c r="AR106" i="1" s="1"/>
  <c r="AQ106" i="1" s="1"/>
  <c r="AP106" i="1" s="1"/>
  <c r="AO106" i="1" s="1"/>
  <c r="AN106" i="1" s="1"/>
  <c r="AM106" i="1" s="1"/>
  <c r="AL106" i="1" s="1"/>
  <c r="AU273" i="1"/>
  <c r="AU112" i="1"/>
  <c r="AU291" i="1"/>
  <c r="AU218" i="1"/>
  <c r="BL83" i="1"/>
  <c r="BL40" i="1"/>
  <c r="AU229" i="1"/>
  <c r="AU129" i="1"/>
  <c r="BL81" i="1"/>
  <c r="AU153" i="1"/>
  <c r="AU46" i="1"/>
  <c r="AU278" i="1"/>
  <c r="AT278" i="1" s="1"/>
  <c r="AS278" i="1" s="1"/>
  <c r="AR278" i="1" s="1"/>
  <c r="AQ278" i="1" s="1"/>
  <c r="AP278" i="1" s="1"/>
  <c r="AO278" i="1" s="1"/>
  <c r="AN278" i="1" s="1"/>
  <c r="AM278" i="1" s="1"/>
  <c r="AL278" i="1" s="1"/>
  <c r="AU202" i="1"/>
  <c r="AT202" i="1" s="1"/>
  <c r="AS202" i="1" s="1"/>
  <c r="AR202" i="1" s="1"/>
  <c r="AQ202" i="1" s="1"/>
  <c r="AP202" i="1" s="1"/>
  <c r="AO202" i="1" s="1"/>
  <c r="AN202" i="1" s="1"/>
  <c r="AM202" i="1" s="1"/>
  <c r="AL202" i="1" s="1"/>
  <c r="BL68" i="1"/>
  <c r="BL39" i="1"/>
  <c r="AU197" i="1"/>
  <c r="AU206" i="1"/>
  <c r="AU120" i="1"/>
  <c r="BL73" i="1"/>
  <c r="BL18" i="1"/>
  <c r="BL30" i="1"/>
  <c r="AU244" i="1"/>
  <c r="AT244" i="1" s="1"/>
  <c r="AS244" i="1" s="1"/>
  <c r="AR244" i="1" s="1"/>
  <c r="AQ244" i="1" s="1"/>
  <c r="AP244" i="1" s="1"/>
  <c r="AO244" i="1" s="1"/>
  <c r="AN244" i="1" s="1"/>
  <c r="AM244" i="1" s="1"/>
  <c r="AL244" i="1" s="1"/>
  <c r="AU220" i="1"/>
  <c r="AU141" i="1"/>
  <c r="AU60" i="1"/>
  <c r="Z94" i="1"/>
  <c r="G94" i="1"/>
  <c r="P94" i="1"/>
  <c r="H57" i="1"/>
  <c r="Z22" i="1"/>
  <c r="G22" i="1"/>
  <c r="D16" i="1"/>
  <c r="D19" i="1" s="1"/>
  <c r="P22" i="1"/>
  <c r="D15" i="1"/>
  <c r="C19" i="1" s="1"/>
  <c r="H87" i="1"/>
  <c r="AC87" i="1"/>
  <c r="G44" i="1"/>
  <c r="Z44" i="1"/>
  <c r="P44" i="1"/>
  <c r="AC24" i="1"/>
  <c r="H24" i="1"/>
  <c r="AF24" i="1"/>
  <c r="AT170" i="1"/>
  <c r="AS170" i="1" s="1"/>
  <c r="AR170" i="1" s="1"/>
  <c r="AQ170" i="1" s="1"/>
  <c r="AP170" i="1" s="1"/>
  <c r="AO170" i="1" s="1"/>
  <c r="AN170" i="1" s="1"/>
  <c r="AM170" i="1" s="1"/>
  <c r="AL170" i="1" s="1"/>
  <c r="AT222" i="1"/>
  <c r="AS222" i="1" s="1"/>
  <c r="AR222" i="1" s="1"/>
  <c r="AQ222" i="1" s="1"/>
  <c r="AP222" i="1" s="1"/>
  <c r="AO222" i="1" s="1"/>
  <c r="AN222" i="1" s="1"/>
  <c r="AM222" i="1" s="1"/>
  <c r="AL222" i="1" s="1"/>
  <c r="AT245" i="1"/>
  <c r="AS245" i="1" s="1"/>
  <c r="AR245" i="1" s="1"/>
  <c r="AQ245" i="1" s="1"/>
  <c r="AP245" i="1" s="1"/>
  <c r="AO245" i="1" s="1"/>
  <c r="AN245" i="1" s="1"/>
  <c r="AM245" i="1" s="1"/>
  <c r="AL245" i="1" s="1"/>
  <c r="AT173" i="1"/>
  <c r="AS173" i="1" s="1"/>
  <c r="AR173" i="1" s="1"/>
  <c r="AQ173" i="1" s="1"/>
  <c r="AP173" i="1" s="1"/>
  <c r="AO173" i="1" s="1"/>
  <c r="AN173" i="1" s="1"/>
  <c r="AM173" i="1" s="1"/>
  <c r="AL173" i="1" s="1"/>
  <c r="AT168" i="1"/>
  <c r="AS168" i="1" s="1"/>
  <c r="AR168" i="1" s="1"/>
  <c r="AQ168" i="1" s="1"/>
  <c r="AP168" i="1" s="1"/>
  <c r="AO168" i="1" s="1"/>
  <c r="AN168" i="1" s="1"/>
  <c r="AM168" i="1" s="1"/>
  <c r="AL168" i="1" s="1"/>
  <c r="AK252" i="1"/>
  <c r="AJ252" i="1"/>
  <c r="AI252" i="1"/>
  <c r="AK98" i="1"/>
  <c r="AJ98" i="1"/>
  <c r="AI98" i="1"/>
  <c r="AU256" i="1"/>
  <c r="BL70" i="1"/>
  <c r="AU267" i="1"/>
  <c r="BL63" i="1"/>
  <c r="AU215" i="1"/>
  <c r="AT215" i="1" s="1"/>
  <c r="AS215" i="1" s="1"/>
  <c r="AR215" i="1" s="1"/>
  <c r="AQ215" i="1" s="1"/>
  <c r="AP215" i="1" s="1"/>
  <c r="AO215" i="1" s="1"/>
  <c r="AN215" i="1" s="1"/>
  <c r="AM215" i="1" s="1"/>
  <c r="AL215" i="1" s="1"/>
  <c r="AU50" i="1"/>
  <c r="AU253" i="1"/>
  <c r="AU117" i="1"/>
  <c r="AT117" i="1" s="1"/>
  <c r="AS117" i="1" s="1"/>
  <c r="AR117" i="1" s="1"/>
  <c r="AQ117" i="1" s="1"/>
  <c r="AP117" i="1" s="1"/>
  <c r="AO117" i="1" s="1"/>
  <c r="AN117" i="1" s="1"/>
  <c r="AM117" i="1" s="1"/>
  <c r="AL117" i="1" s="1"/>
  <c r="AU298" i="1"/>
  <c r="AU192" i="1"/>
  <c r="AU79" i="1"/>
  <c r="AU23" i="1"/>
  <c r="AU227" i="1"/>
  <c r="AU157" i="1"/>
  <c r="BL55" i="1"/>
  <c r="AU125" i="1"/>
  <c r="AT125" i="1" s="1"/>
  <c r="AS125" i="1" s="1"/>
  <c r="AR125" i="1" s="1"/>
  <c r="AQ125" i="1" s="1"/>
  <c r="AP125" i="1" s="1"/>
  <c r="AO125" i="1" s="1"/>
  <c r="AN125" i="1" s="1"/>
  <c r="AM125" i="1" s="1"/>
  <c r="AL125" i="1" s="1"/>
  <c r="AU58" i="1"/>
  <c r="AT58" i="1" s="1"/>
  <c r="AS58" i="1" s="1"/>
  <c r="AR58" i="1" s="1"/>
  <c r="AQ58" i="1" s="1"/>
  <c r="AP58" i="1" s="1"/>
  <c r="AO58" i="1" s="1"/>
  <c r="AN58" i="1" s="1"/>
  <c r="AM58" i="1" s="1"/>
  <c r="AL58" i="1" s="1"/>
  <c r="AU250" i="1"/>
  <c r="AU181" i="1"/>
  <c r="AT181" i="1" s="1"/>
  <c r="AS181" i="1" s="1"/>
  <c r="AR181" i="1" s="1"/>
  <c r="AQ181" i="1" s="1"/>
  <c r="AP181" i="1" s="1"/>
  <c r="AO181" i="1" s="1"/>
  <c r="AN181" i="1" s="1"/>
  <c r="AM181" i="1" s="1"/>
  <c r="AL181" i="1" s="1"/>
  <c r="AU87" i="1"/>
  <c r="AT87" i="1" s="1"/>
  <c r="AS87" i="1" s="1"/>
  <c r="AR87" i="1" s="1"/>
  <c r="AQ87" i="1" s="1"/>
  <c r="AP87" i="1" s="1"/>
  <c r="AO87" i="1" s="1"/>
  <c r="AN87" i="1" s="1"/>
  <c r="AM87" i="1" s="1"/>
  <c r="AL87" i="1" s="1"/>
  <c r="BL21" i="1"/>
  <c r="AU225" i="1"/>
  <c r="AU184" i="1"/>
  <c r="AU113" i="1"/>
  <c r="AT113" i="1" s="1"/>
  <c r="AS113" i="1" s="1"/>
  <c r="AR113" i="1" s="1"/>
  <c r="AQ113" i="1" s="1"/>
  <c r="AP113" i="1" s="1"/>
  <c r="AO113" i="1" s="1"/>
  <c r="AN113" i="1" s="1"/>
  <c r="AM113" i="1" s="1"/>
  <c r="AL113" i="1" s="1"/>
  <c r="BL57" i="1"/>
  <c r="BL32" i="1"/>
  <c r="AU32" i="1"/>
  <c r="AU183" i="1"/>
  <c r="AU198" i="1"/>
  <c r="AU132" i="1"/>
  <c r="BL38" i="1"/>
  <c r="BL28" i="1"/>
  <c r="Z37" i="1"/>
  <c r="G37" i="1"/>
  <c r="P37" i="1"/>
  <c r="H80" i="1"/>
  <c r="AC80" i="1"/>
  <c r="AF80" i="1"/>
  <c r="G84" i="1"/>
  <c r="P84" i="1"/>
  <c r="Z84" i="1"/>
  <c r="AU84" i="1"/>
  <c r="AT84" i="1" s="1"/>
  <c r="AS84" i="1" s="1"/>
  <c r="AR84" i="1" s="1"/>
  <c r="AQ84" i="1" s="1"/>
  <c r="AP84" i="1" s="1"/>
  <c r="AO84" i="1" s="1"/>
  <c r="AN84" i="1" s="1"/>
  <c r="AM84" i="1" s="1"/>
  <c r="AL84" i="1" s="1"/>
  <c r="AI84" i="1" s="1"/>
  <c r="H89" i="1"/>
  <c r="AC89" i="1"/>
  <c r="Z34" i="1"/>
  <c r="G34" i="1"/>
  <c r="P34" i="1"/>
  <c r="G36" i="1"/>
  <c r="P36" i="1"/>
  <c r="Z36" i="1"/>
  <c r="G93" i="1"/>
  <c r="Z93" i="1"/>
  <c r="P93" i="1"/>
  <c r="AI180" i="1"/>
  <c r="AJ180" i="1"/>
  <c r="AK180" i="1"/>
  <c r="AT204" i="1"/>
  <c r="AS204" i="1" s="1"/>
  <c r="AR204" i="1" s="1"/>
  <c r="AQ204" i="1" s="1"/>
  <c r="AP204" i="1" s="1"/>
  <c r="AO204" i="1" s="1"/>
  <c r="AN204" i="1" s="1"/>
  <c r="AM204" i="1" s="1"/>
  <c r="AL204" i="1" s="1"/>
  <c r="BK58" i="1"/>
  <c r="BJ58" i="1" s="1"/>
  <c r="BI58" i="1" s="1"/>
  <c r="BH58" i="1" s="1"/>
  <c r="BG58" i="1" s="1"/>
  <c r="BF58" i="1" s="1"/>
  <c r="BE58" i="1" s="1"/>
  <c r="BD58" i="1" s="1"/>
  <c r="BC58" i="1" s="1"/>
  <c r="AJ189" i="1"/>
  <c r="AK114" i="1"/>
  <c r="AT193" i="1"/>
  <c r="AS193" i="1" s="1"/>
  <c r="AR193" i="1" s="1"/>
  <c r="AQ193" i="1" s="1"/>
  <c r="AP193" i="1" s="1"/>
  <c r="AO193" i="1" s="1"/>
  <c r="AN193" i="1" s="1"/>
  <c r="AM193" i="1" s="1"/>
  <c r="AL193" i="1" s="1"/>
  <c r="AU211" i="1"/>
  <c r="AU82" i="1"/>
  <c r="AU191" i="1"/>
  <c r="BL69" i="1"/>
  <c r="AU237" i="1"/>
  <c r="AT237" i="1" s="1"/>
  <c r="AS237" i="1" s="1"/>
  <c r="AR237" i="1" s="1"/>
  <c r="AQ237" i="1" s="1"/>
  <c r="AP237" i="1" s="1"/>
  <c r="AO237" i="1" s="1"/>
  <c r="AN237" i="1" s="1"/>
  <c r="AM237" i="1" s="1"/>
  <c r="AL237" i="1" s="1"/>
  <c r="AU81" i="1"/>
  <c r="AU266" i="1"/>
  <c r="AU171" i="1"/>
  <c r="AU85" i="1"/>
  <c r="BL20" i="1"/>
  <c r="AU241" i="1"/>
  <c r="AU128" i="1"/>
  <c r="AU42" i="1"/>
  <c r="AT42" i="1" s="1"/>
  <c r="AS42" i="1" s="1"/>
  <c r="AR42" i="1" s="1"/>
  <c r="AQ42" i="1" s="1"/>
  <c r="AP42" i="1" s="1"/>
  <c r="AO42" i="1" s="1"/>
  <c r="AN42" i="1" s="1"/>
  <c r="AM42" i="1" s="1"/>
  <c r="AL42" i="1" s="1"/>
  <c r="AU102" i="1"/>
  <c r="BL46" i="1"/>
  <c r="AU261" i="1"/>
  <c r="AT261" i="1" s="1"/>
  <c r="AS261" i="1" s="1"/>
  <c r="AR261" i="1" s="1"/>
  <c r="AQ261" i="1" s="1"/>
  <c r="AP261" i="1" s="1"/>
  <c r="AO261" i="1" s="1"/>
  <c r="AN261" i="1" s="1"/>
  <c r="AM261" i="1" s="1"/>
  <c r="AL261" i="1" s="1"/>
  <c r="AU146" i="1"/>
  <c r="BL85" i="1"/>
  <c r="BL10" i="1"/>
  <c r="AU235" i="1"/>
  <c r="AU175" i="1"/>
  <c r="AT175" i="1" s="1"/>
  <c r="AS175" i="1" s="1"/>
  <c r="AR175" i="1" s="1"/>
  <c r="AQ175" i="1" s="1"/>
  <c r="AP175" i="1" s="1"/>
  <c r="AO175" i="1" s="1"/>
  <c r="AN175" i="1" s="1"/>
  <c r="AM175" i="1" s="1"/>
  <c r="AL175" i="1" s="1"/>
  <c r="AU99" i="1"/>
  <c r="AU54" i="1"/>
  <c r="BL4" i="1"/>
  <c r="AU24" i="1"/>
  <c r="AT24" i="1" s="1"/>
  <c r="AS24" i="1" s="1"/>
  <c r="AR24" i="1" s="1"/>
  <c r="AQ24" i="1" s="1"/>
  <c r="AP24" i="1" s="1"/>
  <c r="AO24" i="1" s="1"/>
  <c r="AN24" i="1" s="1"/>
  <c r="AM24" i="1" s="1"/>
  <c r="AL24" i="1" s="1"/>
  <c r="AU205" i="1"/>
  <c r="AU119" i="1"/>
  <c r="AT119" i="1" s="1"/>
  <c r="AS119" i="1" s="1"/>
  <c r="AR119" i="1" s="1"/>
  <c r="AQ119" i="1" s="1"/>
  <c r="AP119" i="1" s="1"/>
  <c r="AO119" i="1" s="1"/>
  <c r="AN119" i="1" s="1"/>
  <c r="AM119" i="1" s="1"/>
  <c r="AL119" i="1" s="1"/>
  <c r="AU94" i="1"/>
  <c r="BL59" i="1"/>
  <c r="BL14" i="1"/>
  <c r="H91" i="1"/>
  <c r="AF91" i="1"/>
  <c r="AC91" i="1"/>
  <c r="G65" i="1"/>
  <c r="Z65" i="1"/>
  <c r="P65" i="1"/>
  <c r="H132" i="1"/>
  <c r="AC132" i="1"/>
  <c r="AF132" i="1"/>
  <c r="G55" i="1"/>
  <c r="Z55" i="1"/>
  <c r="P55" i="1"/>
  <c r="G39" i="1"/>
  <c r="P39" i="1"/>
  <c r="Z39" i="1"/>
  <c r="AF89" i="1"/>
  <c r="Z29" i="1"/>
  <c r="G29" i="1"/>
  <c r="P29" i="1"/>
  <c r="AF114" i="1"/>
  <c r="AC114" i="1"/>
  <c r="H114" i="1"/>
  <c r="AU39" i="1"/>
  <c r="AT39" i="1" s="1"/>
  <c r="AS39" i="1" s="1"/>
  <c r="AR39" i="1" s="1"/>
  <c r="AQ39" i="1" s="1"/>
  <c r="AP39" i="1" s="1"/>
  <c r="AO39" i="1" s="1"/>
  <c r="AN39" i="1" s="1"/>
  <c r="AM39" i="1" s="1"/>
  <c r="AL39" i="1" s="1"/>
  <c r="AU107" i="1"/>
  <c r="AT107" i="1" s="1"/>
  <c r="AS107" i="1" s="1"/>
  <c r="AR107" i="1" s="1"/>
  <c r="AQ107" i="1" s="1"/>
  <c r="AP107" i="1" s="1"/>
  <c r="AO107" i="1" s="1"/>
  <c r="AN107" i="1" s="1"/>
  <c r="AM107" i="1" s="1"/>
  <c r="AL107" i="1" s="1"/>
  <c r="AU277" i="1"/>
  <c r="AT277" i="1" s="1"/>
  <c r="AS277" i="1" s="1"/>
  <c r="AR277" i="1" s="1"/>
  <c r="AQ277" i="1" s="1"/>
  <c r="AP277" i="1" s="1"/>
  <c r="AO277" i="1" s="1"/>
  <c r="AN277" i="1" s="1"/>
  <c r="AM277" i="1" s="1"/>
  <c r="AL277" i="1" s="1"/>
  <c r="AU233" i="1"/>
  <c r="AU294" i="1"/>
  <c r="AT294" i="1" s="1"/>
  <c r="AS294" i="1" s="1"/>
  <c r="AR294" i="1" s="1"/>
  <c r="AQ294" i="1" s="1"/>
  <c r="AP294" i="1" s="1"/>
  <c r="AO294" i="1" s="1"/>
  <c r="AN294" i="1" s="1"/>
  <c r="AM294" i="1" s="1"/>
  <c r="AL294" i="1" s="1"/>
  <c r="AU179" i="1"/>
  <c r="AU68" i="1"/>
  <c r="AU150" i="1"/>
  <c r="AU172" i="1"/>
  <c r="AU61" i="1"/>
  <c r="AU135" i="1"/>
  <c r="AU70" i="1"/>
  <c r="AU238" i="1"/>
  <c r="AT238" i="1" s="1"/>
  <c r="AS238" i="1" s="1"/>
  <c r="AR238" i="1" s="1"/>
  <c r="AQ238" i="1" s="1"/>
  <c r="AP238" i="1" s="1"/>
  <c r="AO238" i="1" s="1"/>
  <c r="AN238" i="1" s="1"/>
  <c r="AM238" i="1" s="1"/>
  <c r="AL238" i="1" s="1"/>
  <c r="AU41" i="1"/>
  <c r="AU230" i="1"/>
  <c r="AU57" i="1"/>
  <c r="AT57" i="1" s="1"/>
  <c r="AS57" i="1" s="1"/>
  <c r="AR57" i="1" s="1"/>
  <c r="AQ57" i="1" s="1"/>
  <c r="AP57" i="1" s="1"/>
  <c r="AO57" i="1" s="1"/>
  <c r="AN57" i="1" s="1"/>
  <c r="AM57" i="1" s="1"/>
  <c r="AL57" i="1" s="1"/>
  <c r="AU228" i="1"/>
  <c r="BL71" i="1"/>
  <c r="AU259" i="1"/>
  <c r="AT259" i="1" s="1"/>
  <c r="AS259" i="1" s="1"/>
  <c r="AR259" i="1" s="1"/>
  <c r="AQ259" i="1" s="1"/>
  <c r="AP259" i="1" s="1"/>
  <c r="AO259" i="1" s="1"/>
  <c r="AN259" i="1" s="1"/>
  <c r="AM259" i="1" s="1"/>
  <c r="AL259" i="1" s="1"/>
  <c r="AU63" i="1"/>
  <c r="AU66" i="1"/>
  <c r="AU293" i="1"/>
  <c r="AT293" i="1" s="1"/>
  <c r="AS293" i="1" s="1"/>
  <c r="AR293" i="1" s="1"/>
  <c r="AQ293" i="1" s="1"/>
  <c r="AP293" i="1" s="1"/>
  <c r="AO293" i="1" s="1"/>
  <c r="AN293" i="1" s="1"/>
  <c r="AM293" i="1" s="1"/>
  <c r="AL293" i="1" s="1"/>
  <c r="AU166" i="1"/>
  <c r="AU103" i="1"/>
  <c r="AT103" i="1" s="1"/>
  <c r="AS103" i="1" s="1"/>
  <c r="AR103" i="1" s="1"/>
  <c r="AQ103" i="1" s="1"/>
  <c r="AP103" i="1" s="1"/>
  <c r="AO103" i="1" s="1"/>
  <c r="AN103" i="1" s="1"/>
  <c r="AM103" i="1" s="1"/>
  <c r="AL103" i="1" s="1"/>
  <c r="BL54" i="1"/>
  <c r="AU71" i="1"/>
  <c r="BL27" i="1"/>
  <c r="AU195" i="1"/>
  <c r="AT195" i="1" s="1"/>
  <c r="AS195" i="1" s="1"/>
  <c r="AR195" i="1" s="1"/>
  <c r="AQ195" i="1" s="1"/>
  <c r="AP195" i="1" s="1"/>
  <c r="AO195" i="1" s="1"/>
  <c r="AN195" i="1" s="1"/>
  <c r="AM195" i="1" s="1"/>
  <c r="AL195" i="1" s="1"/>
  <c r="AU109" i="1"/>
  <c r="BL79" i="1"/>
  <c r="BL7" i="1"/>
  <c r="AU217" i="1"/>
  <c r="AU140" i="1"/>
  <c r="AT140" i="1" s="1"/>
  <c r="AS140" i="1" s="1"/>
  <c r="AR140" i="1" s="1"/>
  <c r="AQ140" i="1" s="1"/>
  <c r="AP140" i="1" s="1"/>
  <c r="AO140" i="1" s="1"/>
  <c r="AN140" i="1" s="1"/>
  <c r="AM140" i="1" s="1"/>
  <c r="AL140" i="1" s="1"/>
  <c r="AU67" i="1"/>
  <c r="AU31" i="1"/>
  <c r="BL9" i="1"/>
  <c r="BL11" i="1"/>
  <c r="AU223" i="1"/>
  <c r="AU167" i="1"/>
  <c r="BL82" i="1"/>
  <c r="BL61" i="1"/>
  <c r="BL19" i="1"/>
  <c r="Z92" i="1"/>
  <c r="G92" i="1"/>
  <c r="P92" i="1"/>
  <c r="H116" i="1"/>
  <c r="AF116" i="1"/>
  <c r="AC116" i="1"/>
  <c r="Z23" i="1"/>
  <c r="G23" i="1"/>
  <c r="P23" i="1"/>
  <c r="AC64" i="1"/>
  <c r="H64" i="1"/>
  <c r="AF64" i="1"/>
  <c r="Z62" i="1"/>
  <c r="G62" i="1"/>
  <c r="P62" i="1"/>
  <c r="AU280" i="1"/>
  <c r="AT280" i="1" s="1"/>
  <c r="AS280" i="1" s="1"/>
  <c r="AR280" i="1" s="1"/>
  <c r="AQ280" i="1" s="1"/>
  <c r="AP280" i="1" s="1"/>
  <c r="AO280" i="1" s="1"/>
  <c r="AN280" i="1" s="1"/>
  <c r="AM280" i="1" s="1"/>
  <c r="AL280" i="1" s="1"/>
  <c r="O287" i="1"/>
  <c r="O245" i="1"/>
  <c r="O281" i="1"/>
  <c r="O242" i="1"/>
  <c r="O266" i="1"/>
  <c r="O284" i="1"/>
  <c r="O258" i="1"/>
  <c r="O285" i="1"/>
  <c r="O299" i="1"/>
  <c r="O248" i="1"/>
  <c r="O280" i="1"/>
  <c r="O288" i="1"/>
  <c r="O253" i="1"/>
  <c r="O267" i="1"/>
  <c r="O252" i="1"/>
  <c r="O269" i="1"/>
  <c r="O283" i="1"/>
  <c r="O273" i="1"/>
  <c r="O277" i="1"/>
  <c r="O247" i="1"/>
  <c r="O263" i="1"/>
  <c r="O261" i="1"/>
  <c r="O250" i="1"/>
  <c r="O264" i="1"/>
  <c r="O303" i="1"/>
  <c r="O262" i="1"/>
  <c r="O257" i="1"/>
  <c r="O272" i="1"/>
  <c r="O278" i="1"/>
  <c r="O301" i="1"/>
  <c r="O265" i="1"/>
  <c r="O293" i="1"/>
  <c r="O259" i="1"/>
  <c r="O276" i="1"/>
  <c r="O286" i="1"/>
  <c r="O300" i="1"/>
  <c r="O292" i="1"/>
  <c r="O297" i="1"/>
  <c r="O289" i="1"/>
  <c r="C15" i="1"/>
  <c r="O282" i="1"/>
  <c r="O298" i="1"/>
  <c r="O290" i="1"/>
  <c r="O243" i="1"/>
  <c r="O256" i="1"/>
  <c r="O268" i="1"/>
  <c r="O244" i="1"/>
  <c r="O240" i="1"/>
  <c r="O254" i="1"/>
  <c r="O251" i="1"/>
  <c r="O295" i="1"/>
  <c r="O239" i="1"/>
  <c r="O274" i="1"/>
  <c r="O249" i="1"/>
  <c r="O275" i="1"/>
  <c r="O271" i="1"/>
  <c r="O270" i="1"/>
  <c r="O302" i="1"/>
  <c r="O279" i="1"/>
  <c r="O291" i="1"/>
  <c r="O296" i="1"/>
  <c r="O241" i="1"/>
  <c r="O294" i="1"/>
  <c r="O255" i="1"/>
  <c r="O260" i="1"/>
  <c r="O246" i="1"/>
  <c r="C16" i="1"/>
  <c r="D18" i="1" s="1"/>
  <c r="AJ262" i="1"/>
  <c r="AT40" i="1"/>
  <c r="AS40" i="1" s="1"/>
  <c r="AR40" i="1" s="1"/>
  <c r="AQ40" i="1" s="1"/>
  <c r="AP40" i="1" s="1"/>
  <c r="AO40" i="1" s="1"/>
  <c r="AN40" i="1" s="1"/>
  <c r="AM40" i="1" s="1"/>
  <c r="AL40" i="1" s="1"/>
  <c r="AC43" i="1"/>
  <c r="AF43" i="1"/>
  <c r="H43" i="1"/>
  <c r="AT118" i="1"/>
  <c r="AS118" i="1" s="1"/>
  <c r="AR118" i="1" s="1"/>
  <c r="AQ118" i="1" s="1"/>
  <c r="AP118" i="1" s="1"/>
  <c r="AO118" i="1" s="1"/>
  <c r="AN118" i="1" s="1"/>
  <c r="AM118" i="1" s="1"/>
  <c r="AL118" i="1" s="1"/>
  <c r="AF268" i="1"/>
  <c r="AC268" i="1"/>
  <c r="I268" i="1"/>
  <c r="K281" i="1"/>
  <c r="K285" i="1"/>
  <c r="AF285" i="1"/>
  <c r="AC285" i="1"/>
  <c r="AT243" i="1"/>
  <c r="AS243" i="1" s="1"/>
  <c r="AR243" i="1" s="1"/>
  <c r="AQ243" i="1" s="1"/>
  <c r="AP243" i="1" s="1"/>
  <c r="AO243" i="1" s="1"/>
  <c r="AN243" i="1" s="1"/>
  <c r="AM243" i="1" s="1"/>
  <c r="AL243" i="1" s="1"/>
  <c r="H53" i="1"/>
  <c r="AF53" i="1"/>
  <c r="AC53" i="1"/>
  <c r="AT100" i="1"/>
  <c r="AS100" i="1" s="1"/>
  <c r="AR100" i="1" s="1"/>
  <c r="AQ100" i="1" s="1"/>
  <c r="AP100" i="1" s="1"/>
  <c r="AO100" i="1" s="1"/>
  <c r="AN100" i="1" s="1"/>
  <c r="AM100" i="1" s="1"/>
  <c r="AL100" i="1" s="1"/>
  <c r="I156" i="1"/>
  <c r="AC156" i="1"/>
  <c r="AF156" i="1"/>
  <c r="AT281" i="1"/>
  <c r="AS281" i="1" s="1"/>
  <c r="AR281" i="1" s="1"/>
  <c r="AQ281" i="1" s="1"/>
  <c r="AP281" i="1" s="1"/>
  <c r="AO281" i="1" s="1"/>
  <c r="AN281" i="1" s="1"/>
  <c r="AM281" i="1" s="1"/>
  <c r="AL281" i="1" s="1"/>
  <c r="AT152" i="1"/>
  <c r="AS152" i="1" s="1"/>
  <c r="AR152" i="1" s="1"/>
  <c r="AQ152" i="1" s="1"/>
  <c r="AP152" i="1" s="1"/>
  <c r="AO152" i="1" s="1"/>
  <c r="AN152" i="1" s="1"/>
  <c r="AM152" i="1" s="1"/>
  <c r="AL152" i="1" s="1"/>
  <c r="AT144" i="1"/>
  <c r="AS144" i="1"/>
  <c r="AR144" i="1" s="1"/>
  <c r="AQ144" i="1" s="1"/>
  <c r="AP144" i="1" s="1"/>
  <c r="AO144" i="1" s="1"/>
  <c r="AN144" i="1" s="1"/>
  <c r="AM144" i="1" s="1"/>
  <c r="AL144" i="1" s="1"/>
  <c r="AT274" i="1"/>
  <c r="AS274" i="1" s="1"/>
  <c r="AR274" i="1" s="1"/>
  <c r="AQ274" i="1" s="1"/>
  <c r="AP274" i="1" s="1"/>
  <c r="AO274" i="1" s="1"/>
  <c r="AN274" i="1" s="1"/>
  <c r="AM274" i="1" s="1"/>
  <c r="AL274" i="1" s="1"/>
  <c r="AT214" i="1"/>
  <c r="AS214" i="1" s="1"/>
  <c r="AR214" i="1" s="1"/>
  <c r="AQ214" i="1" s="1"/>
  <c r="AP214" i="1" s="1"/>
  <c r="AO214" i="1" s="1"/>
  <c r="AN214" i="1" s="1"/>
  <c r="AM214" i="1" s="1"/>
  <c r="AL214" i="1" s="1"/>
  <c r="AT53" i="1"/>
  <c r="AS53" i="1" s="1"/>
  <c r="AR53" i="1" s="1"/>
  <c r="AQ53" i="1" s="1"/>
  <c r="AP53" i="1" s="1"/>
  <c r="AO53" i="1" s="1"/>
  <c r="AN53" i="1" s="1"/>
  <c r="AM53" i="1" s="1"/>
  <c r="AL53" i="1" s="1"/>
  <c r="H118" i="1"/>
  <c r="AF118" i="1"/>
  <c r="AC186" i="1"/>
  <c r="AF186" i="1"/>
  <c r="I186" i="1"/>
  <c r="AT156" i="1"/>
  <c r="AS156" i="1" s="1"/>
  <c r="AR156" i="1" s="1"/>
  <c r="AQ156" i="1" s="1"/>
  <c r="AP156" i="1" s="1"/>
  <c r="AO156" i="1" s="1"/>
  <c r="AN156" i="1" s="1"/>
  <c r="AM156" i="1" s="1"/>
  <c r="AL156" i="1" s="1"/>
  <c r="AT133" i="1"/>
  <c r="AS133" i="1" s="1"/>
  <c r="AR133" i="1" s="1"/>
  <c r="AQ133" i="1" s="1"/>
  <c r="AP133" i="1" s="1"/>
  <c r="AO133" i="1" s="1"/>
  <c r="AN133" i="1" s="1"/>
  <c r="AM133" i="1" s="1"/>
  <c r="AL133" i="1" s="1"/>
  <c r="AC214" i="1"/>
  <c r="AT270" i="1"/>
  <c r="AS270" i="1" s="1"/>
  <c r="AR270" i="1" s="1"/>
  <c r="AQ270" i="1" s="1"/>
  <c r="AP270" i="1" s="1"/>
  <c r="AO270" i="1" s="1"/>
  <c r="AN270" i="1" s="1"/>
  <c r="AM270" i="1" s="1"/>
  <c r="AL270" i="1" s="1"/>
  <c r="AC281" i="1"/>
  <c r="AT188" i="1"/>
  <c r="AS188" i="1" s="1"/>
  <c r="AR188" i="1" s="1"/>
  <c r="AQ188" i="1" s="1"/>
  <c r="AP188" i="1" s="1"/>
  <c r="AO188" i="1" s="1"/>
  <c r="AN188" i="1" s="1"/>
  <c r="AM188" i="1" s="1"/>
  <c r="AL188" i="1" s="1"/>
  <c r="I144" i="1"/>
  <c r="AF144" i="1"/>
  <c r="I274" i="1"/>
  <c r="AT190" i="1"/>
  <c r="AS190" i="1" s="1"/>
  <c r="AR190" i="1" s="1"/>
  <c r="AQ190" i="1" s="1"/>
  <c r="AP190" i="1" s="1"/>
  <c r="AO190" i="1" s="1"/>
  <c r="AN190" i="1" s="1"/>
  <c r="AM190" i="1" s="1"/>
  <c r="AL190" i="1" s="1"/>
  <c r="H86" i="1"/>
  <c r="AC86" i="1"/>
  <c r="AF86" i="1"/>
  <c r="I243" i="1"/>
  <c r="AF243" i="1"/>
  <c r="AT182" i="1"/>
  <c r="AS182" i="1" s="1"/>
  <c r="AR182" i="1" s="1"/>
  <c r="AQ182" i="1" s="1"/>
  <c r="AP182" i="1" s="1"/>
  <c r="AO182" i="1" s="1"/>
  <c r="AN182" i="1" s="1"/>
  <c r="AM182" i="1" s="1"/>
  <c r="AL182" i="1" s="1"/>
  <c r="J270" i="1"/>
  <c r="AF152" i="1"/>
  <c r="AC152" i="1"/>
  <c r="I152" i="1"/>
  <c r="AF188" i="1"/>
  <c r="H133" i="1"/>
  <c r="AF133" i="1"/>
  <c r="AF214" i="1"/>
  <c r="I214" i="1"/>
  <c r="AT56" i="1"/>
  <c r="AS56" i="1" s="1"/>
  <c r="AR56" i="1" s="1"/>
  <c r="AQ56" i="1" s="1"/>
  <c r="AP56" i="1" s="1"/>
  <c r="AO56" i="1" s="1"/>
  <c r="AN56" i="1" s="1"/>
  <c r="AM56" i="1" s="1"/>
  <c r="AL56" i="1" s="1"/>
  <c r="H40" i="1"/>
  <c r="I188" i="1"/>
  <c r="AC188" i="1"/>
  <c r="I190" i="1"/>
  <c r="AC190" i="1"/>
  <c r="AF190" i="1"/>
  <c r="AT43" i="1"/>
  <c r="AS43" i="1" s="1"/>
  <c r="AR43" i="1" s="1"/>
  <c r="AQ43" i="1" s="1"/>
  <c r="AP43" i="1" s="1"/>
  <c r="AO43" i="1" s="1"/>
  <c r="AN43" i="1" s="1"/>
  <c r="AM43" i="1" s="1"/>
  <c r="AL43" i="1" s="1"/>
  <c r="AC182" i="1"/>
  <c r="AF182" i="1"/>
  <c r="I182" i="1"/>
  <c r="H56" i="1"/>
  <c r="AC56" i="1"/>
  <c r="AF56" i="1"/>
  <c r="H130" i="1"/>
  <c r="AF272" i="1"/>
  <c r="I272" i="1"/>
  <c r="AC272" i="1"/>
  <c r="AC118" i="1"/>
  <c r="H100" i="1"/>
  <c r="AF100" i="1"/>
  <c r="AC100" i="1"/>
  <c r="AH307" i="1" l="1"/>
  <c r="AA306" i="1"/>
  <c r="AB306" i="1"/>
  <c r="AB304" i="1"/>
  <c r="AA304" i="1"/>
  <c r="AA305" i="1"/>
  <c r="AB305" i="1"/>
  <c r="AH252" i="1"/>
  <c r="AH216" i="1"/>
  <c r="AJ154" i="1"/>
  <c r="AH239" i="1"/>
  <c r="AH196" i="1"/>
  <c r="AK154" i="1"/>
  <c r="AI108" i="1"/>
  <c r="AH108" i="1" s="1"/>
  <c r="AK69" i="1"/>
  <c r="AJ44" i="1"/>
  <c r="AI262" i="1"/>
  <c r="AI114" i="1"/>
  <c r="AH114" i="1" s="1"/>
  <c r="AB114" i="1" s="1"/>
  <c r="AK196" i="1"/>
  <c r="AI92" i="1"/>
  <c r="AH92" i="1" s="1"/>
  <c r="AB92" i="1" s="1"/>
  <c r="AK84" i="1"/>
  <c r="AK189" i="1"/>
  <c r="AJ84" i="1"/>
  <c r="AH110" i="1"/>
  <c r="AB110" i="1" s="1"/>
  <c r="AK35" i="1"/>
  <c r="AH189" i="1"/>
  <c r="AF84" i="1"/>
  <c r="BJ35" i="1"/>
  <c r="BI35" i="1" s="1"/>
  <c r="BH35" i="1" s="1"/>
  <c r="BG35" i="1" s="1"/>
  <c r="BF35" i="1" s="1"/>
  <c r="BE35" i="1" s="1"/>
  <c r="BD35" i="1" s="1"/>
  <c r="BC35" i="1" s="1"/>
  <c r="BB35" i="1" s="1"/>
  <c r="AJ69" i="1"/>
  <c r="AH69" i="1" s="1"/>
  <c r="AJ35" i="1"/>
  <c r="AK108" i="1"/>
  <c r="AS213" i="1"/>
  <c r="AR213" i="1" s="1"/>
  <c r="AQ213" i="1" s="1"/>
  <c r="AP213" i="1" s="1"/>
  <c r="AO213" i="1" s="1"/>
  <c r="AN213" i="1" s="1"/>
  <c r="AM213" i="1" s="1"/>
  <c r="AL213" i="1" s="1"/>
  <c r="AH44" i="1"/>
  <c r="AB44" i="1" s="1"/>
  <c r="AH93" i="1"/>
  <c r="AA93" i="1" s="1"/>
  <c r="C18" i="1"/>
  <c r="F6" i="1"/>
  <c r="F8" i="1" s="1"/>
  <c r="AI204" i="1"/>
  <c r="AJ204" i="1"/>
  <c r="AK204" i="1"/>
  <c r="AI28" i="1"/>
  <c r="AJ28" i="1"/>
  <c r="AK28" i="1"/>
  <c r="AI168" i="1"/>
  <c r="AK168" i="1"/>
  <c r="AJ168" i="1"/>
  <c r="AJ34" i="1"/>
  <c r="AI34" i="1"/>
  <c r="AK34" i="1"/>
  <c r="AI193" i="1"/>
  <c r="AK193" i="1"/>
  <c r="AJ193" i="1"/>
  <c r="AJ173" i="1"/>
  <c r="AK173" i="1"/>
  <c r="AI173" i="1"/>
  <c r="AJ95" i="1"/>
  <c r="AI95" i="1"/>
  <c r="AK95" i="1"/>
  <c r="AJ297" i="1"/>
  <c r="AK297" i="1"/>
  <c r="AI297" i="1"/>
  <c r="BB74" i="1"/>
  <c r="BA74" i="1"/>
  <c r="AK269" i="1"/>
  <c r="AI269" i="1"/>
  <c r="AJ269" i="1"/>
  <c r="AI210" i="1"/>
  <c r="AK210" i="1"/>
  <c r="AJ210" i="1"/>
  <c r="BA35" i="1"/>
  <c r="AK151" i="1"/>
  <c r="AJ151" i="1"/>
  <c r="AI151" i="1"/>
  <c r="AJ36" i="1"/>
  <c r="AI36" i="1"/>
  <c r="AK36" i="1"/>
  <c r="AK207" i="1"/>
  <c r="AI207" i="1"/>
  <c r="AJ207" i="1"/>
  <c r="BA12" i="1"/>
  <c r="BB12" i="1"/>
  <c r="BB33" i="1"/>
  <c r="BA33" i="1"/>
  <c r="AJ265" i="1"/>
  <c r="AK265" i="1"/>
  <c r="AI265" i="1"/>
  <c r="BB87" i="1"/>
  <c r="BA87" i="1"/>
  <c r="AI245" i="1"/>
  <c r="AH245" i="1" s="1"/>
  <c r="AJ245" i="1"/>
  <c r="AK245" i="1"/>
  <c r="BB58" i="1"/>
  <c r="BA58" i="1"/>
  <c r="AI194" i="1"/>
  <c r="AK194" i="1"/>
  <c r="AJ194" i="1"/>
  <c r="AC23" i="1"/>
  <c r="H23" i="1"/>
  <c r="AF23" i="1"/>
  <c r="AF92" i="1"/>
  <c r="BK11" i="1"/>
  <c r="BJ11" i="1" s="1"/>
  <c r="BI11" i="1" s="1"/>
  <c r="BH11" i="1" s="1"/>
  <c r="BG11" i="1" s="1"/>
  <c r="BF11" i="1" s="1"/>
  <c r="BE11" i="1" s="1"/>
  <c r="BD11" i="1" s="1"/>
  <c r="BC11" i="1" s="1"/>
  <c r="AT109" i="1"/>
  <c r="AS109" i="1" s="1"/>
  <c r="AR109" i="1" s="1"/>
  <c r="AQ109" i="1" s="1"/>
  <c r="AP109" i="1" s="1"/>
  <c r="AO109" i="1" s="1"/>
  <c r="AN109" i="1" s="1"/>
  <c r="AM109" i="1" s="1"/>
  <c r="AL109" i="1" s="1"/>
  <c r="AT66" i="1"/>
  <c r="AS66" i="1" s="1"/>
  <c r="AR66" i="1" s="1"/>
  <c r="AQ66" i="1" s="1"/>
  <c r="AP66" i="1" s="1"/>
  <c r="AO66" i="1" s="1"/>
  <c r="AN66" i="1" s="1"/>
  <c r="AM66" i="1" s="1"/>
  <c r="AL66" i="1" s="1"/>
  <c r="AI238" i="1"/>
  <c r="AJ238" i="1"/>
  <c r="AK238" i="1"/>
  <c r="AI294" i="1"/>
  <c r="AJ294" i="1"/>
  <c r="AH294" i="1" s="1"/>
  <c r="AK294" i="1"/>
  <c r="AC39" i="1"/>
  <c r="BK14" i="1"/>
  <c r="BJ14" i="1" s="1"/>
  <c r="BI14" i="1" s="1"/>
  <c r="BH14" i="1" s="1"/>
  <c r="BG14" i="1" s="1"/>
  <c r="BF14" i="1" s="1"/>
  <c r="BE14" i="1" s="1"/>
  <c r="BD14" i="1" s="1"/>
  <c r="BC14" i="1" s="1"/>
  <c r="AT99" i="1"/>
  <c r="AS99" i="1" s="1"/>
  <c r="AR99" i="1" s="1"/>
  <c r="AQ99" i="1" s="1"/>
  <c r="AP99" i="1" s="1"/>
  <c r="AO99" i="1" s="1"/>
  <c r="AN99" i="1" s="1"/>
  <c r="AM99" i="1" s="1"/>
  <c r="AL99" i="1" s="1"/>
  <c r="AT102" i="1"/>
  <c r="AS102" i="1" s="1"/>
  <c r="AR102" i="1" s="1"/>
  <c r="AQ102" i="1" s="1"/>
  <c r="AP102" i="1" s="1"/>
  <c r="AO102" i="1" s="1"/>
  <c r="AN102" i="1" s="1"/>
  <c r="AM102" i="1" s="1"/>
  <c r="AL102" i="1" s="1"/>
  <c r="AT81" i="1"/>
  <c r="AS81" i="1" s="1"/>
  <c r="AR81" i="1" s="1"/>
  <c r="AQ81" i="1" s="1"/>
  <c r="AP81" i="1" s="1"/>
  <c r="AO81" i="1" s="1"/>
  <c r="AN81" i="1" s="1"/>
  <c r="AM81" i="1" s="1"/>
  <c r="AL81" i="1" s="1"/>
  <c r="AT132" i="1"/>
  <c r="AS132" i="1" s="1"/>
  <c r="AR132" i="1" s="1"/>
  <c r="AQ132" i="1" s="1"/>
  <c r="AP132" i="1" s="1"/>
  <c r="AO132" i="1" s="1"/>
  <c r="AN132" i="1" s="1"/>
  <c r="AM132" i="1" s="1"/>
  <c r="AL132" i="1" s="1"/>
  <c r="AT225" i="1"/>
  <c r="AS225" i="1" s="1"/>
  <c r="AR225" i="1" s="1"/>
  <c r="AQ225" i="1" s="1"/>
  <c r="AP225" i="1" s="1"/>
  <c r="AO225" i="1" s="1"/>
  <c r="AN225" i="1" s="1"/>
  <c r="AM225" i="1" s="1"/>
  <c r="AL225" i="1" s="1"/>
  <c r="AT157" i="1"/>
  <c r="AS157" i="1" s="1"/>
  <c r="AR157" i="1" s="1"/>
  <c r="AQ157" i="1" s="1"/>
  <c r="AP157" i="1" s="1"/>
  <c r="AO157" i="1" s="1"/>
  <c r="AN157" i="1" s="1"/>
  <c r="AM157" i="1" s="1"/>
  <c r="AL157" i="1" s="1"/>
  <c r="AT50" i="1"/>
  <c r="AS50" i="1" s="1"/>
  <c r="AR50" i="1" s="1"/>
  <c r="AQ50" i="1" s="1"/>
  <c r="AP50" i="1" s="1"/>
  <c r="AO50" i="1" s="1"/>
  <c r="AN50" i="1" s="1"/>
  <c r="AM50" i="1" s="1"/>
  <c r="AL50" i="1" s="1"/>
  <c r="AK244" i="1"/>
  <c r="AJ244" i="1"/>
  <c r="AI244" i="1"/>
  <c r="BK68" i="1"/>
  <c r="BJ68" i="1" s="1"/>
  <c r="BI68" i="1" s="1"/>
  <c r="BH68" i="1" s="1"/>
  <c r="BG68" i="1" s="1"/>
  <c r="BF68" i="1" s="1"/>
  <c r="BE68" i="1" s="1"/>
  <c r="BD68" i="1" s="1"/>
  <c r="BC68" i="1" s="1"/>
  <c r="BK40" i="1"/>
  <c r="BJ40" i="1" s="1"/>
  <c r="BI40" i="1" s="1"/>
  <c r="BH40" i="1" s="1"/>
  <c r="BG40" i="1" s="1"/>
  <c r="BF40" i="1" s="1"/>
  <c r="BE40" i="1" s="1"/>
  <c r="BD40" i="1" s="1"/>
  <c r="BC40" i="1" s="1"/>
  <c r="AT134" i="1"/>
  <c r="AS134" i="1" s="1"/>
  <c r="AR134" i="1" s="1"/>
  <c r="AQ134" i="1" s="1"/>
  <c r="AP134" i="1" s="1"/>
  <c r="AO134" i="1" s="1"/>
  <c r="AN134" i="1" s="1"/>
  <c r="AM134" i="1" s="1"/>
  <c r="AL134" i="1" s="1"/>
  <c r="AT26" i="1"/>
  <c r="AS26" i="1" s="1"/>
  <c r="AR26" i="1" s="1"/>
  <c r="AQ26" i="1" s="1"/>
  <c r="AP26" i="1" s="1"/>
  <c r="AO26" i="1" s="1"/>
  <c r="AN26" i="1" s="1"/>
  <c r="AM26" i="1" s="1"/>
  <c r="AL26" i="1" s="1"/>
  <c r="H95" i="1"/>
  <c r="AC95" i="1"/>
  <c r="AF95" i="1"/>
  <c r="AT276" i="1"/>
  <c r="AS276" i="1" s="1"/>
  <c r="AR276" i="1" s="1"/>
  <c r="AQ276" i="1" s="1"/>
  <c r="AP276" i="1" s="1"/>
  <c r="AO276" i="1" s="1"/>
  <c r="AN276" i="1" s="1"/>
  <c r="AM276" i="1" s="1"/>
  <c r="AL276" i="1" s="1"/>
  <c r="AT83" i="1"/>
  <c r="AS83" i="1" s="1"/>
  <c r="AR83" i="1" s="1"/>
  <c r="AQ83" i="1" s="1"/>
  <c r="AP83" i="1" s="1"/>
  <c r="AO83" i="1" s="1"/>
  <c r="AN83" i="1" s="1"/>
  <c r="AM83" i="1" s="1"/>
  <c r="AL83" i="1" s="1"/>
  <c r="BK34" i="1"/>
  <c r="BJ34" i="1" s="1"/>
  <c r="BI34" i="1" s="1"/>
  <c r="BH34" i="1" s="1"/>
  <c r="BG34" i="1" s="1"/>
  <c r="BF34" i="1" s="1"/>
  <c r="BE34" i="1" s="1"/>
  <c r="BD34" i="1" s="1"/>
  <c r="BC34" i="1" s="1"/>
  <c r="BK84" i="1"/>
  <c r="BJ84" i="1" s="1"/>
  <c r="BI84" i="1" s="1"/>
  <c r="BH84" i="1" s="1"/>
  <c r="BG84" i="1" s="1"/>
  <c r="BF84" i="1" s="1"/>
  <c r="BE84" i="1" s="1"/>
  <c r="BD84" i="1" s="1"/>
  <c r="BC84" i="1" s="1"/>
  <c r="BK77" i="1"/>
  <c r="BJ77" i="1" s="1"/>
  <c r="BI77" i="1" s="1"/>
  <c r="BH77" i="1" s="1"/>
  <c r="BG77" i="1" s="1"/>
  <c r="BF77" i="1" s="1"/>
  <c r="BE77" i="1" s="1"/>
  <c r="BD77" i="1" s="1"/>
  <c r="BC77" i="1" s="1"/>
  <c r="AT301" i="1"/>
  <c r="AS301" i="1" s="1"/>
  <c r="AR301" i="1" s="1"/>
  <c r="AQ301" i="1" s="1"/>
  <c r="AP301" i="1" s="1"/>
  <c r="AO301" i="1" s="1"/>
  <c r="AN301" i="1" s="1"/>
  <c r="AM301" i="1" s="1"/>
  <c r="AL301" i="1" s="1"/>
  <c r="AF30" i="1"/>
  <c r="AC30" i="1"/>
  <c r="H30" i="1"/>
  <c r="AT37" i="1"/>
  <c r="AS37" i="1" s="1"/>
  <c r="AR37" i="1" s="1"/>
  <c r="AQ37" i="1" s="1"/>
  <c r="AP37" i="1" s="1"/>
  <c r="AO37" i="1" s="1"/>
  <c r="AN37" i="1" s="1"/>
  <c r="AM37" i="1" s="1"/>
  <c r="AL37" i="1" s="1"/>
  <c r="BK6" i="1"/>
  <c r="BJ6" i="1" s="1"/>
  <c r="BI6" i="1" s="1"/>
  <c r="BH6" i="1" s="1"/>
  <c r="BG6" i="1" s="1"/>
  <c r="BF6" i="1" s="1"/>
  <c r="BE6" i="1" s="1"/>
  <c r="BD6" i="1" s="1"/>
  <c r="BC6" i="1" s="1"/>
  <c r="AK122" i="1"/>
  <c r="AJ122" i="1"/>
  <c r="AI122" i="1"/>
  <c r="AT279" i="1"/>
  <c r="AS279" i="1" s="1"/>
  <c r="AR279" i="1" s="1"/>
  <c r="AQ279" i="1" s="1"/>
  <c r="AP279" i="1" s="1"/>
  <c r="AO279" i="1" s="1"/>
  <c r="AN279" i="1" s="1"/>
  <c r="AM279" i="1" s="1"/>
  <c r="AL279" i="1" s="1"/>
  <c r="AT149" i="1"/>
  <c r="AS149" i="1" s="1"/>
  <c r="AR149" i="1" s="1"/>
  <c r="AQ149" i="1" s="1"/>
  <c r="AP149" i="1" s="1"/>
  <c r="AO149" i="1" s="1"/>
  <c r="AN149" i="1" s="1"/>
  <c r="AM149" i="1" s="1"/>
  <c r="AL149" i="1" s="1"/>
  <c r="AK62" i="1"/>
  <c r="AI62" i="1"/>
  <c r="AJ62" i="1"/>
  <c r="AT127" i="1"/>
  <c r="AS127" i="1" s="1"/>
  <c r="AR127" i="1" s="1"/>
  <c r="AQ127" i="1" s="1"/>
  <c r="AP127" i="1" s="1"/>
  <c r="AO127" i="1" s="1"/>
  <c r="AN127" i="1" s="1"/>
  <c r="AM127" i="1" s="1"/>
  <c r="AL127" i="1" s="1"/>
  <c r="AF41" i="1"/>
  <c r="AT299" i="1"/>
  <c r="AS299" i="1" s="1"/>
  <c r="AR299" i="1" s="1"/>
  <c r="AQ299" i="1" s="1"/>
  <c r="AP299" i="1" s="1"/>
  <c r="AO299" i="1" s="1"/>
  <c r="AN299" i="1" s="1"/>
  <c r="AM299" i="1" s="1"/>
  <c r="AL299" i="1" s="1"/>
  <c r="BK24" i="1"/>
  <c r="BJ24" i="1" s="1"/>
  <c r="BI24" i="1" s="1"/>
  <c r="BH24" i="1" s="1"/>
  <c r="BG24" i="1" s="1"/>
  <c r="BF24" i="1" s="1"/>
  <c r="BE24" i="1" s="1"/>
  <c r="BD24" i="1" s="1"/>
  <c r="BC24" i="1" s="1"/>
  <c r="BK41" i="1"/>
  <c r="BJ41" i="1" s="1"/>
  <c r="BI41" i="1" s="1"/>
  <c r="BH41" i="1" s="1"/>
  <c r="BG41" i="1" s="1"/>
  <c r="BF41" i="1" s="1"/>
  <c r="BE41" i="1" s="1"/>
  <c r="BD41" i="1" s="1"/>
  <c r="BC41" i="1" s="1"/>
  <c r="BK53" i="1"/>
  <c r="BJ53" i="1"/>
  <c r="BI53" i="1" s="1"/>
  <c r="BH53" i="1" s="1"/>
  <c r="BG53" i="1" s="1"/>
  <c r="BF53" i="1" s="1"/>
  <c r="BE53" i="1" s="1"/>
  <c r="BD53" i="1" s="1"/>
  <c r="BC53" i="1" s="1"/>
  <c r="AT96" i="1"/>
  <c r="AS96" i="1" s="1"/>
  <c r="AR96" i="1" s="1"/>
  <c r="AQ96" i="1" s="1"/>
  <c r="AP96" i="1" s="1"/>
  <c r="AO96" i="1" s="1"/>
  <c r="AN96" i="1" s="1"/>
  <c r="AM96" i="1" s="1"/>
  <c r="AL96" i="1" s="1"/>
  <c r="H92" i="1"/>
  <c r="AC92" i="1"/>
  <c r="BK9" i="1"/>
  <c r="BJ9" i="1" s="1"/>
  <c r="BI9" i="1" s="1"/>
  <c r="BH9" i="1" s="1"/>
  <c r="BG9" i="1" s="1"/>
  <c r="BF9" i="1" s="1"/>
  <c r="BE9" i="1" s="1"/>
  <c r="BD9" i="1" s="1"/>
  <c r="BC9" i="1" s="1"/>
  <c r="AK195" i="1"/>
  <c r="AI195" i="1"/>
  <c r="AJ195" i="1"/>
  <c r="AT63" i="1"/>
  <c r="AS63" i="1" s="1"/>
  <c r="AR63" i="1" s="1"/>
  <c r="AQ63" i="1" s="1"/>
  <c r="AP63" i="1" s="1"/>
  <c r="AO63" i="1" s="1"/>
  <c r="AN63" i="1" s="1"/>
  <c r="AM63" i="1" s="1"/>
  <c r="AL63" i="1" s="1"/>
  <c r="AT70" i="1"/>
  <c r="AS70" i="1" s="1"/>
  <c r="AR70" i="1" s="1"/>
  <c r="AQ70" i="1" s="1"/>
  <c r="AP70" i="1" s="1"/>
  <c r="AO70" i="1" s="1"/>
  <c r="AN70" i="1" s="1"/>
  <c r="AM70" i="1" s="1"/>
  <c r="AL70" i="1" s="1"/>
  <c r="AT233" i="1"/>
  <c r="AS233" i="1" s="1"/>
  <c r="AR233" i="1" s="1"/>
  <c r="AQ233" i="1" s="1"/>
  <c r="AP233" i="1" s="1"/>
  <c r="AO233" i="1" s="1"/>
  <c r="AN233" i="1" s="1"/>
  <c r="AM233" i="1" s="1"/>
  <c r="AL233" i="1" s="1"/>
  <c r="AF39" i="1"/>
  <c r="H39" i="1"/>
  <c r="BK59" i="1"/>
  <c r="BJ59" i="1" s="1"/>
  <c r="BI59" i="1" s="1"/>
  <c r="BH59" i="1" s="1"/>
  <c r="BG59" i="1" s="1"/>
  <c r="BF59" i="1" s="1"/>
  <c r="BE59" i="1" s="1"/>
  <c r="BD59" i="1" s="1"/>
  <c r="BC59" i="1" s="1"/>
  <c r="AK175" i="1"/>
  <c r="AJ175" i="1"/>
  <c r="AI175" i="1"/>
  <c r="AK42" i="1"/>
  <c r="AI42" i="1"/>
  <c r="AH42" i="1" s="1"/>
  <c r="AJ42" i="1"/>
  <c r="AJ237" i="1"/>
  <c r="AI237" i="1"/>
  <c r="AK237" i="1"/>
  <c r="AT198" i="1"/>
  <c r="AS198" i="1" s="1"/>
  <c r="AR198" i="1" s="1"/>
  <c r="AQ198" i="1" s="1"/>
  <c r="AP198" i="1" s="1"/>
  <c r="AO198" i="1" s="1"/>
  <c r="AN198" i="1" s="1"/>
  <c r="AM198" i="1" s="1"/>
  <c r="AL198" i="1" s="1"/>
  <c r="BJ21" i="1"/>
  <c r="BI21" i="1" s="1"/>
  <c r="BH21" i="1" s="1"/>
  <c r="BG21" i="1" s="1"/>
  <c r="BF21" i="1" s="1"/>
  <c r="BE21" i="1" s="1"/>
  <c r="BD21" i="1" s="1"/>
  <c r="BC21" i="1" s="1"/>
  <c r="BK21" i="1"/>
  <c r="AT227" i="1"/>
  <c r="AS227" i="1" s="1"/>
  <c r="AR227" i="1" s="1"/>
  <c r="AQ227" i="1" s="1"/>
  <c r="AP227" i="1" s="1"/>
  <c r="AO227" i="1" s="1"/>
  <c r="AN227" i="1" s="1"/>
  <c r="AM227" i="1" s="1"/>
  <c r="AL227" i="1" s="1"/>
  <c r="AK215" i="1"/>
  <c r="AI215" i="1"/>
  <c r="AJ215" i="1"/>
  <c r="AB252" i="1"/>
  <c r="AA252" i="1"/>
  <c r="BK30" i="1"/>
  <c r="BJ30" i="1" s="1"/>
  <c r="BI30" i="1" s="1"/>
  <c r="BH30" i="1" s="1"/>
  <c r="BG30" i="1" s="1"/>
  <c r="BF30" i="1" s="1"/>
  <c r="BE30" i="1" s="1"/>
  <c r="BD30" i="1" s="1"/>
  <c r="BC30" i="1" s="1"/>
  <c r="AI202" i="1"/>
  <c r="AJ202" i="1"/>
  <c r="AK202" i="1"/>
  <c r="BK83" i="1"/>
  <c r="BJ83" i="1" s="1"/>
  <c r="BI83" i="1" s="1"/>
  <c r="BH83" i="1" s="1"/>
  <c r="BG83" i="1" s="1"/>
  <c r="BF83" i="1" s="1"/>
  <c r="BE83" i="1" s="1"/>
  <c r="BD83" i="1" s="1"/>
  <c r="BC83" i="1" s="1"/>
  <c r="AT257" i="1"/>
  <c r="AS257" i="1" s="1"/>
  <c r="AR257" i="1" s="1"/>
  <c r="AQ257" i="1" s="1"/>
  <c r="AP257" i="1" s="1"/>
  <c r="AO257" i="1" s="1"/>
  <c r="AN257" i="1" s="1"/>
  <c r="AM257" i="1" s="1"/>
  <c r="AL257" i="1" s="1"/>
  <c r="AT59" i="1"/>
  <c r="AS59" i="1"/>
  <c r="AR59" i="1" s="1"/>
  <c r="AQ59" i="1" s="1"/>
  <c r="AP59" i="1" s="1"/>
  <c r="AO59" i="1" s="1"/>
  <c r="AN59" i="1" s="1"/>
  <c r="AM59" i="1" s="1"/>
  <c r="AL59" i="1" s="1"/>
  <c r="AK33" i="1"/>
  <c r="AJ33" i="1"/>
  <c r="AI33" i="1"/>
  <c r="AI158" i="1"/>
  <c r="AJ158" i="1"/>
  <c r="AK158" i="1"/>
  <c r="BK64" i="1"/>
  <c r="BJ64" i="1" s="1"/>
  <c r="BI64" i="1" s="1"/>
  <c r="BH64" i="1" s="1"/>
  <c r="BG64" i="1" s="1"/>
  <c r="BF64" i="1" s="1"/>
  <c r="BE64" i="1" s="1"/>
  <c r="BD64" i="1" s="1"/>
  <c r="BC64" i="1" s="1"/>
  <c r="AI271" i="1"/>
  <c r="AJ271" i="1"/>
  <c r="AK271" i="1"/>
  <c r="AT105" i="1"/>
  <c r="AS105" i="1" s="1"/>
  <c r="AR105" i="1" s="1"/>
  <c r="AQ105" i="1" s="1"/>
  <c r="AP105" i="1" s="1"/>
  <c r="AO105" i="1" s="1"/>
  <c r="AN105" i="1" s="1"/>
  <c r="AM105" i="1" s="1"/>
  <c r="AL105" i="1" s="1"/>
  <c r="AF46" i="1"/>
  <c r="H46" i="1"/>
  <c r="AC46" i="1"/>
  <c r="AT74" i="1"/>
  <c r="AS74" i="1" s="1"/>
  <c r="AR74" i="1" s="1"/>
  <c r="AQ74" i="1" s="1"/>
  <c r="AP74" i="1" s="1"/>
  <c r="AO74" i="1" s="1"/>
  <c r="AN74" i="1" s="1"/>
  <c r="AM74" i="1" s="1"/>
  <c r="AL74" i="1" s="1"/>
  <c r="AT89" i="1"/>
  <c r="AS89" i="1" s="1"/>
  <c r="AR89" i="1" s="1"/>
  <c r="AQ89" i="1" s="1"/>
  <c r="AP89" i="1" s="1"/>
  <c r="AO89" i="1" s="1"/>
  <c r="AN89" i="1" s="1"/>
  <c r="AM89" i="1" s="1"/>
  <c r="AL89" i="1" s="1"/>
  <c r="AI21" i="1"/>
  <c r="AJ21" i="1"/>
  <c r="AK21" i="1"/>
  <c r="AK73" i="1"/>
  <c r="AJ73" i="1"/>
  <c r="AI73" i="1"/>
  <c r="AA110" i="1"/>
  <c r="AB90" i="1"/>
  <c r="AA90" i="1"/>
  <c r="BK51" i="1"/>
  <c r="BJ51" i="1" s="1"/>
  <c r="BI51" i="1" s="1"/>
  <c r="BH51" i="1" s="1"/>
  <c r="BG51" i="1" s="1"/>
  <c r="BF51" i="1" s="1"/>
  <c r="BE51" i="1" s="1"/>
  <c r="BD51" i="1" s="1"/>
  <c r="BC51" i="1" s="1"/>
  <c r="AT221" i="1"/>
  <c r="AS221" i="1" s="1"/>
  <c r="AR221" i="1" s="1"/>
  <c r="AQ221" i="1" s="1"/>
  <c r="AP221" i="1" s="1"/>
  <c r="AO221" i="1" s="1"/>
  <c r="AN221" i="1" s="1"/>
  <c r="AM221" i="1" s="1"/>
  <c r="AL221" i="1" s="1"/>
  <c r="AT159" i="1"/>
  <c r="AS159" i="1" s="1"/>
  <c r="AR159" i="1" s="1"/>
  <c r="AQ159" i="1" s="1"/>
  <c r="AP159" i="1" s="1"/>
  <c r="AO159" i="1" s="1"/>
  <c r="AN159" i="1" s="1"/>
  <c r="AM159" i="1" s="1"/>
  <c r="AL159" i="1" s="1"/>
  <c r="BK37" i="1"/>
  <c r="BJ37" i="1" s="1"/>
  <c r="BI37" i="1" s="1"/>
  <c r="BH37" i="1" s="1"/>
  <c r="BG37" i="1" s="1"/>
  <c r="BF37" i="1" s="1"/>
  <c r="BE37" i="1" s="1"/>
  <c r="BD37" i="1" s="1"/>
  <c r="BC37" i="1" s="1"/>
  <c r="AK27" i="1"/>
  <c r="AI27" i="1"/>
  <c r="AJ27" i="1"/>
  <c r="AB196" i="1"/>
  <c r="AA196" i="1"/>
  <c r="AJ65" i="1"/>
  <c r="AK65" i="1"/>
  <c r="AI65" i="1"/>
  <c r="BK44" i="1"/>
  <c r="BJ44" i="1" s="1"/>
  <c r="BI44" i="1" s="1"/>
  <c r="BH44" i="1" s="1"/>
  <c r="BG44" i="1" s="1"/>
  <c r="BF44" i="1" s="1"/>
  <c r="BE44" i="1" s="1"/>
  <c r="BD44" i="1" s="1"/>
  <c r="BC44" i="1" s="1"/>
  <c r="BK76" i="1"/>
  <c r="BJ76" i="1" s="1"/>
  <c r="BI76" i="1" s="1"/>
  <c r="BH76" i="1" s="1"/>
  <c r="BG76" i="1" s="1"/>
  <c r="BF76" i="1" s="1"/>
  <c r="BE76" i="1" s="1"/>
  <c r="BD76" i="1" s="1"/>
  <c r="BC76" i="1" s="1"/>
  <c r="AT185" i="1"/>
  <c r="AS185" i="1" s="1"/>
  <c r="AR185" i="1" s="1"/>
  <c r="AQ185" i="1" s="1"/>
  <c r="AP185" i="1" s="1"/>
  <c r="AO185" i="1" s="1"/>
  <c r="AN185" i="1" s="1"/>
  <c r="AM185" i="1" s="1"/>
  <c r="AL185" i="1" s="1"/>
  <c r="AT142" i="1"/>
  <c r="AS142" i="1" s="1"/>
  <c r="AR142" i="1" s="1"/>
  <c r="AQ142" i="1" s="1"/>
  <c r="AP142" i="1" s="1"/>
  <c r="AO142" i="1" s="1"/>
  <c r="AN142" i="1" s="1"/>
  <c r="AM142" i="1" s="1"/>
  <c r="AL142" i="1" s="1"/>
  <c r="BK47" i="1"/>
  <c r="BJ47" i="1" s="1"/>
  <c r="BI47" i="1" s="1"/>
  <c r="BH47" i="1" s="1"/>
  <c r="BG47" i="1" s="1"/>
  <c r="BF47" i="1" s="1"/>
  <c r="BE47" i="1" s="1"/>
  <c r="BD47" i="1" s="1"/>
  <c r="BC47" i="1" s="1"/>
  <c r="AK30" i="1"/>
  <c r="AJ30" i="1"/>
  <c r="AI30" i="1"/>
  <c r="AT31" i="1"/>
  <c r="AS31" i="1" s="1"/>
  <c r="AR31" i="1" s="1"/>
  <c r="AQ31" i="1" s="1"/>
  <c r="AP31" i="1" s="1"/>
  <c r="AO31" i="1" s="1"/>
  <c r="AN31" i="1" s="1"/>
  <c r="AM31" i="1" s="1"/>
  <c r="AL31" i="1" s="1"/>
  <c r="BK27" i="1"/>
  <c r="BJ27" i="1" s="1"/>
  <c r="BI27" i="1" s="1"/>
  <c r="BH27" i="1" s="1"/>
  <c r="BG27" i="1" s="1"/>
  <c r="BF27" i="1" s="1"/>
  <c r="BE27" i="1" s="1"/>
  <c r="BD27" i="1" s="1"/>
  <c r="BC27" i="1" s="1"/>
  <c r="AK259" i="1"/>
  <c r="AI259" i="1"/>
  <c r="AJ259" i="1"/>
  <c r="AT135" i="1"/>
  <c r="AS135" i="1" s="1"/>
  <c r="AR135" i="1" s="1"/>
  <c r="AQ135" i="1" s="1"/>
  <c r="AP135" i="1" s="1"/>
  <c r="AO135" i="1" s="1"/>
  <c r="AN135" i="1" s="1"/>
  <c r="AM135" i="1" s="1"/>
  <c r="AL135" i="1" s="1"/>
  <c r="AK277" i="1"/>
  <c r="AI277" i="1"/>
  <c r="AJ277" i="1"/>
  <c r="AT94" i="1"/>
  <c r="AS94" i="1" s="1"/>
  <c r="AR94" i="1" s="1"/>
  <c r="AQ94" i="1" s="1"/>
  <c r="AP94" i="1" s="1"/>
  <c r="AO94" i="1" s="1"/>
  <c r="AN94" i="1" s="1"/>
  <c r="AM94" i="1" s="1"/>
  <c r="AL94" i="1" s="1"/>
  <c r="AT235" i="1"/>
  <c r="AS235" i="1" s="1"/>
  <c r="AR235" i="1" s="1"/>
  <c r="AQ235" i="1" s="1"/>
  <c r="AP235" i="1" s="1"/>
  <c r="AO235" i="1" s="1"/>
  <c r="AN235" i="1" s="1"/>
  <c r="AM235" i="1" s="1"/>
  <c r="AL235" i="1" s="1"/>
  <c r="AT128" i="1"/>
  <c r="AS128" i="1" s="1"/>
  <c r="AR128" i="1" s="1"/>
  <c r="AQ128" i="1" s="1"/>
  <c r="AP128" i="1" s="1"/>
  <c r="AO128" i="1" s="1"/>
  <c r="AN128" i="1" s="1"/>
  <c r="AM128" i="1" s="1"/>
  <c r="AL128" i="1" s="1"/>
  <c r="BK69" i="1"/>
  <c r="BJ69" i="1" s="1"/>
  <c r="BI69" i="1" s="1"/>
  <c r="BH69" i="1" s="1"/>
  <c r="BG69" i="1" s="1"/>
  <c r="BF69" i="1" s="1"/>
  <c r="BE69" i="1" s="1"/>
  <c r="BD69" i="1" s="1"/>
  <c r="BC69" i="1" s="1"/>
  <c r="AH180" i="1"/>
  <c r="AT183" i="1"/>
  <c r="AS183" i="1" s="1"/>
  <c r="AR183" i="1" s="1"/>
  <c r="AQ183" i="1" s="1"/>
  <c r="AP183" i="1" s="1"/>
  <c r="AO183" i="1" s="1"/>
  <c r="AN183" i="1" s="1"/>
  <c r="AM183" i="1" s="1"/>
  <c r="AL183" i="1" s="1"/>
  <c r="AI87" i="1"/>
  <c r="AK87" i="1"/>
  <c r="AJ87" i="1"/>
  <c r="AT23" i="1"/>
  <c r="AS23" i="1" s="1"/>
  <c r="AR23" i="1" s="1"/>
  <c r="AQ23" i="1" s="1"/>
  <c r="AP23" i="1" s="1"/>
  <c r="AO23" i="1" s="1"/>
  <c r="AN23" i="1" s="1"/>
  <c r="AM23" i="1" s="1"/>
  <c r="AL23" i="1" s="1"/>
  <c r="BK63" i="1"/>
  <c r="BJ63" i="1" s="1"/>
  <c r="BI63" i="1" s="1"/>
  <c r="BH63" i="1" s="1"/>
  <c r="BG63" i="1" s="1"/>
  <c r="BF63" i="1" s="1"/>
  <c r="BE63" i="1" s="1"/>
  <c r="BD63" i="1" s="1"/>
  <c r="BC63" i="1" s="1"/>
  <c r="BK18" i="1"/>
  <c r="BJ18" i="1" s="1"/>
  <c r="BI18" i="1" s="1"/>
  <c r="BH18" i="1" s="1"/>
  <c r="BG18" i="1" s="1"/>
  <c r="BF18" i="1" s="1"/>
  <c r="BE18" i="1" s="1"/>
  <c r="BD18" i="1" s="1"/>
  <c r="BC18" i="1" s="1"/>
  <c r="AK278" i="1"/>
  <c r="AI278" i="1"/>
  <c r="AJ278" i="1"/>
  <c r="AT218" i="1"/>
  <c r="AS218" i="1" s="1"/>
  <c r="AR218" i="1" s="1"/>
  <c r="AQ218" i="1" s="1"/>
  <c r="AP218" i="1" s="1"/>
  <c r="AO218" i="1" s="1"/>
  <c r="AN218" i="1" s="1"/>
  <c r="AM218" i="1" s="1"/>
  <c r="AL218" i="1" s="1"/>
  <c r="AT138" i="1"/>
  <c r="AS138" i="1" s="1"/>
  <c r="AR138" i="1" s="1"/>
  <c r="AQ138" i="1" s="1"/>
  <c r="AP138" i="1" s="1"/>
  <c r="AO138" i="1" s="1"/>
  <c r="AN138" i="1" s="1"/>
  <c r="AM138" i="1" s="1"/>
  <c r="AL138" i="1" s="1"/>
  <c r="BK67" i="1"/>
  <c r="BJ67" i="1" s="1"/>
  <c r="BI67" i="1" s="1"/>
  <c r="BH67" i="1" s="1"/>
  <c r="BG67" i="1" s="1"/>
  <c r="BF67" i="1" s="1"/>
  <c r="BE67" i="1" s="1"/>
  <c r="BD67" i="1" s="1"/>
  <c r="BC67" i="1" s="1"/>
  <c r="AC51" i="1"/>
  <c r="H51" i="1"/>
  <c r="AF51" i="1"/>
  <c r="BK31" i="1"/>
  <c r="BJ31" i="1" s="1"/>
  <c r="BI31" i="1" s="1"/>
  <c r="BH31" i="1" s="1"/>
  <c r="BG31" i="1" s="1"/>
  <c r="BF31" i="1" s="1"/>
  <c r="BE31" i="1" s="1"/>
  <c r="BD31" i="1" s="1"/>
  <c r="BC31" i="1" s="1"/>
  <c r="AT288" i="1"/>
  <c r="AS288" i="1" s="1"/>
  <c r="AR288" i="1" s="1"/>
  <c r="AQ288" i="1" s="1"/>
  <c r="AP288" i="1" s="1"/>
  <c r="AO288" i="1" s="1"/>
  <c r="AN288" i="1" s="1"/>
  <c r="AM288" i="1" s="1"/>
  <c r="AL288" i="1" s="1"/>
  <c r="AT147" i="1"/>
  <c r="AS147" i="1" s="1"/>
  <c r="AR147" i="1" s="1"/>
  <c r="AQ147" i="1" s="1"/>
  <c r="AP147" i="1" s="1"/>
  <c r="AO147" i="1" s="1"/>
  <c r="AN147" i="1" s="1"/>
  <c r="AM147" i="1" s="1"/>
  <c r="AL147" i="1" s="1"/>
  <c r="AJ121" i="1"/>
  <c r="AK121" i="1"/>
  <c r="AI121" i="1"/>
  <c r="AT247" i="1"/>
  <c r="AS247" i="1" s="1"/>
  <c r="AR247" i="1" s="1"/>
  <c r="AQ247" i="1" s="1"/>
  <c r="AP247" i="1" s="1"/>
  <c r="AO247" i="1" s="1"/>
  <c r="AN247" i="1" s="1"/>
  <c r="AM247" i="1" s="1"/>
  <c r="AL247" i="1" s="1"/>
  <c r="AT139" i="1"/>
  <c r="AS139" i="1" s="1"/>
  <c r="AR139" i="1" s="1"/>
  <c r="AQ139" i="1" s="1"/>
  <c r="AP139" i="1" s="1"/>
  <c r="AO139" i="1" s="1"/>
  <c r="AN139" i="1" s="1"/>
  <c r="AM139" i="1" s="1"/>
  <c r="AL139" i="1" s="1"/>
  <c r="BK62" i="1"/>
  <c r="BJ62" i="1"/>
  <c r="BI62" i="1" s="1"/>
  <c r="BH62" i="1" s="1"/>
  <c r="BG62" i="1" s="1"/>
  <c r="BF62" i="1" s="1"/>
  <c r="BE62" i="1" s="1"/>
  <c r="BD62" i="1" s="1"/>
  <c r="BC62" i="1" s="1"/>
  <c r="BK15" i="1"/>
  <c r="BJ15" i="1" s="1"/>
  <c r="BI15" i="1" s="1"/>
  <c r="BH15" i="1" s="1"/>
  <c r="BG15" i="1" s="1"/>
  <c r="BF15" i="1" s="1"/>
  <c r="BE15" i="1" s="1"/>
  <c r="BD15" i="1" s="1"/>
  <c r="BC15" i="1" s="1"/>
  <c r="AJ165" i="1"/>
  <c r="AI165" i="1"/>
  <c r="AK165" i="1"/>
  <c r="AC85" i="1"/>
  <c r="H85" i="1"/>
  <c r="AF85" i="1"/>
  <c r="AT25" i="1"/>
  <c r="AS25" i="1" s="1"/>
  <c r="AR25" i="1" s="1"/>
  <c r="AQ25" i="1" s="1"/>
  <c r="AP25" i="1" s="1"/>
  <c r="AO25" i="1" s="1"/>
  <c r="AN25" i="1" s="1"/>
  <c r="AM25" i="1" s="1"/>
  <c r="AL25" i="1" s="1"/>
  <c r="BK13" i="1"/>
  <c r="BJ13" i="1" s="1"/>
  <c r="BI13" i="1" s="1"/>
  <c r="BH13" i="1" s="1"/>
  <c r="BG13" i="1" s="1"/>
  <c r="BF13" i="1" s="1"/>
  <c r="BE13" i="1" s="1"/>
  <c r="BD13" i="1" s="1"/>
  <c r="BC13" i="1" s="1"/>
  <c r="AT240" i="1"/>
  <c r="AS240" i="1" s="1"/>
  <c r="AR240" i="1" s="1"/>
  <c r="AQ240" i="1" s="1"/>
  <c r="AP240" i="1" s="1"/>
  <c r="AO240" i="1" s="1"/>
  <c r="AN240" i="1" s="1"/>
  <c r="AM240" i="1" s="1"/>
  <c r="AL240" i="1" s="1"/>
  <c r="AT72" i="1"/>
  <c r="AS72" i="1" s="1"/>
  <c r="AR72" i="1" s="1"/>
  <c r="AQ72" i="1" s="1"/>
  <c r="AP72" i="1" s="1"/>
  <c r="AO72" i="1" s="1"/>
  <c r="AN72" i="1" s="1"/>
  <c r="AM72" i="1" s="1"/>
  <c r="AL72" i="1" s="1"/>
  <c r="H41" i="1"/>
  <c r="AC41" i="1"/>
  <c r="AT75" i="1"/>
  <c r="AS75" i="1" s="1"/>
  <c r="AR75" i="1" s="1"/>
  <c r="AQ75" i="1" s="1"/>
  <c r="AP75" i="1" s="1"/>
  <c r="AO75" i="1" s="1"/>
  <c r="AN75" i="1" s="1"/>
  <c r="AM75" i="1" s="1"/>
  <c r="AL75" i="1" s="1"/>
  <c r="BK86" i="1"/>
  <c r="BJ86" i="1" s="1"/>
  <c r="BI86" i="1" s="1"/>
  <c r="BH86" i="1" s="1"/>
  <c r="BG86" i="1" s="1"/>
  <c r="BF86" i="1" s="1"/>
  <c r="BE86" i="1" s="1"/>
  <c r="BD86" i="1" s="1"/>
  <c r="BC86" i="1" s="1"/>
  <c r="AT49" i="1"/>
  <c r="AS49" i="1" s="1"/>
  <c r="AR49" i="1" s="1"/>
  <c r="AQ49" i="1" s="1"/>
  <c r="AP49" i="1" s="1"/>
  <c r="AO49" i="1" s="1"/>
  <c r="AN49" i="1" s="1"/>
  <c r="AM49" i="1" s="1"/>
  <c r="AL49" i="1" s="1"/>
  <c r="AT111" i="1"/>
  <c r="AS111" i="1" s="1"/>
  <c r="AR111" i="1" s="1"/>
  <c r="AQ111" i="1" s="1"/>
  <c r="AP111" i="1" s="1"/>
  <c r="AO111" i="1" s="1"/>
  <c r="AN111" i="1" s="1"/>
  <c r="AM111" i="1" s="1"/>
  <c r="AL111" i="1" s="1"/>
  <c r="AA114" i="1"/>
  <c r="AI29" i="1"/>
  <c r="AJ29" i="1"/>
  <c r="AK29" i="1"/>
  <c r="AK48" i="1"/>
  <c r="AI48" i="1"/>
  <c r="AJ48" i="1"/>
  <c r="BK19" i="1"/>
  <c r="BJ19" i="1" s="1"/>
  <c r="BI19" i="1" s="1"/>
  <c r="BH19" i="1" s="1"/>
  <c r="BG19" i="1" s="1"/>
  <c r="BF19" i="1" s="1"/>
  <c r="BE19" i="1" s="1"/>
  <c r="BD19" i="1" s="1"/>
  <c r="BC19" i="1" s="1"/>
  <c r="AT67" i="1"/>
  <c r="AS67" i="1" s="1"/>
  <c r="AR67" i="1" s="1"/>
  <c r="AQ67" i="1" s="1"/>
  <c r="AP67" i="1" s="1"/>
  <c r="AO67" i="1" s="1"/>
  <c r="AN67" i="1" s="1"/>
  <c r="AM67" i="1" s="1"/>
  <c r="AL67" i="1" s="1"/>
  <c r="AT71" i="1"/>
  <c r="AS71" i="1" s="1"/>
  <c r="AR71" i="1" s="1"/>
  <c r="AQ71" i="1" s="1"/>
  <c r="AP71" i="1" s="1"/>
  <c r="AO71" i="1" s="1"/>
  <c r="AN71" i="1" s="1"/>
  <c r="AM71" i="1" s="1"/>
  <c r="AL71" i="1" s="1"/>
  <c r="BK71" i="1"/>
  <c r="BJ71" i="1" s="1"/>
  <c r="BI71" i="1" s="1"/>
  <c r="BH71" i="1" s="1"/>
  <c r="BG71" i="1" s="1"/>
  <c r="BF71" i="1" s="1"/>
  <c r="BE71" i="1" s="1"/>
  <c r="BD71" i="1" s="1"/>
  <c r="BC71" i="1" s="1"/>
  <c r="AT61" i="1"/>
  <c r="AS61" i="1" s="1"/>
  <c r="AR61" i="1" s="1"/>
  <c r="AQ61" i="1" s="1"/>
  <c r="AP61" i="1" s="1"/>
  <c r="AO61" i="1" s="1"/>
  <c r="AN61" i="1" s="1"/>
  <c r="AM61" i="1" s="1"/>
  <c r="AL61" i="1" s="1"/>
  <c r="AK107" i="1"/>
  <c r="AI107" i="1"/>
  <c r="AJ107" i="1"/>
  <c r="AI119" i="1"/>
  <c r="AJ119" i="1"/>
  <c r="AK119" i="1"/>
  <c r="BK10" i="1"/>
  <c r="BJ10" i="1" s="1"/>
  <c r="BI10" i="1" s="1"/>
  <c r="BH10" i="1" s="1"/>
  <c r="BG10" i="1" s="1"/>
  <c r="BF10" i="1" s="1"/>
  <c r="BE10" i="1" s="1"/>
  <c r="BD10" i="1" s="1"/>
  <c r="BC10" i="1" s="1"/>
  <c r="AT241" i="1"/>
  <c r="AS241" i="1" s="1"/>
  <c r="AR241" i="1" s="1"/>
  <c r="AQ241" i="1" s="1"/>
  <c r="AP241" i="1" s="1"/>
  <c r="AO241" i="1" s="1"/>
  <c r="AN241" i="1" s="1"/>
  <c r="AM241" i="1" s="1"/>
  <c r="AL241" i="1" s="1"/>
  <c r="AT191" i="1"/>
  <c r="AS191" i="1" s="1"/>
  <c r="AR191" i="1" s="1"/>
  <c r="AQ191" i="1" s="1"/>
  <c r="AP191" i="1" s="1"/>
  <c r="AO191" i="1" s="1"/>
  <c r="AN191" i="1" s="1"/>
  <c r="AM191" i="1" s="1"/>
  <c r="AL191" i="1" s="1"/>
  <c r="AA189" i="1"/>
  <c r="AB189" i="1"/>
  <c r="AK287" i="1"/>
  <c r="AI287" i="1"/>
  <c r="AJ287" i="1"/>
  <c r="AC36" i="1"/>
  <c r="H36" i="1"/>
  <c r="AF36" i="1"/>
  <c r="AT32" i="1"/>
  <c r="AS32" i="1" s="1"/>
  <c r="AR32" i="1" s="1"/>
  <c r="AQ32" i="1" s="1"/>
  <c r="AP32" i="1" s="1"/>
  <c r="AO32" i="1" s="1"/>
  <c r="AN32" i="1" s="1"/>
  <c r="AM32" i="1" s="1"/>
  <c r="AL32" i="1" s="1"/>
  <c r="AK181" i="1"/>
  <c r="AJ181" i="1"/>
  <c r="AI181" i="1"/>
  <c r="AT79" i="1"/>
  <c r="AS79" i="1" s="1"/>
  <c r="AR79" i="1" s="1"/>
  <c r="AQ79" i="1" s="1"/>
  <c r="AP79" i="1" s="1"/>
  <c r="AO79" i="1" s="1"/>
  <c r="AN79" i="1" s="1"/>
  <c r="AM79" i="1" s="1"/>
  <c r="AL79" i="1" s="1"/>
  <c r="AT267" i="1"/>
  <c r="AS267" i="1" s="1"/>
  <c r="AR267" i="1" s="1"/>
  <c r="AQ267" i="1" s="1"/>
  <c r="AP267" i="1" s="1"/>
  <c r="AO267" i="1" s="1"/>
  <c r="AN267" i="1" s="1"/>
  <c r="AM267" i="1" s="1"/>
  <c r="AL267" i="1" s="1"/>
  <c r="H94" i="1"/>
  <c r="AC94" i="1"/>
  <c r="AF94" i="1"/>
  <c r="BK73" i="1"/>
  <c r="BJ73" i="1" s="1"/>
  <c r="BI73" i="1" s="1"/>
  <c r="BH73" i="1" s="1"/>
  <c r="BG73" i="1" s="1"/>
  <c r="BF73" i="1" s="1"/>
  <c r="BE73" i="1" s="1"/>
  <c r="BD73" i="1" s="1"/>
  <c r="BC73" i="1" s="1"/>
  <c r="AT46" i="1"/>
  <c r="AS46" i="1" s="1"/>
  <c r="AR46" i="1" s="1"/>
  <c r="AQ46" i="1" s="1"/>
  <c r="AP46" i="1" s="1"/>
  <c r="AO46" i="1" s="1"/>
  <c r="AN46" i="1" s="1"/>
  <c r="AM46" i="1" s="1"/>
  <c r="AL46" i="1" s="1"/>
  <c r="AT291" i="1"/>
  <c r="AS291" i="1" s="1"/>
  <c r="AR291" i="1" s="1"/>
  <c r="AQ291" i="1" s="1"/>
  <c r="AP291" i="1" s="1"/>
  <c r="AO291" i="1" s="1"/>
  <c r="AN291" i="1" s="1"/>
  <c r="AM291" i="1" s="1"/>
  <c r="AL291" i="1" s="1"/>
  <c r="AT264" i="1"/>
  <c r="AS264" i="1" s="1"/>
  <c r="AR264" i="1" s="1"/>
  <c r="AQ264" i="1" s="1"/>
  <c r="AP264" i="1" s="1"/>
  <c r="AO264" i="1" s="1"/>
  <c r="AN264" i="1" s="1"/>
  <c r="AM264" i="1" s="1"/>
  <c r="AL264" i="1" s="1"/>
  <c r="AK178" i="1"/>
  <c r="AI178" i="1"/>
  <c r="AJ178" i="1"/>
  <c r="AT76" i="1"/>
  <c r="AS76" i="1" s="1"/>
  <c r="AR76" i="1" s="1"/>
  <c r="AQ76" i="1" s="1"/>
  <c r="AP76" i="1" s="1"/>
  <c r="AO76" i="1" s="1"/>
  <c r="AN76" i="1" s="1"/>
  <c r="AM76" i="1" s="1"/>
  <c r="AL76" i="1" s="1"/>
  <c r="AT78" i="1"/>
  <c r="AS78" i="1" s="1"/>
  <c r="AR78" i="1" s="1"/>
  <c r="AQ78" i="1" s="1"/>
  <c r="AP78" i="1" s="1"/>
  <c r="AO78" i="1" s="1"/>
  <c r="AN78" i="1" s="1"/>
  <c r="AM78" i="1" s="1"/>
  <c r="AL78" i="1" s="1"/>
  <c r="AT290" i="1"/>
  <c r="AS290" i="1" s="1"/>
  <c r="AR290" i="1" s="1"/>
  <c r="AQ290" i="1" s="1"/>
  <c r="AP290" i="1" s="1"/>
  <c r="AO290" i="1" s="1"/>
  <c r="AN290" i="1" s="1"/>
  <c r="AM290" i="1" s="1"/>
  <c r="AL290" i="1" s="1"/>
  <c r="AJ260" i="1"/>
  <c r="AK260" i="1"/>
  <c r="AI260" i="1"/>
  <c r="AT236" i="1"/>
  <c r="AS236" i="1" s="1"/>
  <c r="AR236" i="1" s="1"/>
  <c r="AQ236" i="1" s="1"/>
  <c r="AP236" i="1" s="1"/>
  <c r="AO236" i="1" s="1"/>
  <c r="AN236" i="1" s="1"/>
  <c r="AM236" i="1" s="1"/>
  <c r="AL236" i="1" s="1"/>
  <c r="AT302" i="1"/>
  <c r="AS302" i="1" s="1"/>
  <c r="AR302" i="1" s="1"/>
  <c r="AQ302" i="1" s="1"/>
  <c r="AP302" i="1" s="1"/>
  <c r="AO302" i="1" s="1"/>
  <c r="AN302" i="1" s="1"/>
  <c r="AM302" i="1" s="1"/>
  <c r="AL302" i="1" s="1"/>
  <c r="H72" i="1"/>
  <c r="AC72" i="1"/>
  <c r="AF72" i="1"/>
  <c r="AT201" i="1"/>
  <c r="AS201" i="1" s="1"/>
  <c r="AR201" i="1" s="1"/>
  <c r="AQ201" i="1" s="1"/>
  <c r="AP201" i="1" s="1"/>
  <c r="AO201" i="1" s="1"/>
  <c r="AN201" i="1" s="1"/>
  <c r="AM201" i="1" s="1"/>
  <c r="AL201" i="1" s="1"/>
  <c r="AI77" i="1"/>
  <c r="AK77" i="1"/>
  <c r="AJ77" i="1"/>
  <c r="BK23" i="1"/>
  <c r="BJ23" i="1" s="1"/>
  <c r="BI23" i="1" s="1"/>
  <c r="BH23" i="1" s="1"/>
  <c r="BG23" i="1" s="1"/>
  <c r="BF23" i="1" s="1"/>
  <c r="BE23" i="1" s="1"/>
  <c r="BD23" i="1" s="1"/>
  <c r="BC23" i="1" s="1"/>
  <c r="AB216" i="1"/>
  <c r="AA216" i="1"/>
  <c r="BK80" i="1"/>
  <c r="BJ80" i="1" s="1"/>
  <c r="BI80" i="1" s="1"/>
  <c r="BH80" i="1" s="1"/>
  <c r="BG80" i="1" s="1"/>
  <c r="BF80" i="1" s="1"/>
  <c r="BE80" i="1" s="1"/>
  <c r="BD80" i="1" s="1"/>
  <c r="BC80" i="1" s="1"/>
  <c r="BK72" i="1"/>
  <c r="BJ72" i="1" s="1"/>
  <c r="BI72" i="1" s="1"/>
  <c r="BH72" i="1" s="1"/>
  <c r="BG72" i="1" s="1"/>
  <c r="BF72" i="1" s="1"/>
  <c r="BE72" i="1" s="1"/>
  <c r="BD72" i="1" s="1"/>
  <c r="BC72" i="1" s="1"/>
  <c r="BK43" i="1"/>
  <c r="BJ43" i="1" s="1"/>
  <c r="BI43" i="1" s="1"/>
  <c r="BH43" i="1" s="1"/>
  <c r="BG43" i="1" s="1"/>
  <c r="BF43" i="1" s="1"/>
  <c r="BE43" i="1" s="1"/>
  <c r="BD43" i="1" s="1"/>
  <c r="BC43" i="1" s="1"/>
  <c r="AT45" i="1"/>
  <c r="AS45" i="1" s="1"/>
  <c r="AR45" i="1" s="1"/>
  <c r="AQ45" i="1" s="1"/>
  <c r="AP45" i="1" s="1"/>
  <c r="AO45" i="1" s="1"/>
  <c r="AN45" i="1" s="1"/>
  <c r="AM45" i="1" s="1"/>
  <c r="AL45" i="1" s="1"/>
  <c r="AI176" i="1"/>
  <c r="AK176" i="1"/>
  <c r="AJ176" i="1"/>
  <c r="AI148" i="1"/>
  <c r="AK148" i="1"/>
  <c r="AJ148" i="1"/>
  <c r="AT212" i="1"/>
  <c r="AS212" i="1" s="1"/>
  <c r="AR212" i="1" s="1"/>
  <c r="AQ212" i="1" s="1"/>
  <c r="AP212" i="1" s="1"/>
  <c r="AO212" i="1" s="1"/>
  <c r="AN212" i="1" s="1"/>
  <c r="AM212" i="1" s="1"/>
  <c r="AL212" i="1" s="1"/>
  <c r="AT208" i="1"/>
  <c r="AS208" i="1" s="1"/>
  <c r="AR208" i="1" s="1"/>
  <c r="AQ208" i="1" s="1"/>
  <c r="AP208" i="1" s="1"/>
  <c r="AO208" i="1" s="1"/>
  <c r="AN208" i="1" s="1"/>
  <c r="AM208" i="1" s="1"/>
  <c r="AL208" i="1" s="1"/>
  <c r="AJ22" i="1"/>
  <c r="AI22" i="1"/>
  <c r="AK22" i="1"/>
  <c r="BK61" i="1"/>
  <c r="BJ61" i="1" s="1"/>
  <c r="BI61" i="1" s="1"/>
  <c r="BH61" i="1" s="1"/>
  <c r="BG61" i="1" s="1"/>
  <c r="BF61" i="1" s="1"/>
  <c r="BE61" i="1" s="1"/>
  <c r="BD61" i="1" s="1"/>
  <c r="BC61" i="1" s="1"/>
  <c r="AK140" i="1"/>
  <c r="AI140" i="1"/>
  <c r="AJ140" i="1"/>
  <c r="BK54" i="1"/>
  <c r="BJ54" i="1" s="1"/>
  <c r="BI54" i="1" s="1"/>
  <c r="BH54" i="1" s="1"/>
  <c r="BG54" i="1" s="1"/>
  <c r="BF54" i="1" s="1"/>
  <c r="BE54" i="1" s="1"/>
  <c r="BD54" i="1" s="1"/>
  <c r="BC54" i="1" s="1"/>
  <c r="AT228" i="1"/>
  <c r="AS228" i="1" s="1"/>
  <c r="AR228" i="1" s="1"/>
  <c r="AQ228" i="1" s="1"/>
  <c r="AP228" i="1" s="1"/>
  <c r="AO228" i="1" s="1"/>
  <c r="AN228" i="1" s="1"/>
  <c r="AM228" i="1" s="1"/>
  <c r="AL228" i="1" s="1"/>
  <c r="AT172" i="1"/>
  <c r="AS172" i="1" s="1"/>
  <c r="AR172" i="1" s="1"/>
  <c r="AQ172" i="1" s="1"/>
  <c r="AP172" i="1" s="1"/>
  <c r="AO172" i="1" s="1"/>
  <c r="AN172" i="1" s="1"/>
  <c r="AM172" i="1" s="1"/>
  <c r="AL172" i="1" s="1"/>
  <c r="AJ39" i="1"/>
  <c r="AI39" i="1"/>
  <c r="AK39" i="1"/>
  <c r="AC29" i="1"/>
  <c r="AF29" i="1"/>
  <c r="H29" i="1"/>
  <c r="H55" i="1"/>
  <c r="AC55" i="1"/>
  <c r="AF55" i="1"/>
  <c r="H65" i="1"/>
  <c r="AF65" i="1"/>
  <c r="AC65" i="1"/>
  <c r="AT205" i="1"/>
  <c r="AS205" i="1" s="1"/>
  <c r="AR205" i="1" s="1"/>
  <c r="AQ205" i="1" s="1"/>
  <c r="AP205" i="1" s="1"/>
  <c r="AO205" i="1" s="1"/>
  <c r="AN205" i="1" s="1"/>
  <c r="AM205" i="1" s="1"/>
  <c r="AL205" i="1" s="1"/>
  <c r="BK85" i="1"/>
  <c r="BJ85" i="1" s="1"/>
  <c r="BI85" i="1" s="1"/>
  <c r="BH85" i="1" s="1"/>
  <c r="BG85" i="1" s="1"/>
  <c r="BF85" i="1" s="1"/>
  <c r="BE85" i="1" s="1"/>
  <c r="BD85" i="1" s="1"/>
  <c r="BC85" i="1" s="1"/>
  <c r="BK20" i="1"/>
  <c r="BJ20" i="1" s="1"/>
  <c r="BI20" i="1" s="1"/>
  <c r="BH20" i="1" s="1"/>
  <c r="BG20" i="1" s="1"/>
  <c r="BF20" i="1" s="1"/>
  <c r="BE20" i="1" s="1"/>
  <c r="BD20" i="1" s="1"/>
  <c r="BC20" i="1" s="1"/>
  <c r="AT82" i="1"/>
  <c r="AS82" i="1" s="1"/>
  <c r="AR82" i="1" s="1"/>
  <c r="AQ82" i="1" s="1"/>
  <c r="AP82" i="1" s="1"/>
  <c r="AO82" i="1" s="1"/>
  <c r="AN82" i="1" s="1"/>
  <c r="AM82" i="1" s="1"/>
  <c r="AL82" i="1" s="1"/>
  <c r="AC37" i="1"/>
  <c r="H37" i="1"/>
  <c r="AF37" i="1"/>
  <c r="BK32" i="1"/>
  <c r="BJ32" i="1"/>
  <c r="BI32" i="1" s="1"/>
  <c r="BH32" i="1" s="1"/>
  <c r="BG32" i="1" s="1"/>
  <c r="BF32" i="1" s="1"/>
  <c r="BE32" i="1" s="1"/>
  <c r="BD32" i="1" s="1"/>
  <c r="BC32" i="1" s="1"/>
  <c r="AT250" i="1"/>
  <c r="AS250" i="1" s="1"/>
  <c r="AR250" i="1" s="1"/>
  <c r="AQ250" i="1" s="1"/>
  <c r="AP250" i="1" s="1"/>
  <c r="AO250" i="1" s="1"/>
  <c r="AN250" i="1" s="1"/>
  <c r="AM250" i="1" s="1"/>
  <c r="AL250" i="1" s="1"/>
  <c r="AT192" i="1"/>
  <c r="AS192" i="1" s="1"/>
  <c r="AR192" i="1" s="1"/>
  <c r="AQ192" i="1" s="1"/>
  <c r="AP192" i="1" s="1"/>
  <c r="AO192" i="1" s="1"/>
  <c r="AN192" i="1" s="1"/>
  <c r="AM192" i="1" s="1"/>
  <c r="AL192" i="1" s="1"/>
  <c r="BK70" i="1"/>
  <c r="BJ70" i="1" s="1"/>
  <c r="BI70" i="1" s="1"/>
  <c r="BH70" i="1" s="1"/>
  <c r="BG70" i="1" s="1"/>
  <c r="BF70" i="1" s="1"/>
  <c r="BE70" i="1" s="1"/>
  <c r="BD70" i="1" s="1"/>
  <c r="BC70" i="1" s="1"/>
  <c r="H22" i="1"/>
  <c r="AC22" i="1"/>
  <c r="AF22" i="1"/>
  <c r="AT120" i="1"/>
  <c r="AS120" i="1" s="1"/>
  <c r="AR120" i="1" s="1"/>
  <c r="AQ120" i="1" s="1"/>
  <c r="AP120" i="1" s="1"/>
  <c r="AO120" i="1" s="1"/>
  <c r="AN120" i="1" s="1"/>
  <c r="AM120" i="1" s="1"/>
  <c r="AL120" i="1" s="1"/>
  <c r="AT153" i="1"/>
  <c r="AS153" i="1" s="1"/>
  <c r="AR153" i="1" s="1"/>
  <c r="AQ153" i="1" s="1"/>
  <c r="AP153" i="1" s="1"/>
  <c r="AO153" i="1" s="1"/>
  <c r="AN153" i="1" s="1"/>
  <c r="AM153" i="1" s="1"/>
  <c r="AL153" i="1" s="1"/>
  <c r="AT112" i="1"/>
  <c r="AS112" i="1" s="1"/>
  <c r="AR112" i="1" s="1"/>
  <c r="AQ112" i="1" s="1"/>
  <c r="AP112" i="1" s="1"/>
  <c r="AO112" i="1" s="1"/>
  <c r="AN112" i="1" s="1"/>
  <c r="AM112" i="1" s="1"/>
  <c r="AL112" i="1" s="1"/>
  <c r="BK50" i="1"/>
  <c r="BJ50" i="1" s="1"/>
  <c r="BI50" i="1" s="1"/>
  <c r="BH50" i="1" s="1"/>
  <c r="BG50" i="1" s="1"/>
  <c r="BF50" i="1" s="1"/>
  <c r="BE50" i="1" s="1"/>
  <c r="BD50" i="1" s="1"/>
  <c r="BC50" i="1" s="1"/>
  <c r="AJ292" i="1"/>
  <c r="AK292" i="1"/>
  <c r="AI292" i="1"/>
  <c r="BK25" i="1"/>
  <c r="BJ25" i="1" s="1"/>
  <c r="BI25" i="1" s="1"/>
  <c r="BH25" i="1" s="1"/>
  <c r="BG25" i="1" s="1"/>
  <c r="BF25" i="1" s="1"/>
  <c r="BE25" i="1" s="1"/>
  <c r="BD25" i="1" s="1"/>
  <c r="BC25" i="1" s="1"/>
  <c r="AT115" i="1"/>
  <c r="AS115" i="1" s="1"/>
  <c r="AR115" i="1" s="1"/>
  <c r="AQ115" i="1" s="1"/>
  <c r="AP115" i="1" s="1"/>
  <c r="AO115" i="1" s="1"/>
  <c r="AN115" i="1" s="1"/>
  <c r="AM115" i="1" s="1"/>
  <c r="AL115" i="1" s="1"/>
  <c r="BK3" i="1"/>
  <c r="BJ3" i="1" s="1"/>
  <c r="BI3" i="1" s="1"/>
  <c r="BH3" i="1" s="1"/>
  <c r="BG3" i="1" s="1"/>
  <c r="BF3" i="1" s="1"/>
  <c r="BE3" i="1" s="1"/>
  <c r="BD3" i="1" s="1"/>
  <c r="BC3" i="1" s="1"/>
  <c r="AT97" i="1"/>
  <c r="AS97" i="1" s="1"/>
  <c r="AR97" i="1" s="1"/>
  <c r="AQ97" i="1" s="1"/>
  <c r="AP97" i="1" s="1"/>
  <c r="AO97" i="1" s="1"/>
  <c r="AN97" i="1" s="1"/>
  <c r="AM97" i="1" s="1"/>
  <c r="AL97" i="1" s="1"/>
  <c r="AT124" i="1"/>
  <c r="AS124" i="1" s="1"/>
  <c r="AR124" i="1" s="1"/>
  <c r="AQ124" i="1" s="1"/>
  <c r="AP124" i="1" s="1"/>
  <c r="AO124" i="1" s="1"/>
  <c r="AN124" i="1" s="1"/>
  <c r="AM124" i="1" s="1"/>
  <c r="AL124" i="1" s="1"/>
  <c r="AJ284" i="1"/>
  <c r="AI284" i="1"/>
  <c r="AK284" i="1"/>
  <c r="AT174" i="1"/>
  <c r="AS174" i="1" s="1"/>
  <c r="AR174" i="1" s="1"/>
  <c r="AQ174" i="1" s="1"/>
  <c r="AP174" i="1" s="1"/>
  <c r="AO174" i="1" s="1"/>
  <c r="AN174" i="1" s="1"/>
  <c r="AM174" i="1" s="1"/>
  <c r="AL174" i="1" s="1"/>
  <c r="AT55" i="1"/>
  <c r="AS55" i="1" s="1"/>
  <c r="AR55" i="1" s="1"/>
  <c r="AQ55" i="1" s="1"/>
  <c r="AP55" i="1" s="1"/>
  <c r="AO55" i="1" s="1"/>
  <c r="AN55" i="1" s="1"/>
  <c r="AM55" i="1" s="1"/>
  <c r="AL55" i="1" s="1"/>
  <c r="AT283" i="1"/>
  <c r="AS283" i="1" s="1"/>
  <c r="AR283" i="1" s="1"/>
  <c r="AQ283" i="1" s="1"/>
  <c r="AP283" i="1" s="1"/>
  <c r="AO283" i="1" s="1"/>
  <c r="AN283" i="1" s="1"/>
  <c r="AM283" i="1" s="1"/>
  <c r="AL283" i="1" s="1"/>
  <c r="AK169" i="1"/>
  <c r="AJ169" i="1"/>
  <c r="AI169" i="1"/>
  <c r="AT104" i="1"/>
  <c r="AS104" i="1" s="1"/>
  <c r="AR104" i="1" s="1"/>
  <c r="AQ104" i="1" s="1"/>
  <c r="AP104" i="1" s="1"/>
  <c r="AO104" i="1" s="1"/>
  <c r="AN104" i="1" s="1"/>
  <c r="AM104" i="1" s="1"/>
  <c r="AL104" i="1" s="1"/>
  <c r="H74" i="1"/>
  <c r="AC74" i="1"/>
  <c r="AF74" i="1"/>
  <c r="BK5" i="1"/>
  <c r="BJ5" i="1" s="1"/>
  <c r="BI5" i="1" s="1"/>
  <c r="BH5" i="1" s="1"/>
  <c r="BG5" i="1" s="1"/>
  <c r="BF5" i="1" s="1"/>
  <c r="BE5" i="1" s="1"/>
  <c r="BD5" i="1" s="1"/>
  <c r="BC5" i="1" s="1"/>
  <c r="AT143" i="1"/>
  <c r="AS143" i="1" s="1"/>
  <c r="AR143" i="1" s="1"/>
  <c r="AQ143" i="1" s="1"/>
  <c r="AP143" i="1" s="1"/>
  <c r="AO143" i="1" s="1"/>
  <c r="AN143" i="1" s="1"/>
  <c r="AM143" i="1" s="1"/>
  <c r="AL143" i="1" s="1"/>
  <c r="BK26" i="1"/>
  <c r="BJ26" i="1" s="1"/>
  <c r="BI26" i="1" s="1"/>
  <c r="BH26" i="1" s="1"/>
  <c r="BG26" i="1" s="1"/>
  <c r="BF26" i="1" s="1"/>
  <c r="BE26" i="1" s="1"/>
  <c r="BD26" i="1" s="1"/>
  <c r="BC26" i="1" s="1"/>
  <c r="AT200" i="1"/>
  <c r="AS200" i="1" s="1"/>
  <c r="AR200" i="1" s="1"/>
  <c r="AQ200" i="1" s="1"/>
  <c r="AP200" i="1" s="1"/>
  <c r="AO200" i="1" s="1"/>
  <c r="AN200" i="1" s="1"/>
  <c r="AM200" i="1" s="1"/>
  <c r="AL200" i="1" s="1"/>
  <c r="BK2" i="1"/>
  <c r="BJ2" i="1" s="1"/>
  <c r="BI2" i="1" s="1"/>
  <c r="BH2" i="1" s="1"/>
  <c r="BG2" i="1" s="1"/>
  <c r="BF2" i="1" s="1"/>
  <c r="BE2" i="1" s="1"/>
  <c r="BD2" i="1" s="1"/>
  <c r="BC2" i="1" s="1"/>
  <c r="AT246" i="1"/>
  <c r="AS246" i="1" s="1"/>
  <c r="AR246" i="1" s="1"/>
  <c r="AQ246" i="1" s="1"/>
  <c r="AP246" i="1" s="1"/>
  <c r="AO246" i="1" s="1"/>
  <c r="AN246" i="1" s="1"/>
  <c r="AM246" i="1" s="1"/>
  <c r="AL246" i="1" s="1"/>
  <c r="AI275" i="1"/>
  <c r="AJ275" i="1"/>
  <c r="AK275" i="1"/>
  <c r="AJ52" i="1"/>
  <c r="AI52" i="1"/>
  <c r="AK52" i="1"/>
  <c r="AJ88" i="1"/>
  <c r="AI88" i="1"/>
  <c r="AK88" i="1"/>
  <c r="AF49" i="1"/>
  <c r="AJ280" i="1"/>
  <c r="AK280" i="1"/>
  <c r="AI280" i="1"/>
  <c r="BK82" i="1"/>
  <c r="BJ82" i="1" s="1"/>
  <c r="BI82" i="1" s="1"/>
  <c r="BH82" i="1" s="1"/>
  <c r="BG82" i="1" s="1"/>
  <c r="BF82" i="1" s="1"/>
  <c r="BE82" i="1" s="1"/>
  <c r="BD82" i="1" s="1"/>
  <c r="BC82" i="1" s="1"/>
  <c r="AT217" i="1"/>
  <c r="AS217" i="1" s="1"/>
  <c r="AR217" i="1" s="1"/>
  <c r="AQ217" i="1" s="1"/>
  <c r="AP217" i="1" s="1"/>
  <c r="AO217" i="1" s="1"/>
  <c r="AN217" i="1" s="1"/>
  <c r="AM217" i="1" s="1"/>
  <c r="AL217" i="1" s="1"/>
  <c r="AI103" i="1"/>
  <c r="AJ103" i="1"/>
  <c r="AK103" i="1"/>
  <c r="AI57" i="1"/>
  <c r="AK57" i="1"/>
  <c r="AJ57" i="1"/>
  <c r="AT150" i="1"/>
  <c r="AS150" i="1" s="1"/>
  <c r="AR150" i="1" s="1"/>
  <c r="AQ150" i="1" s="1"/>
  <c r="AP150" i="1" s="1"/>
  <c r="AO150" i="1" s="1"/>
  <c r="AN150" i="1" s="1"/>
  <c r="AM150" i="1" s="1"/>
  <c r="AL150" i="1" s="1"/>
  <c r="AJ24" i="1"/>
  <c r="AI24" i="1"/>
  <c r="AK24" i="1"/>
  <c r="AT146" i="1"/>
  <c r="AS146" i="1" s="1"/>
  <c r="AR146" i="1" s="1"/>
  <c r="AQ146" i="1" s="1"/>
  <c r="AP146" i="1" s="1"/>
  <c r="AO146" i="1" s="1"/>
  <c r="AN146" i="1" s="1"/>
  <c r="AM146" i="1" s="1"/>
  <c r="AL146" i="1" s="1"/>
  <c r="AT85" i="1"/>
  <c r="AS85" i="1" s="1"/>
  <c r="AR85" i="1" s="1"/>
  <c r="AQ85" i="1" s="1"/>
  <c r="AP85" i="1" s="1"/>
  <c r="AO85" i="1" s="1"/>
  <c r="AN85" i="1" s="1"/>
  <c r="AM85" i="1" s="1"/>
  <c r="AL85" i="1" s="1"/>
  <c r="AT211" i="1"/>
  <c r="AS211" i="1" s="1"/>
  <c r="AR211" i="1" s="1"/>
  <c r="AQ211" i="1" s="1"/>
  <c r="AP211" i="1" s="1"/>
  <c r="AO211" i="1" s="1"/>
  <c r="AN211" i="1" s="1"/>
  <c r="AM211" i="1" s="1"/>
  <c r="AL211" i="1" s="1"/>
  <c r="AJ213" i="1"/>
  <c r="AI213" i="1"/>
  <c r="AK213" i="1"/>
  <c r="AK38" i="1"/>
  <c r="AJ38" i="1"/>
  <c r="AI38" i="1"/>
  <c r="AH38" i="1" s="1"/>
  <c r="H34" i="1"/>
  <c r="AF34" i="1"/>
  <c r="AC34" i="1"/>
  <c r="BK57" i="1"/>
  <c r="BJ57" i="1" s="1"/>
  <c r="BI57" i="1" s="1"/>
  <c r="BH57" i="1" s="1"/>
  <c r="BG57" i="1" s="1"/>
  <c r="BF57" i="1" s="1"/>
  <c r="BE57" i="1" s="1"/>
  <c r="BD57" i="1" s="1"/>
  <c r="BC57" i="1" s="1"/>
  <c r="AK58" i="1"/>
  <c r="AJ58" i="1"/>
  <c r="AI58" i="1"/>
  <c r="AT298" i="1"/>
  <c r="AS298" i="1" s="1"/>
  <c r="AR298" i="1" s="1"/>
  <c r="AQ298" i="1" s="1"/>
  <c r="AP298" i="1" s="1"/>
  <c r="AO298" i="1" s="1"/>
  <c r="AN298" i="1" s="1"/>
  <c r="AM298" i="1" s="1"/>
  <c r="AL298" i="1" s="1"/>
  <c r="AT256" i="1"/>
  <c r="AS256" i="1" s="1"/>
  <c r="AR256" i="1" s="1"/>
  <c r="AQ256" i="1" s="1"/>
  <c r="AP256" i="1" s="1"/>
  <c r="AO256" i="1" s="1"/>
  <c r="AN256" i="1" s="1"/>
  <c r="AM256" i="1" s="1"/>
  <c r="AL256" i="1" s="1"/>
  <c r="AJ222" i="1"/>
  <c r="AK222" i="1"/>
  <c r="AI222" i="1"/>
  <c r="H44" i="1"/>
  <c r="AF44" i="1"/>
  <c r="AC44" i="1"/>
  <c r="AT60" i="1"/>
  <c r="AS60" i="1" s="1"/>
  <c r="AR60" i="1" s="1"/>
  <c r="AQ60" i="1" s="1"/>
  <c r="AP60" i="1" s="1"/>
  <c r="AO60" i="1" s="1"/>
  <c r="AN60" i="1" s="1"/>
  <c r="AM60" i="1" s="1"/>
  <c r="AL60" i="1" s="1"/>
  <c r="AT206" i="1"/>
  <c r="AS206" i="1" s="1"/>
  <c r="AR206" i="1" s="1"/>
  <c r="AQ206" i="1" s="1"/>
  <c r="AP206" i="1" s="1"/>
  <c r="AO206" i="1" s="1"/>
  <c r="AN206" i="1" s="1"/>
  <c r="AM206" i="1" s="1"/>
  <c r="AL206" i="1" s="1"/>
  <c r="BK81" i="1"/>
  <c r="BJ81" i="1" s="1"/>
  <c r="BI81" i="1" s="1"/>
  <c r="BH81" i="1" s="1"/>
  <c r="BG81" i="1" s="1"/>
  <c r="BF81" i="1" s="1"/>
  <c r="BE81" i="1" s="1"/>
  <c r="BD81" i="1" s="1"/>
  <c r="BC81" i="1" s="1"/>
  <c r="AT273" i="1"/>
  <c r="AS273" i="1" s="1"/>
  <c r="AR273" i="1" s="1"/>
  <c r="AQ273" i="1" s="1"/>
  <c r="AP273" i="1" s="1"/>
  <c r="AO273" i="1" s="1"/>
  <c r="AN273" i="1" s="1"/>
  <c r="AM273" i="1" s="1"/>
  <c r="AL273" i="1" s="1"/>
  <c r="AT254" i="1"/>
  <c r="AS254" i="1" s="1"/>
  <c r="AR254" i="1" s="1"/>
  <c r="AQ254" i="1" s="1"/>
  <c r="AP254" i="1" s="1"/>
  <c r="AO254" i="1" s="1"/>
  <c r="AN254" i="1" s="1"/>
  <c r="AM254" i="1" s="1"/>
  <c r="AL254" i="1" s="1"/>
  <c r="AT263" i="1"/>
  <c r="AS263" i="1" s="1"/>
  <c r="AR263" i="1" s="1"/>
  <c r="AQ263" i="1" s="1"/>
  <c r="AP263" i="1" s="1"/>
  <c r="AO263" i="1" s="1"/>
  <c r="AN263" i="1" s="1"/>
  <c r="AM263" i="1" s="1"/>
  <c r="AL263" i="1" s="1"/>
  <c r="AT91" i="1"/>
  <c r="AS91" i="1" s="1"/>
  <c r="AR91" i="1" s="1"/>
  <c r="AQ91" i="1" s="1"/>
  <c r="AP91" i="1" s="1"/>
  <c r="AO91" i="1" s="1"/>
  <c r="AN91" i="1" s="1"/>
  <c r="AM91" i="1" s="1"/>
  <c r="AL91" i="1" s="1"/>
  <c r="AJ101" i="1"/>
  <c r="AK101" i="1"/>
  <c r="AI101" i="1"/>
  <c r="AT64" i="1"/>
  <c r="AS64" i="1" s="1"/>
  <c r="AR64" i="1" s="1"/>
  <c r="AQ64" i="1" s="1"/>
  <c r="AP64" i="1" s="1"/>
  <c r="AO64" i="1" s="1"/>
  <c r="AN64" i="1" s="1"/>
  <c r="AM64" i="1" s="1"/>
  <c r="AL64" i="1" s="1"/>
  <c r="AT295" i="1"/>
  <c r="AS295" i="1" s="1"/>
  <c r="AR295" i="1" s="1"/>
  <c r="AQ295" i="1" s="1"/>
  <c r="AP295" i="1" s="1"/>
  <c r="AO295" i="1" s="1"/>
  <c r="AN295" i="1" s="1"/>
  <c r="AM295" i="1" s="1"/>
  <c r="AL295" i="1" s="1"/>
  <c r="AT296" i="1"/>
  <c r="AS296" i="1" s="1"/>
  <c r="AR296" i="1" s="1"/>
  <c r="AQ296" i="1" s="1"/>
  <c r="AP296" i="1" s="1"/>
  <c r="AO296" i="1" s="1"/>
  <c r="AN296" i="1" s="1"/>
  <c r="AM296" i="1" s="1"/>
  <c r="AL296" i="1" s="1"/>
  <c r="AJ116" i="1"/>
  <c r="AI116" i="1"/>
  <c r="AH116" i="1" s="1"/>
  <c r="AK116" i="1"/>
  <c r="BK45" i="1"/>
  <c r="BJ45" i="1" s="1"/>
  <c r="BI45" i="1" s="1"/>
  <c r="BH45" i="1" s="1"/>
  <c r="BG45" i="1" s="1"/>
  <c r="BF45" i="1" s="1"/>
  <c r="BE45" i="1" s="1"/>
  <c r="BD45" i="1" s="1"/>
  <c r="BC45" i="1" s="1"/>
  <c r="AT258" i="1"/>
  <c r="AS258" i="1" s="1"/>
  <c r="AR258" i="1" s="1"/>
  <c r="AQ258" i="1" s="1"/>
  <c r="AP258" i="1" s="1"/>
  <c r="AO258" i="1" s="1"/>
  <c r="AN258" i="1" s="1"/>
  <c r="AM258" i="1" s="1"/>
  <c r="AL258" i="1" s="1"/>
  <c r="BK16" i="1"/>
  <c r="BJ16" i="1" s="1"/>
  <c r="BI16" i="1" s="1"/>
  <c r="BH16" i="1" s="1"/>
  <c r="BG16" i="1" s="1"/>
  <c r="BF16" i="1" s="1"/>
  <c r="BE16" i="1" s="1"/>
  <c r="BD16" i="1" s="1"/>
  <c r="BC16" i="1" s="1"/>
  <c r="AT80" i="1"/>
  <c r="AS80" i="1"/>
  <c r="AR80" i="1" s="1"/>
  <c r="AQ80" i="1" s="1"/>
  <c r="AP80" i="1" s="1"/>
  <c r="AO80" i="1" s="1"/>
  <c r="AN80" i="1" s="1"/>
  <c r="AM80" i="1" s="1"/>
  <c r="AL80" i="1" s="1"/>
  <c r="AT249" i="1"/>
  <c r="AS249" i="1" s="1"/>
  <c r="AR249" i="1" s="1"/>
  <c r="AQ249" i="1" s="1"/>
  <c r="AP249" i="1" s="1"/>
  <c r="AO249" i="1" s="1"/>
  <c r="AN249" i="1" s="1"/>
  <c r="AM249" i="1" s="1"/>
  <c r="AL249" i="1" s="1"/>
  <c r="BK78" i="1"/>
  <c r="BJ78" i="1" s="1"/>
  <c r="BI78" i="1" s="1"/>
  <c r="BH78" i="1" s="1"/>
  <c r="BG78" i="1" s="1"/>
  <c r="BF78" i="1" s="1"/>
  <c r="BE78" i="1" s="1"/>
  <c r="BD78" i="1" s="1"/>
  <c r="BC78" i="1" s="1"/>
  <c r="BK29" i="1"/>
  <c r="BJ29" i="1" s="1"/>
  <c r="BI29" i="1" s="1"/>
  <c r="BH29" i="1" s="1"/>
  <c r="BG29" i="1" s="1"/>
  <c r="BF29" i="1" s="1"/>
  <c r="BE29" i="1" s="1"/>
  <c r="BD29" i="1" s="1"/>
  <c r="BC29" i="1" s="1"/>
  <c r="BK42" i="1"/>
  <c r="BJ42" i="1" s="1"/>
  <c r="BI42" i="1" s="1"/>
  <c r="BH42" i="1" s="1"/>
  <c r="BG42" i="1" s="1"/>
  <c r="BF42" i="1" s="1"/>
  <c r="BE42" i="1" s="1"/>
  <c r="BD42" i="1" s="1"/>
  <c r="BC42" i="1" s="1"/>
  <c r="BK8" i="1"/>
  <c r="BJ8" i="1" s="1"/>
  <c r="BI8" i="1" s="1"/>
  <c r="BH8" i="1" s="1"/>
  <c r="BG8" i="1" s="1"/>
  <c r="BF8" i="1" s="1"/>
  <c r="BE8" i="1" s="1"/>
  <c r="BD8" i="1" s="1"/>
  <c r="BC8" i="1" s="1"/>
  <c r="AK47" i="1"/>
  <c r="AI47" i="1"/>
  <c r="AJ47" i="1"/>
  <c r="AT224" i="1"/>
  <c r="AS224" i="1" s="1"/>
  <c r="AR224" i="1" s="1"/>
  <c r="AQ224" i="1" s="1"/>
  <c r="AP224" i="1" s="1"/>
  <c r="AO224" i="1" s="1"/>
  <c r="AN224" i="1" s="1"/>
  <c r="AM224" i="1" s="1"/>
  <c r="AL224" i="1" s="1"/>
  <c r="AJ209" i="1"/>
  <c r="AK209" i="1"/>
  <c r="AI209" i="1"/>
  <c r="AH262" i="1"/>
  <c r="AB262" i="1" s="1"/>
  <c r="AH35" i="1"/>
  <c r="AA35" i="1" s="1"/>
  <c r="AT167" i="1"/>
  <c r="AS167" i="1" s="1"/>
  <c r="AR167" i="1" s="1"/>
  <c r="AQ167" i="1" s="1"/>
  <c r="AP167" i="1" s="1"/>
  <c r="AO167" i="1" s="1"/>
  <c r="AN167" i="1" s="1"/>
  <c r="AM167" i="1" s="1"/>
  <c r="AL167" i="1" s="1"/>
  <c r="BK7" i="1"/>
  <c r="BJ7" i="1" s="1"/>
  <c r="BI7" i="1" s="1"/>
  <c r="BH7" i="1" s="1"/>
  <c r="BG7" i="1" s="1"/>
  <c r="BF7" i="1" s="1"/>
  <c r="BE7" i="1" s="1"/>
  <c r="BD7" i="1" s="1"/>
  <c r="BC7" i="1" s="1"/>
  <c r="AT166" i="1"/>
  <c r="AS166" i="1" s="1"/>
  <c r="AR166" i="1" s="1"/>
  <c r="AQ166" i="1" s="1"/>
  <c r="AP166" i="1" s="1"/>
  <c r="AO166" i="1" s="1"/>
  <c r="AN166" i="1" s="1"/>
  <c r="AM166" i="1" s="1"/>
  <c r="AL166" i="1" s="1"/>
  <c r="AT230" i="1"/>
  <c r="AS230" i="1" s="1"/>
  <c r="AR230" i="1" s="1"/>
  <c r="AQ230" i="1" s="1"/>
  <c r="AP230" i="1" s="1"/>
  <c r="AO230" i="1" s="1"/>
  <c r="AN230" i="1" s="1"/>
  <c r="AM230" i="1" s="1"/>
  <c r="AL230" i="1" s="1"/>
  <c r="AT68" i="1"/>
  <c r="AS68" i="1" s="1"/>
  <c r="AR68" i="1" s="1"/>
  <c r="AQ68" i="1" s="1"/>
  <c r="AP68" i="1" s="1"/>
  <c r="AO68" i="1" s="1"/>
  <c r="AN68" i="1" s="1"/>
  <c r="AM68" i="1" s="1"/>
  <c r="AL68" i="1" s="1"/>
  <c r="BK4" i="1"/>
  <c r="BJ4" i="1" s="1"/>
  <c r="BI4" i="1" s="1"/>
  <c r="BH4" i="1" s="1"/>
  <c r="BG4" i="1" s="1"/>
  <c r="BF4" i="1" s="1"/>
  <c r="BE4" i="1" s="1"/>
  <c r="BD4" i="1" s="1"/>
  <c r="BC4" i="1" s="1"/>
  <c r="AI261" i="1"/>
  <c r="AK261" i="1"/>
  <c r="AJ261" i="1"/>
  <c r="AR171" i="1"/>
  <c r="AQ171" i="1" s="1"/>
  <c r="AP171" i="1" s="1"/>
  <c r="AO171" i="1" s="1"/>
  <c r="AN171" i="1" s="1"/>
  <c r="AM171" i="1" s="1"/>
  <c r="AL171" i="1" s="1"/>
  <c r="AT171" i="1"/>
  <c r="AS171" i="1" s="1"/>
  <c r="H84" i="1"/>
  <c r="AC84" i="1"/>
  <c r="BK28" i="1"/>
  <c r="BJ28" i="1" s="1"/>
  <c r="BI28" i="1" s="1"/>
  <c r="BH28" i="1" s="1"/>
  <c r="BG28" i="1" s="1"/>
  <c r="BF28" i="1" s="1"/>
  <c r="BE28" i="1" s="1"/>
  <c r="BD28" i="1" s="1"/>
  <c r="BC28" i="1" s="1"/>
  <c r="AI113" i="1"/>
  <c r="AK113" i="1"/>
  <c r="AJ113" i="1"/>
  <c r="AJ125" i="1"/>
  <c r="AK125" i="1"/>
  <c r="AI125" i="1"/>
  <c r="AI117" i="1"/>
  <c r="AH117" i="1" s="1"/>
  <c r="AK117" i="1"/>
  <c r="AJ117" i="1"/>
  <c r="AH98" i="1"/>
  <c r="AT141" i="1"/>
  <c r="AS141" i="1" s="1"/>
  <c r="AR141" i="1" s="1"/>
  <c r="AQ141" i="1" s="1"/>
  <c r="AP141" i="1" s="1"/>
  <c r="AO141" i="1" s="1"/>
  <c r="AN141" i="1" s="1"/>
  <c r="AM141" i="1" s="1"/>
  <c r="AL141" i="1" s="1"/>
  <c r="AT197" i="1"/>
  <c r="AS197" i="1" s="1"/>
  <c r="AR197" i="1" s="1"/>
  <c r="AQ197" i="1" s="1"/>
  <c r="AP197" i="1" s="1"/>
  <c r="AO197" i="1" s="1"/>
  <c r="AN197" i="1" s="1"/>
  <c r="AM197" i="1" s="1"/>
  <c r="AL197" i="1" s="1"/>
  <c r="AT129" i="1"/>
  <c r="AS129" i="1" s="1"/>
  <c r="AR129" i="1" s="1"/>
  <c r="AQ129" i="1" s="1"/>
  <c r="AP129" i="1" s="1"/>
  <c r="AO129" i="1" s="1"/>
  <c r="AN129" i="1" s="1"/>
  <c r="AM129" i="1" s="1"/>
  <c r="AL129" i="1" s="1"/>
  <c r="AJ106" i="1"/>
  <c r="AI106" i="1"/>
  <c r="AK106" i="1"/>
  <c r="BK17" i="1"/>
  <c r="BJ17" i="1" s="1"/>
  <c r="BI17" i="1" s="1"/>
  <c r="BH17" i="1" s="1"/>
  <c r="BG17" i="1" s="1"/>
  <c r="BF17" i="1" s="1"/>
  <c r="BE17" i="1" s="1"/>
  <c r="BD17" i="1" s="1"/>
  <c r="BC17" i="1" s="1"/>
  <c r="AC27" i="1"/>
  <c r="H27" i="1"/>
  <c r="AF27" i="1"/>
  <c r="AT155" i="1"/>
  <c r="AS155" i="1" s="1"/>
  <c r="AR155" i="1" s="1"/>
  <c r="AQ155" i="1" s="1"/>
  <c r="AP155" i="1" s="1"/>
  <c r="AO155" i="1" s="1"/>
  <c r="AN155" i="1" s="1"/>
  <c r="AM155" i="1" s="1"/>
  <c r="AL155" i="1" s="1"/>
  <c r="AT219" i="1"/>
  <c r="AS219" i="1" s="1"/>
  <c r="AR219" i="1" s="1"/>
  <c r="AQ219" i="1" s="1"/>
  <c r="AP219" i="1" s="1"/>
  <c r="AO219" i="1" s="1"/>
  <c r="AN219" i="1" s="1"/>
  <c r="AM219" i="1" s="1"/>
  <c r="AL219" i="1" s="1"/>
  <c r="AT123" i="1"/>
  <c r="AS123" i="1" s="1"/>
  <c r="AR123" i="1" s="1"/>
  <c r="AQ123" i="1" s="1"/>
  <c r="AP123" i="1" s="1"/>
  <c r="AO123" i="1" s="1"/>
  <c r="AN123" i="1" s="1"/>
  <c r="AM123" i="1" s="1"/>
  <c r="AL123" i="1" s="1"/>
  <c r="AT161" i="1"/>
  <c r="AS161" i="1" s="1"/>
  <c r="AR161" i="1" s="1"/>
  <c r="AQ161" i="1" s="1"/>
  <c r="AP161" i="1" s="1"/>
  <c r="AO161" i="1" s="1"/>
  <c r="AN161" i="1" s="1"/>
  <c r="AM161" i="1" s="1"/>
  <c r="AL161" i="1" s="1"/>
  <c r="BK60" i="1"/>
  <c r="BJ60" i="1" s="1"/>
  <c r="BI60" i="1" s="1"/>
  <c r="BH60" i="1" s="1"/>
  <c r="BG60" i="1" s="1"/>
  <c r="BF60" i="1" s="1"/>
  <c r="BE60" i="1" s="1"/>
  <c r="BD60" i="1" s="1"/>
  <c r="BC60" i="1" s="1"/>
  <c r="AT303" i="1"/>
  <c r="AS303" i="1" s="1"/>
  <c r="AR303" i="1" s="1"/>
  <c r="AQ303" i="1" s="1"/>
  <c r="AP303" i="1" s="1"/>
  <c r="AO303" i="1" s="1"/>
  <c r="AN303" i="1" s="1"/>
  <c r="AM303" i="1" s="1"/>
  <c r="AL303" i="1" s="1"/>
  <c r="AT234" i="1"/>
  <c r="AS234" i="1" s="1"/>
  <c r="AR234" i="1" s="1"/>
  <c r="AQ234" i="1" s="1"/>
  <c r="AP234" i="1" s="1"/>
  <c r="AO234" i="1" s="1"/>
  <c r="AN234" i="1" s="1"/>
  <c r="AM234" i="1" s="1"/>
  <c r="AL234" i="1" s="1"/>
  <c r="AJ136" i="1"/>
  <c r="AI136" i="1"/>
  <c r="AK136" i="1"/>
  <c r="BK52" i="1"/>
  <c r="BJ52" i="1" s="1"/>
  <c r="BI52" i="1" s="1"/>
  <c r="BH52" i="1" s="1"/>
  <c r="BG52" i="1" s="1"/>
  <c r="BF52" i="1" s="1"/>
  <c r="BE52" i="1" s="1"/>
  <c r="BD52" i="1" s="1"/>
  <c r="BC52" i="1" s="1"/>
  <c r="AT137" i="1"/>
  <c r="AS137" i="1" s="1"/>
  <c r="AR137" i="1" s="1"/>
  <c r="AQ137" i="1" s="1"/>
  <c r="AP137" i="1" s="1"/>
  <c r="AO137" i="1" s="1"/>
  <c r="AN137" i="1" s="1"/>
  <c r="AM137" i="1" s="1"/>
  <c r="AL137" i="1" s="1"/>
  <c r="AF78" i="1"/>
  <c r="AT145" i="1"/>
  <c r="AS145" i="1" s="1"/>
  <c r="AR145" i="1" s="1"/>
  <c r="AQ145" i="1" s="1"/>
  <c r="AP145" i="1" s="1"/>
  <c r="AO145" i="1" s="1"/>
  <c r="AN145" i="1" s="1"/>
  <c r="AM145" i="1" s="1"/>
  <c r="AL145" i="1" s="1"/>
  <c r="AT282" i="1"/>
  <c r="AS282" i="1" s="1"/>
  <c r="AR282" i="1" s="1"/>
  <c r="AQ282" i="1" s="1"/>
  <c r="AP282" i="1" s="1"/>
  <c r="AO282" i="1" s="1"/>
  <c r="AN282" i="1" s="1"/>
  <c r="AM282" i="1" s="1"/>
  <c r="AL282" i="1" s="1"/>
  <c r="AT160" i="1"/>
  <c r="AS160" i="1" s="1"/>
  <c r="AR160" i="1" s="1"/>
  <c r="AQ160" i="1" s="1"/>
  <c r="AP160" i="1" s="1"/>
  <c r="AO160" i="1" s="1"/>
  <c r="AN160" i="1" s="1"/>
  <c r="AM160" i="1" s="1"/>
  <c r="AL160" i="1" s="1"/>
  <c r="AT177" i="1"/>
  <c r="AS177" i="1" s="1"/>
  <c r="AR177" i="1" s="1"/>
  <c r="AQ177" i="1" s="1"/>
  <c r="AP177" i="1" s="1"/>
  <c r="AO177" i="1" s="1"/>
  <c r="AN177" i="1" s="1"/>
  <c r="AM177" i="1" s="1"/>
  <c r="AL177" i="1" s="1"/>
  <c r="AH300" i="1"/>
  <c r="AT126" i="1"/>
  <c r="AS126" i="1" s="1"/>
  <c r="AR126" i="1" s="1"/>
  <c r="AQ126" i="1" s="1"/>
  <c r="AP126" i="1" s="1"/>
  <c r="AO126" i="1" s="1"/>
  <c r="AN126" i="1" s="1"/>
  <c r="AM126" i="1" s="1"/>
  <c r="AL126" i="1" s="1"/>
  <c r="BK65" i="1"/>
  <c r="BJ65" i="1" s="1"/>
  <c r="BI65" i="1" s="1"/>
  <c r="BH65" i="1" s="1"/>
  <c r="BG65" i="1" s="1"/>
  <c r="BF65" i="1" s="1"/>
  <c r="BE65" i="1" s="1"/>
  <c r="BD65" i="1" s="1"/>
  <c r="BC65" i="1" s="1"/>
  <c r="BK66" i="1"/>
  <c r="BJ66" i="1" s="1"/>
  <c r="BI66" i="1" s="1"/>
  <c r="BH66" i="1" s="1"/>
  <c r="BG66" i="1" s="1"/>
  <c r="BF66" i="1" s="1"/>
  <c r="BE66" i="1" s="1"/>
  <c r="BD66" i="1" s="1"/>
  <c r="BC66" i="1" s="1"/>
  <c r="BK49" i="1"/>
  <c r="BJ49" i="1" s="1"/>
  <c r="BI49" i="1" s="1"/>
  <c r="BH49" i="1" s="1"/>
  <c r="BG49" i="1" s="1"/>
  <c r="BF49" i="1" s="1"/>
  <c r="BE49" i="1" s="1"/>
  <c r="BD49" i="1" s="1"/>
  <c r="BC49" i="1" s="1"/>
  <c r="BK75" i="1"/>
  <c r="BJ75" i="1" s="1"/>
  <c r="BI75" i="1" s="1"/>
  <c r="BH75" i="1" s="1"/>
  <c r="BG75" i="1" s="1"/>
  <c r="BF75" i="1" s="1"/>
  <c r="BE75" i="1" s="1"/>
  <c r="BD75" i="1" s="1"/>
  <c r="BC75" i="1" s="1"/>
  <c r="H49" i="1"/>
  <c r="AC49" i="1"/>
  <c r="AI51" i="1"/>
  <c r="AJ51" i="1"/>
  <c r="AK51" i="1"/>
  <c r="AC62" i="1"/>
  <c r="AF62" i="1"/>
  <c r="H62" i="1"/>
  <c r="AT223" i="1"/>
  <c r="AS223" i="1"/>
  <c r="AR223" i="1" s="1"/>
  <c r="AQ223" i="1" s="1"/>
  <c r="AP223" i="1" s="1"/>
  <c r="AO223" i="1" s="1"/>
  <c r="AN223" i="1" s="1"/>
  <c r="AM223" i="1" s="1"/>
  <c r="AL223" i="1" s="1"/>
  <c r="BK79" i="1"/>
  <c r="BJ79" i="1" s="1"/>
  <c r="BI79" i="1" s="1"/>
  <c r="BH79" i="1" s="1"/>
  <c r="BG79" i="1" s="1"/>
  <c r="BF79" i="1" s="1"/>
  <c r="BE79" i="1" s="1"/>
  <c r="BD79" i="1" s="1"/>
  <c r="BC79" i="1" s="1"/>
  <c r="AJ293" i="1"/>
  <c r="AI293" i="1"/>
  <c r="AK293" i="1"/>
  <c r="AT41" i="1"/>
  <c r="AS41" i="1" s="1"/>
  <c r="AR41" i="1" s="1"/>
  <c r="AQ41" i="1" s="1"/>
  <c r="AP41" i="1" s="1"/>
  <c r="AO41" i="1" s="1"/>
  <c r="AN41" i="1" s="1"/>
  <c r="AM41" i="1" s="1"/>
  <c r="AL41" i="1" s="1"/>
  <c r="AT179" i="1"/>
  <c r="AS179" i="1" s="1"/>
  <c r="AR179" i="1" s="1"/>
  <c r="AQ179" i="1" s="1"/>
  <c r="AP179" i="1" s="1"/>
  <c r="AO179" i="1" s="1"/>
  <c r="AN179" i="1" s="1"/>
  <c r="AM179" i="1" s="1"/>
  <c r="AL179" i="1" s="1"/>
  <c r="AT54" i="1"/>
  <c r="AS54" i="1"/>
  <c r="AR54" i="1" s="1"/>
  <c r="AQ54" i="1" s="1"/>
  <c r="AP54" i="1" s="1"/>
  <c r="AO54" i="1" s="1"/>
  <c r="AN54" i="1" s="1"/>
  <c r="AM54" i="1" s="1"/>
  <c r="AL54" i="1" s="1"/>
  <c r="BK46" i="1"/>
  <c r="BJ46" i="1" s="1"/>
  <c r="BI46" i="1" s="1"/>
  <c r="BH46" i="1" s="1"/>
  <c r="BG46" i="1" s="1"/>
  <c r="BF46" i="1" s="1"/>
  <c r="BE46" i="1" s="1"/>
  <c r="BD46" i="1" s="1"/>
  <c r="BC46" i="1" s="1"/>
  <c r="AT266" i="1"/>
  <c r="AS266" i="1" s="1"/>
  <c r="AR266" i="1" s="1"/>
  <c r="AQ266" i="1" s="1"/>
  <c r="AP266" i="1" s="1"/>
  <c r="AO266" i="1" s="1"/>
  <c r="AN266" i="1" s="1"/>
  <c r="AM266" i="1" s="1"/>
  <c r="AL266" i="1" s="1"/>
  <c r="AF93" i="1"/>
  <c r="H93" i="1"/>
  <c r="AC93" i="1"/>
  <c r="AB93" i="1"/>
  <c r="BK38" i="1"/>
  <c r="BJ38" i="1" s="1"/>
  <c r="BI38" i="1" s="1"/>
  <c r="BH38" i="1" s="1"/>
  <c r="BG38" i="1" s="1"/>
  <c r="BF38" i="1" s="1"/>
  <c r="BE38" i="1" s="1"/>
  <c r="BD38" i="1" s="1"/>
  <c r="BC38" i="1" s="1"/>
  <c r="AT184" i="1"/>
  <c r="AS184" i="1" s="1"/>
  <c r="AR184" i="1" s="1"/>
  <c r="AQ184" i="1" s="1"/>
  <c r="AP184" i="1" s="1"/>
  <c r="AO184" i="1" s="1"/>
  <c r="AN184" i="1" s="1"/>
  <c r="AM184" i="1" s="1"/>
  <c r="AL184" i="1" s="1"/>
  <c r="BK55" i="1"/>
  <c r="BJ55" i="1" s="1"/>
  <c r="BI55" i="1" s="1"/>
  <c r="BH55" i="1" s="1"/>
  <c r="BG55" i="1" s="1"/>
  <c r="BF55" i="1" s="1"/>
  <c r="BE55" i="1" s="1"/>
  <c r="BD55" i="1" s="1"/>
  <c r="BC55" i="1" s="1"/>
  <c r="AT253" i="1"/>
  <c r="AS253" i="1" s="1"/>
  <c r="AR253" i="1" s="1"/>
  <c r="AQ253" i="1" s="1"/>
  <c r="AP253" i="1" s="1"/>
  <c r="AO253" i="1" s="1"/>
  <c r="AN253" i="1" s="1"/>
  <c r="AM253" i="1" s="1"/>
  <c r="AL253" i="1" s="1"/>
  <c r="AK170" i="1"/>
  <c r="AI170" i="1"/>
  <c r="AJ170" i="1"/>
  <c r="AT220" i="1"/>
  <c r="AS220" i="1" s="1"/>
  <c r="AR220" i="1" s="1"/>
  <c r="AQ220" i="1" s="1"/>
  <c r="AP220" i="1" s="1"/>
  <c r="AO220" i="1" s="1"/>
  <c r="AN220" i="1" s="1"/>
  <c r="AM220" i="1" s="1"/>
  <c r="AL220" i="1" s="1"/>
  <c r="BK39" i="1"/>
  <c r="BJ39" i="1"/>
  <c r="BI39" i="1" s="1"/>
  <c r="BH39" i="1" s="1"/>
  <c r="BG39" i="1" s="1"/>
  <c r="BF39" i="1" s="1"/>
  <c r="BE39" i="1" s="1"/>
  <c r="BD39" i="1" s="1"/>
  <c r="BC39" i="1" s="1"/>
  <c r="AT229" i="1"/>
  <c r="AS229" i="1" s="1"/>
  <c r="AR229" i="1" s="1"/>
  <c r="AQ229" i="1" s="1"/>
  <c r="AP229" i="1" s="1"/>
  <c r="AO229" i="1" s="1"/>
  <c r="AN229" i="1" s="1"/>
  <c r="AM229" i="1" s="1"/>
  <c r="AL229" i="1" s="1"/>
  <c r="AT255" i="1"/>
  <c r="AS255" i="1" s="1"/>
  <c r="AR255" i="1" s="1"/>
  <c r="AQ255" i="1" s="1"/>
  <c r="AP255" i="1" s="1"/>
  <c r="AO255" i="1" s="1"/>
  <c r="AN255" i="1" s="1"/>
  <c r="AM255" i="1" s="1"/>
  <c r="AL255" i="1" s="1"/>
  <c r="AT203" i="1"/>
  <c r="AS203" i="1" s="1"/>
  <c r="AR203" i="1" s="1"/>
  <c r="AQ203" i="1" s="1"/>
  <c r="AP203" i="1" s="1"/>
  <c r="AO203" i="1" s="1"/>
  <c r="AN203" i="1" s="1"/>
  <c r="AM203" i="1" s="1"/>
  <c r="AL203" i="1" s="1"/>
  <c r="AF79" i="1"/>
  <c r="H79" i="1"/>
  <c r="AC79" i="1"/>
  <c r="AT162" i="1"/>
  <c r="AS162" i="1" s="1"/>
  <c r="AR162" i="1" s="1"/>
  <c r="AQ162" i="1" s="1"/>
  <c r="AP162" i="1" s="1"/>
  <c r="AO162" i="1" s="1"/>
  <c r="AN162" i="1" s="1"/>
  <c r="AM162" i="1" s="1"/>
  <c r="AL162" i="1" s="1"/>
  <c r="BK48" i="1"/>
  <c r="BJ48" i="1" s="1"/>
  <c r="BI48" i="1" s="1"/>
  <c r="BH48" i="1" s="1"/>
  <c r="BG48" i="1" s="1"/>
  <c r="BF48" i="1" s="1"/>
  <c r="BE48" i="1" s="1"/>
  <c r="BD48" i="1" s="1"/>
  <c r="BC48" i="1" s="1"/>
  <c r="AI242" i="1"/>
  <c r="AK242" i="1"/>
  <c r="AJ242" i="1"/>
  <c r="AT251" i="1"/>
  <c r="AS251" i="1" s="1"/>
  <c r="AR251" i="1" s="1"/>
  <c r="AQ251" i="1" s="1"/>
  <c r="AP251" i="1" s="1"/>
  <c r="AO251" i="1" s="1"/>
  <c r="AN251" i="1" s="1"/>
  <c r="AM251" i="1" s="1"/>
  <c r="AL251" i="1" s="1"/>
  <c r="AT199" i="1"/>
  <c r="AS199" i="1"/>
  <c r="AR199" i="1" s="1"/>
  <c r="AQ199" i="1" s="1"/>
  <c r="AP199" i="1" s="1"/>
  <c r="AO199" i="1" s="1"/>
  <c r="AN199" i="1" s="1"/>
  <c r="AM199" i="1" s="1"/>
  <c r="AL199" i="1" s="1"/>
  <c r="AC67" i="1"/>
  <c r="H67" i="1"/>
  <c r="AF67" i="1"/>
  <c r="AF48" i="1"/>
  <c r="AC48" i="1"/>
  <c r="H48" i="1"/>
  <c r="AT286" i="1"/>
  <c r="AS286" i="1" s="1"/>
  <c r="AR286" i="1" s="1"/>
  <c r="AQ286" i="1" s="1"/>
  <c r="AP286" i="1" s="1"/>
  <c r="AO286" i="1" s="1"/>
  <c r="AN286" i="1" s="1"/>
  <c r="AM286" i="1" s="1"/>
  <c r="AL286" i="1" s="1"/>
  <c r="AK232" i="1"/>
  <c r="AI232" i="1"/>
  <c r="AJ232" i="1"/>
  <c r="AI131" i="1"/>
  <c r="AJ131" i="1"/>
  <c r="AK131" i="1"/>
  <c r="BK22" i="1"/>
  <c r="BJ22" i="1" s="1"/>
  <c r="BI22" i="1" s="1"/>
  <c r="BH22" i="1" s="1"/>
  <c r="BG22" i="1" s="1"/>
  <c r="BF22" i="1" s="1"/>
  <c r="BE22" i="1" s="1"/>
  <c r="BD22" i="1" s="1"/>
  <c r="BC22" i="1" s="1"/>
  <c r="AH154" i="1"/>
  <c r="H78" i="1"/>
  <c r="AC78" i="1"/>
  <c r="AK187" i="1"/>
  <c r="AI187" i="1"/>
  <c r="AJ187" i="1"/>
  <c r="BK56" i="1"/>
  <c r="BJ56" i="1" s="1"/>
  <c r="BI56" i="1" s="1"/>
  <c r="BH56" i="1" s="1"/>
  <c r="BG56" i="1" s="1"/>
  <c r="BF56" i="1" s="1"/>
  <c r="BE56" i="1" s="1"/>
  <c r="BD56" i="1" s="1"/>
  <c r="BC56" i="1" s="1"/>
  <c r="AT289" i="1"/>
  <c r="AS289" i="1"/>
  <c r="AR289" i="1" s="1"/>
  <c r="AQ289" i="1" s="1"/>
  <c r="AP289" i="1" s="1"/>
  <c r="AO289" i="1" s="1"/>
  <c r="AN289" i="1" s="1"/>
  <c r="AM289" i="1" s="1"/>
  <c r="AL289" i="1" s="1"/>
  <c r="BK36" i="1"/>
  <c r="BJ36" i="1" s="1"/>
  <c r="BI36" i="1" s="1"/>
  <c r="BH36" i="1" s="1"/>
  <c r="BG36" i="1" s="1"/>
  <c r="BF36" i="1" s="1"/>
  <c r="BE36" i="1" s="1"/>
  <c r="BD36" i="1" s="1"/>
  <c r="BC36" i="1" s="1"/>
  <c r="H31" i="1"/>
  <c r="AC31" i="1"/>
  <c r="AF31" i="1"/>
  <c r="AF61" i="1"/>
  <c r="AC61" i="1"/>
  <c r="H61" i="1"/>
  <c r="AI164" i="1"/>
  <c r="AJ164" i="1"/>
  <c r="AK164" i="1"/>
  <c r="AT248" i="1"/>
  <c r="AS248" i="1" s="1"/>
  <c r="AR248" i="1" s="1"/>
  <c r="AQ248" i="1" s="1"/>
  <c r="AP248" i="1" s="1"/>
  <c r="AO248" i="1" s="1"/>
  <c r="AN248" i="1" s="1"/>
  <c r="AM248" i="1" s="1"/>
  <c r="AL248" i="1" s="1"/>
  <c r="AT231" i="1"/>
  <c r="AS231" i="1" s="1"/>
  <c r="AR231" i="1" s="1"/>
  <c r="AQ231" i="1" s="1"/>
  <c r="AP231" i="1" s="1"/>
  <c r="AO231" i="1" s="1"/>
  <c r="AN231" i="1" s="1"/>
  <c r="AM231" i="1" s="1"/>
  <c r="AL231" i="1" s="1"/>
  <c r="AT226" i="1"/>
  <c r="AS226" i="1" s="1"/>
  <c r="AR226" i="1" s="1"/>
  <c r="AQ226" i="1" s="1"/>
  <c r="AP226" i="1" s="1"/>
  <c r="AO226" i="1" s="1"/>
  <c r="AN226" i="1" s="1"/>
  <c r="AM226" i="1" s="1"/>
  <c r="AL226" i="1" s="1"/>
  <c r="AJ163" i="1"/>
  <c r="AK163" i="1"/>
  <c r="AI163" i="1"/>
  <c r="AJ86" i="1"/>
  <c r="AK86" i="1"/>
  <c r="AI86" i="1"/>
  <c r="AH86" i="1" s="1"/>
  <c r="AK144" i="1"/>
  <c r="AJ144" i="1"/>
  <c r="AI144" i="1"/>
  <c r="AJ40" i="1"/>
  <c r="AK40" i="1"/>
  <c r="AI40" i="1"/>
  <c r="AK268" i="1"/>
  <c r="AI268" i="1"/>
  <c r="AJ268" i="1"/>
  <c r="AJ186" i="1"/>
  <c r="AI186" i="1"/>
  <c r="AH186" i="1" s="1"/>
  <c r="AK186" i="1"/>
  <c r="AK182" i="1"/>
  <c r="AI182" i="1"/>
  <c r="AJ182" i="1"/>
  <c r="AI270" i="1"/>
  <c r="AJ270" i="1"/>
  <c r="AK270" i="1"/>
  <c r="AI53" i="1"/>
  <c r="AJ53" i="1"/>
  <c r="AK53" i="1"/>
  <c r="AJ100" i="1"/>
  <c r="AK100" i="1"/>
  <c r="AI100" i="1"/>
  <c r="AH100" i="1" s="1"/>
  <c r="AK243" i="1"/>
  <c r="AI243" i="1"/>
  <c r="AJ243" i="1"/>
  <c r="AJ188" i="1"/>
  <c r="AK188" i="1"/>
  <c r="AI188" i="1"/>
  <c r="AI274" i="1"/>
  <c r="AJ274" i="1"/>
  <c r="AK274" i="1"/>
  <c r="AK152" i="1"/>
  <c r="AI152" i="1"/>
  <c r="AJ152" i="1"/>
  <c r="AJ272" i="1"/>
  <c r="AK272" i="1"/>
  <c r="AI272" i="1"/>
  <c r="AJ118" i="1"/>
  <c r="AK118" i="1"/>
  <c r="AI118" i="1"/>
  <c r="AI56" i="1"/>
  <c r="AK56" i="1"/>
  <c r="AJ56" i="1"/>
  <c r="AJ133" i="1"/>
  <c r="AI133" i="1"/>
  <c r="AH133" i="1" s="1"/>
  <c r="AK133" i="1"/>
  <c r="AI156" i="1"/>
  <c r="AJ156" i="1"/>
  <c r="AK156" i="1"/>
  <c r="AK214" i="1"/>
  <c r="AJ214" i="1"/>
  <c r="AI214" i="1"/>
  <c r="AK281" i="1"/>
  <c r="AI281" i="1"/>
  <c r="AJ281" i="1"/>
  <c r="AJ43" i="1"/>
  <c r="AK43" i="1"/>
  <c r="AI43" i="1"/>
  <c r="AI130" i="1"/>
  <c r="AJ130" i="1"/>
  <c r="AK130" i="1"/>
  <c r="AI190" i="1"/>
  <c r="AJ190" i="1"/>
  <c r="AK190" i="1"/>
  <c r="AI285" i="1"/>
  <c r="AJ285" i="1"/>
  <c r="AK285" i="1"/>
  <c r="AH84" i="1"/>
  <c r="AB307" i="1" l="1"/>
  <c r="AA307" i="1"/>
  <c r="AD305" i="1"/>
  <c r="AE305" i="1"/>
  <c r="AD304" i="1"/>
  <c r="AE304" i="1"/>
  <c r="AD306" i="1"/>
  <c r="AE306" i="1"/>
  <c r="AB108" i="1"/>
  <c r="AA108" i="1"/>
  <c r="AH62" i="1"/>
  <c r="AA62" i="1" s="1"/>
  <c r="AZ74" i="1"/>
  <c r="AX74" i="1" s="1"/>
  <c r="AH178" i="1"/>
  <c r="AH87" i="1"/>
  <c r="AA87" i="1" s="1"/>
  <c r="AA239" i="1"/>
  <c r="AB239" i="1"/>
  <c r="AH43" i="1"/>
  <c r="AH77" i="1"/>
  <c r="AH271" i="1"/>
  <c r="AH144" i="1"/>
  <c r="AA92" i="1"/>
  <c r="AH242" i="1"/>
  <c r="AA242" i="1" s="1"/>
  <c r="AH213" i="1"/>
  <c r="AB213" i="1" s="1"/>
  <c r="AH207" i="1"/>
  <c r="AB62" i="1"/>
  <c r="AH136" i="1"/>
  <c r="AH39" i="1"/>
  <c r="AB39" i="1" s="1"/>
  <c r="AB35" i="1"/>
  <c r="AH131" i="1"/>
  <c r="AH277" i="1"/>
  <c r="AA277" i="1" s="1"/>
  <c r="AH244" i="1"/>
  <c r="AA244" i="1" s="1"/>
  <c r="AA262" i="1"/>
  <c r="AH284" i="1"/>
  <c r="AH176" i="1"/>
  <c r="AH194" i="1"/>
  <c r="AZ87" i="1"/>
  <c r="AX87" i="1" s="1"/>
  <c r="AB69" i="1"/>
  <c r="AA69" i="1"/>
  <c r="AE69" i="1" s="1"/>
  <c r="AD93" i="1"/>
  <c r="AE93" i="1"/>
  <c r="AH65" i="1"/>
  <c r="AB65" i="1" s="1"/>
  <c r="AH21" i="1"/>
  <c r="AH36" i="1"/>
  <c r="AH268" i="1"/>
  <c r="AA268" i="1" s="1"/>
  <c r="AH51" i="1"/>
  <c r="AA51" i="1" s="1"/>
  <c r="AH88" i="1"/>
  <c r="AA88" i="1" s="1"/>
  <c r="AH169" i="1"/>
  <c r="AB169" i="1" s="1"/>
  <c r="AH22" i="1"/>
  <c r="AH181" i="1"/>
  <c r="AH210" i="1"/>
  <c r="AB210" i="1" s="1"/>
  <c r="AH272" i="1"/>
  <c r="AB272" i="1" s="1"/>
  <c r="AH214" i="1"/>
  <c r="AH237" i="1"/>
  <c r="AH151" i="1"/>
  <c r="AA151" i="1" s="1"/>
  <c r="AH270" i="1"/>
  <c r="AB270" i="1" s="1"/>
  <c r="AH187" i="1"/>
  <c r="AH106" i="1"/>
  <c r="AH30" i="1"/>
  <c r="AH34" i="1"/>
  <c r="AH190" i="1"/>
  <c r="AH56" i="1"/>
  <c r="AH121" i="1"/>
  <c r="AA121" i="1" s="1"/>
  <c r="AH265" i="1"/>
  <c r="AH173" i="1"/>
  <c r="AH281" i="1"/>
  <c r="AH209" i="1"/>
  <c r="AA209" i="1" s="1"/>
  <c r="AH293" i="1"/>
  <c r="AA293" i="1" s="1"/>
  <c r="AH202" i="1"/>
  <c r="AZ58" i="1"/>
  <c r="AX58" i="1" s="1"/>
  <c r="AA44" i="1"/>
  <c r="F7" i="1"/>
  <c r="AK289" i="1"/>
  <c r="AI289" i="1"/>
  <c r="AJ289" i="1"/>
  <c r="BA48" i="1"/>
  <c r="BB48" i="1"/>
  <c r="AJ229" i="1"/>
  <c r="AI229" i="1"/>
  <c r="AK229" i="1"/>
  <c r="BA66" i="1"/>
  <c r="BB66" i="1"/>
  <c r="AI129" i="1"/>
  <c r="AJ129" i="1"/>
  <c r="AK129" i="1"/>
  <c r="BB7" i="1"/>
  <c r="BA7" i="1"/>
  <c r="BB16" i="1"/>
  <c r="BA16" i="1"/>
  <c r="AI296" i="1"/>
  <c r="AK296" i="1"/>
  <c r="AJ296" i="1"/>
  <c r="AI263" i="1"/>
  <c r="AK263" i="1"/>
  <c r="AJ263" i="1"/>
  <c r="BA57" i="1"/>
  <c r="BB57" i="1"/>
  <c r="BB50" i="1"/>
  <c r="BA50" i="1"/>
  <c r="BB70" i="1"/>
  <c r="BA70" i="1"/>
  <c r="BA32" i="1"/>
  <c r="BB32" i="1"/>
  <c r="BA20" i="1"/>
  <c r="BB20" i="1"/>
  <c r="AK78" i="1"/>
  <c r="AJ78" i="1"/>
  <c r="AI78" i="1"/>
  <c r="AI79" i="1"/>
  <c r="AJ79" i="1"/>
  <c r="AK79" i="1"/>
  <c r="AK241" i="1"/>
  <c r="AI241" i="1"/>
  <c r="AJ241" i="1"/>
  <c r="BA62" i="1"/>
  <c r="BB62" i="1"/>
  <c r="BB47" i="1"/>
  <c r="BA47" i="1"/>
  <c r="BB83" i="1"/>
  <c r="BA83" i="1"/>
  <c r="BB30" i="1"/>
  <c r="BA30" i="1"/>
  <c r="BB21" i="1"/>
  <c r="BA21" i="1"/>
  <c r="AI70" i="1"/>
  <c r="AJ70" i="1"/>
  <c r="AK70" i="1"/>
  <c r="BB41" i="1"/>
  <c r="BA41" i="1"/>
  <c r="BB77" i="1"/>
  <c r="BA77" i="1"/>
  <c r="AJ102" i="1"/>
  <c r="AK102" i="1"/>
  <c r="AI102" i="1"/>
  <c r="AJ231" i="1"/>
  <c r="AI231" i="1"/>
  <c r="AK231" i="1"/>
  <c r="AJ162" i="1"/>
  <c r="AI162" i="1"/>
  <c r="AK162" i="1"/>
  <c r="BB39" i="1"/>
  <c r="BA39" i="1"/>
  <c r="BB79" i="1"/>
  <c r="BA79" i="1"/>
  <c r="BB65" i="1"/>
  <c r="BA65" i="1"/>
  <c r="AK224" i="1"/>
  <c r="AJ224" i="1"/>
  <c r="AI224" i="1"/>
  <c r="BA42" i="1"/>
  <c r="BB42" i="1"/>
  <c r="AJ206" i="1"/>
  <c r="AK206" i="1"/>
  <c r="AI206" i="1"/>
  <c r="AI143" i="1"/>
  <c r="AJ143" i="1"/>
  <c r="AK143" i="1"/>
  <c r="BA3" i="1"/>
  <c r="BB3" i="1"/>
  <c r="AK112" i="1"/>
  <c r="AJ112" i="1"/>
  <c r="AI112" i="1"/>
  <c r="AK76" i="1"/>
  <c r="AI76" i="1"/>
  <c r="AJ76" i="1"/>
  <c r="AK46" i="1"/>
  <c r="AI46" i="1"/>
  <c r="AJ46" i="1"/>
  <c r="BB10" i="1"/>
  <c r="BA10" i="1"/>
  <c r="AI61" i="1"/>
  <c r="AJ61" i="1"/>
  <c r="AK61" i="1"/>
  <c r="BA19" i="1"/>
  <c r="BB19" i="1"/>
  <c r="AJ147" i="1"/>
  <c r="AI147" i="1"/>
  <c r="AK147" i="1"/>
  <c r="BB18" i="1"/>
  <c r="BA18" i="1"/>
  <c r="AK94" i="1"/>
  <c r="AJ94" i="1"/>
  <c r="AI94" i="1"/>
  <c r="BA37" i="1"/>
  <c r="BB37" i="1"/>
  <c r="AJ198" i="1"/>
  <c r="AK198" i="1"/>
  <c r="AI198" i="1"/>
  <c r="BA24" i="1"/>
  <c r="BB24" i="1"/>
  <c r="AK149" i="1"/>
  <c r="AJ149" i="1"/>
  <c r="AI149" i="1"/>
  <c r="AI37" i="1"/>
  <c r="AK37" i="1"/>
  <c r="AJ37" i="1"/>
  <c r="BA84" i="1"/>
  <c r="BB84" i="1"/>
  <c r="BB22" i="1"/>
  <c r="BA22" i="1"/>
  <c r="AJ286" i="1"/>
  <c r="AI286" i="1"/>
  <c r="AK286" i="1"/>
  <c r="BA29" i="1"/>
  <c r="BB29" i="1"/>
  <c r="AJ60" i="1"/>
  <c r="AI60" i="1"/>
  <c r="AK60" i="1"/>
  <c r="AK256" i="1"/>
  <c r="AI256" i="1"/>
  <c r="AJ256" i="1"/>
  <c r="AI211" i="1"/>
  <c r="AK211" i="1"/>
  <c r="AJ211" i="1"/>
  <c r="AJ150" i="1"/>
  <c r="AK150" i="1"/>
  <c r="AI150" i="1"/>
  <c r="AK115" i="1"/>
  <c r="AJ115" i="1"/>
  <c r="AI115" i="1"/>
  <c r="AK172" i="1"/>
  <c r="AI172" i="1"/>
  <c r="AJ172" i="1"/>
  <c r="BA72" i="1"/>
  <c r="BB72" i="1"/>
  <c r="AI201" i="1"/>
  <c r="AK201" i="1"/>
  <c r="AJ201" i="1"/>
  <c r="BA73" i="1"/>
  <c r="BB73" i="1"/>
  <c r="AK111" i="1"/>
  <c r="AI111" i="1"/>
  <c r="AJ111" i="1"/>
  <c r="AJ72" i="1"/>
  <c r="AK72" i="1"/>
  <c r="AI72" i="1"/>
  <c r="BB67" i="1"/>
  <c r="BA67" i="1"/>
  <c r="BA63" i="1"/>
  <c r="BB63" i="1"/>
  <c r="AK89" i="1"/>
  <c r="AI89" i="1"/>
  <c r="AJ89" i="1"/>
  <c r="AJ248" i="1"/>
  <c r="AI248" i="1"/>
  <c r="AK248" i="1"/>
  <c r="BA56" i="1"/>
  <c r="BB56" i="1"/>
  <c r="BA55" i="1"/>
  <c r="BB55" i="1"/>
  <c r="AK145" i="1"/>
  <c r="AI145" i="1"/>
  <c r="AJ145" i="1"/>
  <c r="AI234" i="1"/>
  <c r="AK234" i="1"/>
  <c r="AJ234" i="1"/>
  <c r="BB17" i="1"/>
  <c r="BA17" i="1"/>
  <c r="BB4" i="1"/>
  <c r="BA4" i="1"/>
  <c r="AK64" i="1"/>
  <c r="AJ64" i="1"/>
  <c r="AI64" i="1"/>
  <c r="AI85" i="1"/>
  <c r="AJ85" i="1"/>
  <c r="AK85" i="1"/>
  <c r="BA5" i="1"/>
  <c r="BB5" i="1"/>
  <c r="BB25" i="1"/>
  <c r="BA25" i="1"/>
  <c r="BB85" i="1"/>
  <c r="BA85" i="1"/>
  <c r="BA80" i="1"/>
  <c r="BB80" i="1"/>
  <c r="BB71" i="1"/>
  <c r="BA71" i="1"/>
  <c r="AI49" i="1"/>
  <c r="AJ49" i="1"/>
  <c r="AK49" i="1"/>
  <c r="AI288" i="1"/>
  <c r="AJ288" i="1"/>
  <c r="AK288" i="1"/>
  <c r="AK138" i="1"/>
  <c r="AI138" i="1"/>
  <c r="AJ138" i="1"/>
  <c r="BB69" i="1"/>
  <c r="BA69" i="1"/>
  <c r="BA27" i="1"/>
  <c r="BB27" i="1"/>
  <c r="AK159" i="1"/>
  <c r="AI159" i="1"/>
  <c r="AJ159" i="1"/>
  <c r="BB59" i="1"/>
  <c r="BA59" i="1"/>
  <c r="AK50" i="1"/>
  <c r="AJ50" i="1"/>
  <c r="AI50" i="1"/>
  <c r="BB14" i="1"/>
  <c r="BA14" i="1"/>
  <c r="AK123" i="1"/>
  <c r="AI123" i="1"/>
  <c r="AJ123" i="1"/>
  <c r="AK251" i="1"/>
  <c r="AJ251" i="1"/>
  <c r="AI251" i="1"/>
  <c r="AJ220" i="1"/>
  <c r="AK220" i="1"/>
  <c r="AI220" i="1"/>
  <c r="AJ266" i="1"/>
  <c r="AK266" i="1"/>
  <c r="AI266" i="1"/>
  <c r="AI303" i="1"/>
  <c r="AJ303" i="1"/>
  <c r="AK303" i="1"/>
  <c r="AK219" i="1"/>
  <c r="AI219" i="1"/>
  <c r="AJ219" i="1"/>
  <c r="AK68" i="1"/>
  <c r="AI68" i="1"/>
  <c r="AJ68" i="1"/>
  <c r="BA78" i="1"/>
  <c r="BB78" i="1"/>
  <c r="BB45" i="1"/>
  <c r="BA45" i="1"/>
  <c r="BB82" i="1"/>
  <c r="BA82" i="1"/>
  <c r="AK120" i="1"/>
  <c r="AI120" i="1"/>
  <c r="AJ120" i="1"/>
  <c r="AI208" i="1"/>
  <c r="AK208" i="1"/>
  <c r="AJ208" i="1"/>
  <c r="BB86" i="1"/>
  <c r="BA86" i="1"/>
  <c r="AJ218" i="1"/>
  <c r="AI218" i="1"/>
  <c r="AK218" i="1"/>
  <c r="AI31" i="1"/>
  <c r="AJ31" i="1"/>
  <c r="AK31" i="1"/>
  <c r="AI221" i="1"/>
  <c r="AJ221" i="1"/>
  <c r="AK221" i="1"/>
  <c r="AJ74" i="1"/>
  <c r="AK74" i="1"/>
  <c r="AI74" i="1"/>
  <c r="BB34" i="1"/>
  <c r="BA34" i="1"/>
  <c r="AK157" i="1"/>
  <c r="AI157" i="1"/>
  <c r="AJ157" i="1"/>
  <c r="AK203" i="1"/>
  <c r="AI203" i="1"/>
  <c r="AJ203" i="1"/>
  <c r="AK184" i="1"/>
  <c r="AI184" i="1"/>
  <c r="AJ184" i="1"/>
  <c r="BA46" i="1"/>
  <c r="BB46" i="1"/>
  <c r="AK41" i="1"/>
  <c r="AI41" i="1"/>
  <c r="AJ41" i="1"/>
  <c r="BB75" i="1"/>
  <c r="BA75" i="1"/>
  <c r="AI137" i="1"/>
  <c r="AJ137" i="1"/>
  <c r="AK137" i="1"/>
  <c r="AI249" i="1"/>
  <c r="AK249" i="1"/>
  <c r="AJ249" i="1"/>
  <c r="BB2" i="1"/>
  <c r="BA2" i="1"/>
  <c r="AK212" i="1"/>
  <c r="AI212" i="1"/>
  <c r="AJ212" i="1"/>
  <c r="AJ45" i="1"/>
  <c r="AI45" i="1"/>
  <c r="AK45" i="1"/>
  <c r="AI32" i="1"/>
  <c r="AK32" i="1"/>
  <c r="AJ32" i="1"/>
  <c r="BB13" i="1"/>
  <c r="BA13" i="1"/>
  <c r="AI185" i="1"/>
  <c r="AJ185" i="1"/>
  <c r="AK185" i="1"/>
  <c r="BB64" i="1"/>
  <c r="BA64" i="1"/>
  <c r="BA53" i="1"/>
  <c r="BB53" i="1"/>
  <c r="AJ127" i="1"/>
  <c r="AK127" i="1"/>
  <c r="AI127" i="1"/>
  <c r="AI83" i="1"/>
  <c r="AK83" i="1"/>
  <c r="AJ83" i="1"/>
  <c r="AI225" i="1"/>
  <c r="AK225" i="1"/>
  <c r="AJ225" i="1"/>
  <c r="BB52" i="1"/>
  <c r="BA52" i="1"/>
  <c r="BA60" i="1"/>
  <c r="BB60" i="1"/>
  <c r="AK171" i="1"/>
  <c r="AI171" i="1"/>
  <c r="AJ171" i="1"/>
  <c r="BB8" i="1"/>
  <c r="BA8" i="1"/>
  <c r="AJ80" i="1"/>
  <c r="AI80" i="1"/>
  <c r="AK80" i="1"/>
  <c r="AK200" i="1"/>
  <c r="AJ200" i="1"/>
  <c r="AI200" i="1"/>
  <c r="AK124" i="1"/>
  <c r="AJ124" i="1"/>
  <c r="AI124" i="1"/>
  <c r="AK82" i="1"/>
  <c r="AI82" i="1"/>
  <c r="AJ82" i="1"/>
  <c r="BB54" i="1"/>
  <c r="BA54" i="1"/>
  <c r="BB61" i="1"/>
  <c r="BA61" i="1"/>
  <c r="BA43" i="1"/>
  <c r="BB43" i="1"/>
  <c r="BA23" i="1"/>
  <c r="BB23" i="1"/>
  <c r="AJ264" i="1"/>
  <c r="AI264" i="1"/>
  <c r="AK264" i="1"/>
  <c r="AJ71" i="1"/>
  <c r="AK71" i="1"/>
  <c r="AI71" i="1"/>
  <c r="BA31" i="1"/>
  <c r="BB31" i="1"/>
  <c r="AJ135" i="1"/>
  <c r="AK135" i="1"/>
  <c r="AI135" i="1"/>
  <c r="BB76" i="1"/>
  <c r="BA76" i="1"/>
  <c r="AK257" i="1"/>
  <c r="AI257" i="1"/>
  <c r="AJ257" i="1"/>
  <c r="AK227" i="1"/>
  <c r="AI227" i="1"/>
  <c r="AJ227" i="1"/>
  <c r="AK233" i="1"/>
  <c r="AJ233" i="1"/>
  <c r="AI233" i="1"/>
  <c r="AD62" i="1"/>
  <c r="AE62" i="1"/>
  <c r="AJ276" i="1"/>
  <c r="AI276" i="1"/>
  <c r="AK276" i="1"/>
  <c r="BA40" i="1"/>
  <c r="BB40" i="1"/>
  <c r="AJ132" i="1"/>
  <c r="AI132" i="1"/>
  <c r="AK132" i="1"/>
  <c r="BA36" i="1"/>
  <c r="BB36" i="1"/>
  <c r="BB38" i="1"/>
  <c r="BA38" i="1"/>
  <c r="BB49" i="1"/>
  <c r="BA49" i="1"/>
  <c r="BB28" i="1"/>
  <c r="BA28" i="1"/>
  <c r="AJ166" i="1"/>
  <c r="AI166" i="1"/>
  <c r="AK166" i="1"/>
  <c r="AK91" i="1"/>
  <c r="AI91" i="1"/>
  <c r="AJ91" i="1"/>
  <c r="BB81" i="1"/>
  <c r="BA81" i="1"/>
  <c r="BA26" i="1"/>
  <c r="BB26" i="1"/>
  <c r="AI267" i="1"/>
  <c r="AJ267" i="1"/>
  <c r="AK267" i="1"/>
  <c r="AJ67" i="1"/>
  <c r="AK67" i="1"/>
  <c r="AI67" i="1"/>
  <c r="BA15" i="1"/>
  <c r="BB15" i="1"/>
  <c r="BA44" i="1"/>
  <c r="BB44" i="1"/>
  <c r="BB51" i="1"/>
  <c r="BA51" i="1"/>
  <c r="BA9" i="1"/>
  <c r="BB9" i="1"/>
  <c r="BB6" i="1"/>
  <c r="BA6" i="1"/>
  <c r="BB68" i="1"/>
  <c r="BA68" i="1"/>
  <c r="AI81" i="1"/>
  <c r="AK81" i="1"/>
  <c r="AJ81" i="1"/>
  <c r="BB11" i="1"/>
  <c r="BA11" i="1"/>
  <c r="AA98" i="1"/>
  <c r="AB98" i="1"/>
  <c r="AH164" i="1"/>
  <c r="AH113" i="1"/>
  <c r="AH24" i="1"/>
  <c r="AH275" i="1"/>
  <c r="AH292" i="1"/>
  <c r="AH140" i="1"/>
  <c r="AH287" i="1"/>
  <c r="AH73" i="1"/>
  <c r="AH33" i="1"/>
  <c r="AH175" i="1"/>
  <c r="AH122" i="1"/>
  <c r="AZ33" i="1"/>
  <c r="AX33" i="1" s="1"/>
  <c r="AH297" i="1"/>
  <c r="AI253" i="1"/>
  <c r="AJ253" i="1"/>
  <c r="AK253" i="1"/>
  <c r="AK126" i="1"/>
  <c r="AJ126" i="1"/>
  <c r="AI126" i="1"/>
  <c r="AJ282" i="1"/>
  <c r="AI282" i="1"/>
  <c r="AK282" i="1"/>
  <c r="AI161" i="1"/>
  <c r="AH161" i="1" s="1"/>
  <c r="AJ161" i="1"/>
  <c r="AK161" i="1"/>
  <c r="AK155" i="1"/>
  <c r="AI155" i="1"/>
  <c r="AJ155" i="1"/>
  <c r="AA116" i="1"/>
  <c r="AB116" i="1"/>
  <c r="AJ273" i="1"/>
  <c r="AI273" i="1"/>
  <c r="AK273" i="1"/>
  <c r="AI246" i="1"/>
  <c r="AK246" i="1"/>
  <c r="AJ246" i="1"/>
  <c r="AJ283" i="1"/>
  <c r="AK283" i="1"/>
  <c r="AI283" i="1"/>
  <c r="AA284" i="1"/>
  <c r="AB284" i="1"/>
  <c r="AJ250" i="1"/>
  <c r="AK250" i="1"/>
  <c r="AI250" i="1"/>
  <c r="AB178" i="1"/>
  <c r="AA178" i="1"/>
  <c r="AK75" i="1"/>
  <c r="AJ75" i="1"/>
  <c r="AI75" i="1"/>
  <c r="AJ247" i="1"/>
  <c r="AK247" i="1"/>
  <c r="AI247" i="1"/>
  <c r="AJ142" i="1"/>
  <c r="AK142" i="1"/>
  <c r="AI142" i="1"/>
  <c r="AD196" i="1"/>
  <c r="AE196" i="1"/>
  <c r="AJ105" i="1"/>
  <c r="AI105" i="1"/>
  <c r="AK105" i="1"/>
  <c r="AB202" i="1"/>
  <c r="AA202" i="1"/>
  <c r="AD252" i="1"/>
  <c r="AE252" i="1"/>
  <c r="AI96" i="1"/>
  <c r="AJ96" i="1"/>
  <c r="AK96" i="1"/>
  <c r="AI299" i="1"/>
  <c r="AJ299" i="1"/>
  <c r="AK299" i="1"/>
  <c r="AI99" i="1"/>
  <c r="AJ99" i="1"/>
  <c r="AK99" i="1"/>
  <c r="AK66" i="1"/>
  <c r="AI66" i="1"/>
  <c r="AJ66" i="1"/>
  <c r="AA245" i="1"/>
  <c r="AB245" i="1"/>
  <c r="AA36" i="1"/>
  <c r="AB36" i="1"/>
  <c r="AK54" i="1"/>
  <c r="AJ54" i="1"/>
  <c r="AI54" i="1"/>
  <c r="AB136" i="1"/>
  <c r="AA136" i="1"/>
  <c r="AA117" i="1"/>
  <c r="AB117" i="1"/>
  <c r="AI298" i="1"/>
  <c r="AJ298" i="1"/>
  <c r="AK298" i="1"/>
  <c r="AB38" i="1"/>
  <c r="AA38" i="1"/>
  <c r="AH103" i="1"/>
  <c r="AI205" i="1"/>
  <c r="AJ205" i="1"/>
  <c r="AK205" i="1"/>
  <c r="AB77" i="1"/>
  <c r="AA77" i="1"/>
  <c r="AK302" i="1"/>
  <c r="AI302" i="1"/>
  <c r="AJ302" i="1"/>
  <c r="AJ290" i="1"/>
  <c r="AI290" i="1"/>
  <c r="AK290" i="1"/>
  <c r="AH119" i="1"/>
  <c r="AH29" i="1"/>
  <c r="AB87" i="1"/>
  <c r="AK63" i="1"/>
  <c r="AI63" i="1"/>
  <c r="AJ63" i="1"/>
  <c r="AK109" i="1"/>
  <c r="AJ109" i="1"/>
  <c r="AI109" i="1"/>
  <c r="AB194" i="1"/>
  <c r="AA194" i="1"/>
  <c r="AB51" i="1"/>
  <c r="AB154" i="1"/>
  <c r="AA154" i="1"/>
  <c r="AI197" i="1"/>
  <c r="AJ197" i="1"/>
  <c r="AK197" i="1"/>
  <c r="AH125" i="1"/>
  <c r="AH101" i="1"/>
  <c r="AJ217" i="1"/>
  <c r="AK217" i="1"/>
  <c r="AI217" i="1"/>
  <c r="AK55" i="1"/>
  <c r="AJ55" i="1"/>
  <c r="AI55" i="1"/>
  <c r="AH148" i="1"/>
  <c r="AD189" i="1"/>
  <c r="AE189" i="1"/>
  <c r="AD114" i="1"/>
  <c r="AE114" i="1"/>
  <c r="AI240" i="1"/>
  <c r="AK240" i="1"/>
  <c r="AJ240" i="1"/>
  <c r="AJ183" i="1"/>
  <c r="AI183" i="1"/>
  <c r="AK183" i="1"/>
  <c r="AH259" i="1"/>
  <c r="AI59" i="1"/>
  <c r="AK59" i="1"/>
  <c r="AJ59" i="1"/>
  <c r="AH59" i="1" s="1"/>
  <c r="AA237" i="1"/>
  <c r="AB237" i="1"/>
  <c r="AI301" i="1"/>
  <c r="AK301" i="1"/>
  <c r="AJ301" i="1"/>
  <c r="AA294" i="1"/>
  <c r="AB294" i="1"/>
  <c r="AZ12" i="1"/>
  <c r="AX12" i="1" s="1"/>
  <c r="AB151" i="1"/>
  <c r="AH193" i="1"/>
  <c r="AH163" i="1"/>
  <c r="AA300" i="1"/>
  <c r="AB300" i="1"/>
  <c r="AH47" i="1"/>
  <c r="AH58" i="1"/>
  <c r="AH280" i="1"/>
  <c r="AH52" i="1"/>
  <c r="AH107" i="1"/>
  <c r="AH27" i="1"/>
  <c r="AE90" i="1"/>
  <c r="AD90" i="1"/>
  <c r="AH215" i="1"/>
  <c r="AH269" i="1"/>
  <c r="AH95" i="1"/>
  <c r="AH28" i="1"/>
  <c r="AB187" i="1"/>
  <c r="AA187" i="1"/>
  <c r="AA131" i="1"/>
  <c r="AB131" i="1"/>
  <c r="AI199" i="1"/>
  <c r="AJ199" i="1"/>
  <c r="AK199" i="1"/>
  <c r="AI177" i="1"/>
  <c r="AK177" i="1"/>
  <c r="AJ177" i="1"/>
  <c r="AJ141" i="1"/>
  <c r="AK141" i="1"/>
  <c r="AI141" i="1"/>
  <c r="AI230" i="1"/>
  <c r="AJ230" i="1"/>
  <c r="AK230" i="1"/>
  <c r="AB209" i="1"/>
  <c r="AK254" i="1"/>
  <c r="AJ254" i="1"/>
  <c r="AI254" i="1"/>
  <c r="AJ146" i="1"/>
  <c r="AK146" i="1"/>
  <c r="AI146" i="1"/>
  <c r="AK104" i="1"/>
  <c r="AJ104" i="1"/>
  <c r="AI104" i="1"/>
  <c r="AJ97" i="1"/>
  <c r="AK97" i="1"/>
  <c r="AI97" i="1"/>
  <c r="AJ236" i="1"/>
  <c r="AK236" i="1"/>
  <c r="AI236" i="1"/>
  <c r="AB181" i="1"/>
  <c r="AA181" i="1"/>
  <c r="AJ191" i="1"/>
  <c r="AI191" i="1"/>
  <c r="AK191" i="1"/>
  <c r="AI25" i="1"/>
  <c r="AH25" i="1" s="1"/>
  <c r="AJ25" i="1"/>
  <c r="AK25" i="1"/>
  <c r="AH165" i="1"/>
  <c r="AA180" i="1"/>
  <c r="AB180" i="1"/>
  <c r="AK128" i="1"/>
  <c r="AJ128" i="1"/>
  <c r="AI128" i="1"/>
  <c r="AB277" i="1"/>
  <c r="AB21" i="1"/>
  <c r="AA21" i="1"/>
  <c r="AB271" i="1"/>
  <c r="AA271" i="1"/>
  <c r="AI26" i="1"/>
  <c r="AJ26" i="1"/>
  <c r="AK26" i="1"/>
  <c r="AK255" i="1"/>
  <c r="AJ255" i="1"/>
  <c r="AI255" i="1"/>
  <c r="AH170" i="1"/>
  <c r="AI179" i="1"/>
  <c r="AJ179" i="1"/>
  <c r="AK179" i="1"/>
  <c r="AA106" i="1"/>
  <c r="AB106" i="1"/>
  <c r="AJ295" i="1"/>
  <c r="AK295" i="1"/>
  <c r="AI295" i="1"/>
  <c r="AI174" i="1"/>
  <c r="AK174" i="1"/>
  <c r="AJ174" i="1"/>
  <c r="AK153" i="1"/>
  <c r="AJ153" i="1"/>
  <c r="AI153" i="1"/>
  <c r="AK228" i="1"/>
  <c r="AI228" i="1"/>
  <c r="AJ228" i="1"/>
  <c r="AB176" i="1"/>
  <c r="AA176" i="1"/>
  <c r="AH48" i="1"/>
  <c r="AI139" i="1"/>
  <c r="AJ139" i="1"/>
  <c r="AK139" i="1"/>
  <c r="AH278" i="1"/>
  <c r="AK23" i="1"/>
  <c r="AJ23" i="1"/>
  <c r="AI23" i="1"/>
  <c r="AA42" i="1"/>
  <c r="AB42" i="1"/>
  <c r="AH195" i="1"/>
  <c r="AJ279" i="1"/>
  <c r="AI279" i="1"/>
  <c r="AK279" i="1"/>
  <c r="AB173" i="1"/>
  <c r="AA173" i="1"/>
  <c r="AJ226" i="1"/>
  <c r="AK226" i="1"/>
  <c r="AI226" i="1"/>
  <c r="AH232" i="1"/>
  <c r="AI223" i="1"/>
  <c r="AJ223" i="1"/>
  <c r="AK223" i="1"/>
  <c r="AK160" i="1"/>
  <c r="AI160" i="1"/>
  <c r="AJ160" i="1"/>
  <c r="AH261" i="1"/>
  <c r="AI167" i="1"/>
  <c r="AJ167" i="1"/>
  <c r="AK167" i="1"/>
  <c r="AJ258" i="1"/>
  <c r="AK258" i="1"/>
  <c r="AI258" i="1"/>
  <c r="AH222" i="1"/>
  <c r="AH57" i="1"/>
  <c r="AI192" i="1"/>
  <c r="AJ192" i="1"/>
  <c r="AK192" i="1"/>
  <c r="AE216" i="1"/>
  <c r="AD216" i="1"/>
  <c r="AH260" i="1"/>
  <c r="AI291" i="1"/>
  <c r="AJ291" i="1"/>
  <c r="AK291" i="1"/>
  <c r="AI235" i="1"/>
  <c r="AK235" i="1"/>
  <c r="AJ235" i="1"/>
  <c r="AD110" i="1"/>
  <c r="AE110" i="1"/>
  <c r="AH158" i="1"/>
  <c r="AJ134" i="1"/>
  <c r="AI134" i="1"/>
  <c r="AK134" i="1"/>
  <c r="AB244" i="1"/>
  <c r="AH238" i="1"/>
  <c r="AA65" i="1"/>
  <c r="AZ35" i="1"/>
  <c r="AX35" i="1" s="1"/>
  <c r="AH168" i="1"/>
  <c r="AH204" i="1"/>
  <c r="AD51" i="1"/>
  <c r="AE51" i="1"/>
  <c r="AH130" i="1"/>
  <c r="AE262" i="1"/>
  <c r="AD262" i="1"/>
  <c r="AB43" i="1"/>
  <c r="AA43" i="1"/>
  <c r="AD108" i="1"/>
  <c r="AE108" i="1"/>
  <c r="AH285" i="1"/>
  <c r="AB56" i="1"/>
  <c r="AA56" i="1"/>
  <c r="AH152" i="1"/>
  <c r="AH53" i="1"/>
  <c r="AB186" i="1"/>
  <c r="AA186" i="1"/>
  <c r="AB144" i="1"/>
  <c r="AA144" i="1"/>
  <c r="AH118" i="1"/>
  <c r="AH243" i="1"/>
  <c r="AH156" i="1"/>
  <c r="AB190" i="1"/>
  <c r="AA190" i="1"/>
  <c r="AB281" i="1"/>
  <c r="AA281" i="1"/>
  <c r="AA100" i="1"/>
  <c r="AB100" i="1"/>
  <c r="AB86" i="1"/>
  <c r="AA86" i="1"/>
  <c r="AA133" i="1"/>
  <c r="AB133" i="1"/>
  <c r="AH274" i="1"/>
  <c r="AE35" i="1"/>
  <c r="AD35" i="1"/>
  <c r="AB84" i="1"/>
  <c r="AA84" i="1"/>
  <c r="AA214" i="1"/>
  <c r="AB214" i="1"/>
  <c r="AH188" i="1"/>
  <c r="AH182" i="1"/>
  <c r="AH40" i="1"/>
  <c r="AD307" i="1" l="1"/>
  <c r="AE307" i="1"/>
  <c r="AA270" i="1"/>
  <c r="AH177" i="1"/>
  <c r="AH299" i="1"/>
  <c r="AH279" i="1"/>
  <c r="AA169" i="1"/>
  <c r="AB242" i="1"/>
  <c r="AH234" i="1"/>
  <c r="AA234" i="1" s="1"/>
  <c r="AE92" i="1"/>
  <c r="AD92" i="1"/>
  <c r="AA213" i="1"/>
  <c r="AH97" i="1"/>
  <c r="AD69" i="1"/>
  <c r="AB88" i="1"/>
  <c r="AE239" i="1"/>
  <c r="AD239" i="1"/>
  <c r="AA210" i="1"/>
  <c r="AH227" i="1"/>
  <c r="AH212" i="1"/>
  <c r="AZ46" i="1"/>
  <c r="AX46" i="1" s="1"/>
  <c r="AH157" i="1"/>
  <c r="AA157" i="1" s="1"/>
  <c r="AH172" i="1"/>
  <c r="AA172" i="1" s="1"/>
  <c r="AZ19" i="1"/>
  <c r="AX19" i="1" s="1"/>
  <c r="AZ3" i="1"/>
  <c r="AX3" i="1" s="1"/>
  <c r="AZ42" i="1"/>
  <c r="AX42" i="1" s="1"/>
  <c r="AZ32" i="1"/>
  <c r="AX32" i="1" s="1"/>
  <c r="AH235" i="1"/>
  <c r="AB268" i="1"/>
  <c r="AB293" i="1"/>
  <c r="AH96" i="1"/>
  <c r="AH225" i="1"/>
  <c r="AA225" i="1" s="1"/>
  <c r="AH263" i="1"/>
  <c r="AA263" i="1" s="1"/>
  <c r="AA39" i="1"/>
  <c r="AH139" i="1"/>
  <c r="AA139" i="1" s="1"/>
  <c r="AH295" i="1"/>
  <c r="AB121" i="1"/>
  <c r="AZ60" i="1"/>
  <c r="AX60" i="1" s="1"/>
  <c r="AH31" i="1"/>
  <c r="AA31" i="1" s="1"/>
  <c r="AH89" i="1"/>
  <c r="AA89" i="1" s="1"/>
  <c r="AH256" i="1"/>
  <c r="AB256" i="1" s="1"/>
  <c r="AH289" i="1"/>
  <c r="AA272" i="1"/>
  <c r="AH291" i="1"/>
  <c r="AH258" i="1"/>
  <c r="AH91" i="1"/>
  <c r="AZ43" i="1"/>
  <c r="AX43" i="1" s="1"/>
  <c r="AH127" i="1"/>
  <c r="AB127" i="1" s="1"/>
  <c r="AH41" i="1"/>
  <c r="AA41" i="1" s="1"/>
  <c r="AH203" i="1"/>
  <c r="AZ78" i="1"/>
  <c r="AX78" i="1" s="1"/>
  <c r="AZ80" i="1"/>
  <c r="AX80" i="1" s="1"/>
  <c r="AZ55" i="1"/>
  <c r="AX55" i="1" s="1"/>
  <c r="AH112" i="1"/>
  <c r="AH241" i="1"/>
  <c r="AA241" i="1" s="1"/>
  <c r="AZ66" i="1"/>
  <c r="AX66" i="1" s="1"/>
  <c r="AH247" i="1"/>
  <c r="AA247" i="1" s="1"/>
  <c r="AB207" i="1"/>
  <c r="AA207" i="1"/>
  <c r="AA34" i="1"/>
  <c r="AB34" i="1"/>
  <c r="AH197" i="1"/>
  <c r="AH302" i="1"/>
  <c r="AB302" i="1" s="1"/>
  <c r="AZ9" i="1"/>
  <c r="AX9" i="1" s="1"/>
  <c r="AH257" i="1"/>
  <c r="AA257" i="1" s="1"/>
  <c r="AZ31" i="1"/>
  <c r="AX31" i="1" s="1"/>
  <c r="AZ23" i="1"/>
  <c r="AX23" i="1" s="1"/>
  <c r="AH82" i="1"/>
  <c r="AH159" i="1"/>
  <c r="AZ5" i="1"/>
  <c r="AX5" i="1" s="1"/>
  <c r="AH115" i="1"/>
  <c r="AA115" i="1" s="1"/>
  <c r="AH143" i="1"/>
  <c r="AB143" i="1" s="1"/>
  <c r="AZ62" i="1"/>
  <c r="AX62" i="1" s="1"/>
  <c r="AH129" i="1"/>
  <c r="AB129" i="1" s="1"/>
  <c r="AB30" i="1"/>
  <c r="AA30" i="1"/>
  <c r="AH174" i="1"/>
  <c r="AH217" i="1"/>
  <c r="AA217" i="1" s="1"/>
  <c r="AH71" i="1"/>
  <c r="AB71" i="1" s="1"/>
  <c r="AH83" i="1"/>
  <c r="AA83" i="1" s="1"/>
  <c r="AH74" i="1"/>
  <c r="AB74" i="1" s="1"/>
  <c r="AH208" i="1"/>
  <c r="AB208" i="1" s="1"/>
  <c r="AH201" i="1"/>
  <c r="AH37" i="1"/>
  <c r="AH206" i="1"/>
  <c r="AA206" i="1" s="1"/>
  <c r="AH223" i="1"/>
  <c r="AH228" i="1"/>
  <c r="AA228" i="1" s="1"/>
  <c r="AH253" i="1"/>
  <c r="AB253" i="1" s="1"/>
  <c r="AZ76" i="1"/>
  <c r="AX76" i="1" s="1"/>
  <c r="AH124" i="1"/>
  <c r="AA124" i="1" s="1"/>
  <c r="AZ52" i="1"/>
  <c r="AX52" i="1" s="1"/>
  <c r="AH45" i="1"/>
  <c r="AH251" i="1"/>
  <c r="AH50" i="1"/>
  <c r="AH149" i="1"/>
  <c r="AA149" i="1" s="1"/>
  <c r="AH147" i="1"/>
  <c r="AB147" i="1" s="1"/>
  <c r="AZ41" i="1"/>
  <c r="AX41" i="1" s="1"/>
  <c r="AZ16" i="1"/>
  <c r="AX16" i="1" s="1"/>
  <c r="AB22" i="1"/>
  <c r="AA22" i="1"/>
  <c r="AB265" i="1"/>
  <c r="AA265" i="1"/>
  <c r="AH63" i="1"/>
  <c r="AA63" i="1" s="1"/>
  <c r="AH298" i="1"/>
  <c r="AA298" i="1" s="1"/>
  <c r="AZ44" i="1"/>
  <c r="AX44" i="1" s="1"/>
  <c r="AH267" i="1"/>
  <c r="AB267" i="1" s="1"/>
  <c r="AH68" i="1"/>
  <c r="AB68" i="1" s="1"/>
  <c r="AZ56" i="1"/>
  <c r="AX56" i="1" s="1"/>
  <c r="AZ63" i="1"/>
  <c r="AX63" i="1" s="1"/>
  <c r="AH46" i="1"/>
  <c r="AA46" i="1" s="1"/>
  <c r="AH231" i="1"/>
  <c r="AA231" i="1" s="1"/>
  <c r="AD44" i="1"/>
  <c r="AE44" i="1"/>
  <c r="AH211" i="1"/>
  <c r="AB211" i="1" s="1"/>
  <c r="AH102" i="1"/>
  <c r="AH160" i="1"/>
  <c r="AB160" i="1" s="1"/>
  <c r="AH179" i="1"/>
  <c r="AB179" i="1" s="1"/>
  <c r="AH26" i="1"/>
  <c r="AA26" i="1" s="1"/>
  <c r="AH230" i="1"/>
  <c r="AA230" i="1" s="1"/>
  <c r="AH55" i="1"/>
  <c r="AB55" i="1" s="1"/>
  <c r="AH155" i="1"/>
  <c r="AB155" i="1" s="1"/>
  <c r="AH126" i="1"/>
  <c r="AB126" i="1" s="1"/>
  <c r="AZ11" i="1"/>
  <c r="AX11" i="1" s="1"/>
  <c r="AZ15" i="1"/>
  <c r="AX15" i="1" s="1"/>
  <c r="AZ26" i="1"/>
  <c r="AX26" i="1" s="1"/>
  <c r="AZ36" i="1"/>
  <c r="AX36" i="1" s="1"/>
  <c r="AH276" i="1"/>
  <c r="AH200" i="1"/>
  <c r="AA200" i="1" s="1"/>
  <c r="AZ53" i="1"/>
  <c r="AX53" i="1" s="1"/>
  <c r="AH221" i="1"/>
  <c r="AB221" i="1" s="1"/>
  <c r="AH123" i="1"/>
  <c r="AB123" i="1" s="1"/>
  <c r="AH248" i="1"/>
  <c r="AB248" i="1" s="1"/>
  <c r="AZ73" i="1"/>
  <c r="AX73" i="1" s="1"/>
  <c r="AZ84" i="1"/>
  <c r="AX84" i="1" s="1"/>
  <c r="AZ24" i="1"/>
  <c r="AX24" i="1" s="1"/>
  <c r="AH224" i="1"/>
  <c r="AA224" i="1" s="1"/>
  <c r="AH70" i="1"/>
  <c r="AB70" i="1" s="1"/>
  <c r="AH79" i="1"/>
  <c r="AA79" i="1" s="1"/>
  <c r="AZ70" i="1"/>
  <c r="AX70" i="1" s="1"/>
  <c r="AB204" i="1"/>
  <c r="AA204" i="1"/>
  <c r="AH134" i="1"/>
  <c r="AH192" i="1"/>
  <c r="AH167" i="1"/>
  <c r="AA232" i="1"/>
  <c r="AB232" i="1"/>
  <c r="AH236" i="1"/>
  <c r="AD209" i="1"/>
  <c r="AE209" i="1"/>
  <c r="AA107" i="1"/>
  <c r="AB107" i="1"/>
  <c r="AB193" i="1"/>
  <c r="AA193" i="1"/>
  <c r="AH301" i="1"/>
  <c r="AH183" i="1"/>
  <c r="AA119" i="1"/>
  <c r="AB119" i="1"/>
  <c r="AH54" i="1"/>
  <c r="AH66" i="1"/>
  <c r="AH105" i="1"/>
  <c r="AH250" i="1"/>
  <c r="AH246" i="1"/>
  <c r="AB33" i="1"/>
  <c r="AA33" i="1"/>
  <c r="AA164" i="1"/>
  <c r="AB164" i="1"/>
  <c r="AZ68" i="1"/>
  <c r="AX68" i="1" s="1"/>
  <c r="AZ38" i="1"/>
  <c r="AX38" i="1" s="1"/>
  <c r="AZ40" i="1"/>
  <c r="AX40" i="1" s="1"/>
  <c r="AZ61" i="1"/>
  <c r="AX61" i="1" s="1"/>
  <c r="AZ8" i="1"/>
  <c r="AX8" i="1" s="1"/>
  <c r="AH185" i="1"/>
  <c r="AH249" i="1"/>
  <c r="AH218" i="1"/>
  <c r="AH120" i="1"/>
  <c r="AH303" i="1"/>
  <c r="AZ27" i="1"/>
  <c r="AX27" i="1" s="1"/>
  <c r="AH288" i="1"/>
  <c r="AZ85" i="1"/>
  <c r="AX85" i="1" s="1"/>
  <c r="AH85" i="1"/>
  <c r="AH111" i="1"/>
  <c r="AZ72" i="1"/>
  <c r="AX72" i="1" s="1"/>
  <c r="AZ22" i="1"/>
  <c r="AX22" i="1" s="1"/>
  <c r="AZ37" i="1"/>
  <c r="AX37" i="1" s="1"/>
  <c r="AZ79" i="1"/>
  <c r="AX79" i="1" s="1"/>
  <c r="AZ83" i="1"/>
  <c r="AX83" i="1" s="1"/>
  <c r="AZ20" i="1"/>
  <c r="AX20" i="1" s="1"/>
  <c r="AZ57" i="1"/>
  <c r="AX57" i="1" s="1"/>
  <c r="AB168" i="1"/>
  <c r="AA168" i="1"/>
  <c r="AA57" i="1"/>
  <c r="AB57" i="1"/>
  <c r="AB261" i="1"/>
  <c r="AA261" i="1"/>
  <c r="AH226" i="1"/>
  <c r="AA195" i="1"/>
  <c r="AB195" i="1"/>
  <c r="AH153" i="1"/>
  <c r="AD213" i="1"/>
  <c r="AE213" i="1"/>
  <c r="AE293" i="1"/>
  <c r="AD293" i="1"/>
  <c r="AE277" i="1"/>
  <c r="AD277" i="1"/>
  <c r="AH146" i="1"/>
  <c r="AA28" i="1"/>
  <c r="AB28" i="1"/>
  <c r="AB52" i="1"/>
  <c r="AA52" i="1"/>
  <c r="AD151" i="1"/>
  <c r="AE151" i="1"/>
  <c r="AB148" i="1"/>
  <c r="AA148" i="1"/>
  <c r="AB101" i="1"/>
  <c r="AA101" i="1"/>
  <c r="AD210" i="1"/>
  <c r="AE210" i="1"/>
  <c r="AD116" i="1"/>
  <c r="AE116" i="1"/>
  <c r="AH282" i="1"/>
  <c r="AA73" i="1"/>
  <c r="AB73" i="1"/>
  <c r="AH135" i="1"/>
  <c r="AZ13" i="1"/>
  <c r="AX13" i="1" s="1"/>
  <c r="AA68" i="1"/>
  <c r="AH266" i="1"/>
  <c r="AZ69" i="1"/>
  <c r="AX69" i="1" s="1"/>
  <c r="AH64" i="1"/>
  <c r="AH150" i="1"/>
  <c r="AH60" i="1"/>
  <c r="AH94" i="1"/>
  <c r="AB46" i="1"/>
  <c r="AB231" i="1"/>
  <c r="AZ7" i="1"/>
  <c r="AX7" i="1" s="1"/>
  <c r="AH229" i="1"/>
  <c r="AB158" i="1"/>
  <c r="AA158" i="1"/>
  <c r="AB291" i="1"/>
  <c r="AA291" i="1"/>
  <c r="AA222" i="1"/>
  <c r="AB222" i="1"/>
  <c r="AH128" i="1"/>
  <c r="AB25" i="1"/>
  <c r="AA25" i="1"/>
  <c r="AA95" i="1"/>
  <c r="AB95" i="1"/>
  <c r="AA280" i="1"/>
  <c r="AB280" i="1"/>
  <c r="AD237" i="1"/>
  <c r="AE237" i="1"/>
  <c r="AA125" i="1"/>
  <c r="AB125" i="1"/>
  <c r="AH290" i="1"/>
  <c r="AH205" i="1"/>
  <c r="AB96" i="1"/>
  <c r="AA96" i="1"/>
  <c r="AH75" i="1"/>
  <c r="AD242" i="1"/>
  <c r="AE242" i="1"/>
  <c r="AB287" i="1"/>
  <c r="AA287" i="1"/>
  <c r="AD98" i="1"/>
  <c r="AE98" i="1"/>
  <c r="AZ6" i="1"/>
  <c r="AX6" i="1" s="1"/>
  <c r="AH166" i="1"/>
  <c r="AB227" i="1"/>
  <c r="AA227" i="1"/>
  <c r="AH264" i="1"/>
  <c r="AZ54" i="1"/>
  <c r="AX54" i="1" s="1"/>
  <c r="AH171" i="1"/>
  <c r="AB212" i="1"/>
  <c r="AA212" i="1"/>
  <c r="AH137" i="1"/>
  <c r="AZ86" i="1"/>
  <c r="AX86" i="1" s="1"/>
  <c r="AZ82" i="1"/>
  <c r="AX82" i="1" s="1"/>
  <c r="AZ59" i="1"/>
  <c r="AX59" i="1" s="1"/>
  <c r="AH49" i="1"/>
  <c r="AZ25" i="1"/>
  <c r="AX25" i="1" s="1"/>
  <c r="AZ67" i="1"/>
  <c r="AX67" i="1" s="1"/>
  <c r="AA211" i="1"/>
  <c r="AZ39" i="1"/>
  <c r="AX39" i="1" s="1"/>
  <c r="AB102" i="1"/>
  <c r="AA102" i="1"/>
  <c r="AZ47" i="1"/>
  <c r="AX47" i="1" s="1"/>
  <c r="AE65" i="1"/>
  <c r="AD65" i="1"/>
  <c r="AA260" i="1"/>
  <c r="AB260" i="1"/>
  <c r="AB258" i="1"/>
  <c r="AA258" i="1"/>
  <c r="AA160" i="1"/>
  <c r="AE42" i="1"/>
  <c r="AD42" i="1"/>
  <c r="AB48" i="1"/>
  <c r="AA48" i="1"/>
  <c r="AA295" i="1"/>
  <c r="AB295" i="1"/>
  <c r="AA179" i="1"/>
  <c r="AB26" i="1"/>
  <c r="AB97" i="1"/>
  <c r="AA97" i="1"/>
  <c r="AB269" i="1"/>
  <c r="AA269" i="1"/>
  <c r="AA58" i="1"/>
  <c r="AB58" i="1"/>
  <c r="AA59" i="1"/>
  <c r="AB59" i="1"/>
  <c r="AD194" i="1"/>
  <c r="AE194" i="1"/>
  <c r="AD87" i="1"/>
  <c r="AE87" i="1"/>
  <c r="AA297" i="1"/>
  <c r="AB297" i="1"/>
  <c r="AA140" i="1"/>
  <c r="AB140" i="1"/>
  <c r="AA276" i="1"/>
  <c r="AB276" i="1"/>
  <c r="AA248" i="1"/>
  <c r="AB79" i="1"/>
  <c r="AB238" i="1"/>
  <c r="AA238" i="1"/>
  <c r="AD173" i="1"/>
  <c r="AE173" i="1"/>
  <c r="AH23" i="1"/>
  <c r="AE176" i="1"/>
  <c r="AD176" i="1"/>
  <c r="AE271" i="1"/>
  <c r="AD271" i="1"/>
  <c r="AH191" i="1"/>
  <c r="AH254" i="1"/>
  <c r="AH141" i="1"/>
  <c r="AH199" i="1"/>
  <c r="AA215" i="1"/>
  <c r="AB215" i="1"/>
  <c r="AA47" i="1"/>
  <c r="AB47" i="1"/>
  <c r="AH240" i="1"/>
  <c r="AB103" i="1"/>
  <c r="AA103" i="1"/>
  <c r="AE36" i="1"/>
  <c r="AD36" i="1"/>
  <c r="AH99" i="1"/>
  <c r="AH142" i="1"/>
  <c r="AD284" i="1"/>
  <c r="AE284" i="1"/>
  <c r="AE88" i="1"/>
  <c r="AD88" i="1"/>
  <c r="AB292" i="1"/>
  <c r="AA292" i="1"/>
  <c r="AH67" i="1"/>
  <c r="AZ81" i="1"/>
  <c r="AX81" i="1" s="1"/>
  <c r="AZ28" i="1"/>
  <c r="AX28" i="1" s="1"/>
  <c r="AZ64" i="1"/>
  <c r="AX64" i="1" s="1"/>
  <c r="AZ2" i="1"/>
  <c r="AX2" i="1" s="1"/>
  <c r="AZ75" i="1"/>
  <c r="AX75" i="1" s="1"/>
  <c r="AH184" i="1"/>
  <c r="AZ34" i="1"/>
  <c r="AX34" i="1" s="1"/>
  <c r="AZ45" i="1"/>
  <c r="AX45" i="1" s="1"/>
  <c r="AH219" i="1"/>
  <c r="AH220" i="1"/>
  <c r="AH138" i="1"/>
  <c r="AZ71" i="1"/>
  <c r="AX71" i="1" s="1"/>
  <c r="AZ4" i="1"/>
  <c r="AX4" i="1" s="1"/>
  <c r="AH145" i="1"/>
  <c r="AH72" i="1"/>
  <c r="AZ29" i="1"/>
  <c r="AX29" i="1" s="1"/>
  <c r="AH198" i="1"/>
  <c r="AZ18" i="1"/>
  <c r="AX18" i="1" s="1"/>
  <c r="AH61" i="1"/>
  <c r="AH76" i="1"/>
  <c r="AZ21" i="1"/>
  <c r="AX21" i="1" s="1"/>
  <c r="AH78" i="1"/>
  <c r="AH296" i="1"/>
  <c r="AZ48" i="1"/>
  <c r="AX48" i="1" s="1"/>
  <c r="AA170" i="1"/>
  <c r="AB170" i="1"/>
  <c r="AD294" i="1"/>
  <c r="AE294" i="1"/>
  <c r="AA197" i="1"/>
  <c r="AB197" i="1"/>
  <c r="AH109" i="1"/>
  <c r="AD38" i="1"/>
  <c r="AE38" i="1"/>
  <c r="AE117" i="1"/>
  <c r="AD117" i="1"/>
  <c r="AE202" i="1"/>
  <c r="AD202" i="1"/>
  <c r="AD178" i="1"/>
  <c r="AE178" i="1"/>
  <c r="AH283" i="1"/>
  <c r="AA275" i="1"/>
  <c r="AB275" i="1"/>
  <c r="AH81" i="1"/>
  <c r="AH132" i="1"/>
  <c r="AA82" i="1"/>
  <c r="AB82" i="1"/>
  <c r="AH32" i="1"/>
  <c r="AZ14" i="1"/>
  <c r="AX14" i="1" s="1"/>
  <c r="AB159" i="1"/>
  <c r="AA159" i="1"/>
  <c r="AH162" i="1"/>
  <c r="AZ77" i="1"/>
  <c r="AX77" i="1" s="1"/>
  <c r="AZ50" i="1"/>
  <c r="AX50" i="1" s="1"/>
  <c r="AA129" i="1"/>
  <c r="AD244" i="1"/>
  <c r="AE244" i="1"/>
  <c r="AH255" i="1"/>
  <c r="AD21" i="1"/>
  <c r="AE21" i="1"/>
  <c r="AD180" i="1"/>
  <c r="AE180" i="1"/>
  <c r="AD181" i="1"/>
  <c r="AE181" i="1"/>
  <c r="AH104" i="1"/>
  <c r="AD131" i="1"/>
  <c r="AE131" i="1"/>
  <c r="AE300" i="1"/>
  <c r="AD300" i="1"/>
  <c r="AA259" i="1"/>
  <c r="AB259" i="1"/>
  <c r="AB217" i="1"/>
  <c r="AD154" i="1"/>
  <c r="AE154" i="1"/>
  <c r="AD121" i="1"/>
  <c r="AE121" i="1"/>
  <c r="AE136" i="1"/>
  <c r="AD136" i="1"/>
  <c r="AE245" i="1"/>
  <c r="AD245" i="1"/>
  <c r="AH273" i="1"/>
  <c r="AA122" i="1"/>
  <c r="AB122" i="1"/>
  <c r="AB24" i="1"/>
  <c r="AA24" i="1"/>
  <c r="AZ51" i="1"/>
  <c r="AX51" i="1" s="1"/>
  <c r="AZ49" i="1"/>
  <c r="AX49" i="1" s="1"/>
  <c r="AH233" i="1"/>
  <c r="AH80" i="1"/>
  <c r="AB83" i="1"/>
  <c r="AA74" i="1"/>
  <c r="AZ17" i="1"/>
  <c r="AX17" i="1" s="1"/>
  <c r="AA201" i="1"/>
  <c r="AB201" i="1"/>
  <c r="AH286" i="1"/>
  <c r="AA37" i="1"/>
  <c r="AB37" i="1"/>
  <c r="AZ10" i="1"/>
  <c r="AX10" i="1" s="1"/>
  <c r="AB206" i="1"/>
  <c r="AZ65" i="1"/>
  <c r="AX65" i="1" s="1"/>
  <c r="AZ30" i="1"/>
  <c r="AX30" i="1" s="1"/>
  <c r="AB289" i="1"/>
  <c r="AA289" i="1"/>
  <c r="AA235" i="1"/>
  <c r="AB235" i="1"/>
  <c r="AB223" i="1"/>
  <c r="AA223" i="1"/>
  <c r="AB279" i="1"/>
  <c r="AA279" i="1"/>
  <c r="AA278" i="1"/>
  <c r="AB278" i="1"/>
  <c r="AE169" i="1"/>
  <c r="AD169" i="1"/>
  <c r="AE106" i="1"/>
  <c r="AD106" i="1"/>
  <c r="AA165" i="1"/>
  <c r="AB165" i="1"/>
  <c r="AB177" i="1"/>
  <c r="AA177" i="1"/>
  <c r="AD187" i="1"/>
  <c r="AE187" i="1"/>
  <c r="AB27" i="1"/>
  <c r="AA27" i="1"/>
  <c r="AA163" i="1"/>
  <c r="AB163" i="1"/>
  <c r="AA29" i="1"/>
  <c r="AB29" i="1"/>
  <c r="AD77" i="1"/>
  <c r="AE77" i="1"/>
  <c r="AB299" i="1"/>
  <c r="AA299" i="1"/>
  <c r="AB161" i="1"/>
  <c r="AA161" i="1"/>
  <c r="AA175" i="1"/>
  <c r="AB175" i="1"/>
  <c r="AB113" i="1"/>
  <c r="AA113" i="1"/>
  <c r="AA91" i="1"/>
  <c r="AB91" i="1"/>
  <c r="AB45" i="1"/>
  <c r="AA45" i="1"/>
  <c r="AA203" i="1"/>
  <c r="AB203" i="1"/>
  <c r="AB251" i="1"/>
  <c r="AA251" i="1"/>
  <c r="AB50" i="1"/>
  <c r="AA50" i="1"/>
  <c r="AA112" i="1"/>
  <c r="AB112" i="1"/>
  <c r="AB152" i="1"/>
  <c r="AA152" i="1"/>
  <c r="AB130" i="1"/>
  <c r="AA130" i="1"/>
  <c r="AE84" i="1"/>
  <c r="AD84" i="1"/>
  <c r="AE100" i="1"/>
  <c r="AD100" i="1"/>
  <c r="AE56" i="1"/>
  <c r="AD56" i="1"/>
  <c r="AA40" i="1"/>
  <c r="AB40" i="1"/>
  <c r="AE86" i="1"/>
  <c r="AD86" i="1"/>
  <c r="AD281" i="1"/>
  <c r="AE281" i="1"/>
  <c r="AA182" i="1"/>
  <c r="AB182" i="1"/>
  <c r="AB274" i="1"/>
  <c r="AA274" i="1"/>
  <c r="AD144" i="1"/>
  <c r="AE144" i="1"/>
  <c r="AB285" i="1"/>
  <c r="AA285" i="1"/>
  <c r="AA188" i="1"/>
  <c r="AB188" i="1"/>
  <c r="AD272" i="1"/>
  <c r="AE272" i="1"/>
  <c r="AD268" i="1"/>
  <c r="AE268" i="1"/>
  <c r="AE190" i="1"/>
  <c r="AD190" i="1"/>
  <c r="AD43" i="1"/>
  <c r="AE43" i="1"/>
  <c r="AA243" i="1"/>
  <c r="AB243" i="1"/>
  <c r="AD186" i="1"/>
  <c r="AE186" i="1"/>
  <c r="AE214" i="1"/>
  <c r="AD214" i="1"/>
  <c r="AA156" i="1"/>
  <c r="AB156" i="1"/>
  <c r="AA118" i="1"/>
  <c r="AB118" i="1"/>
  <c r="AE133" i="1"/>
  <c r="AD133" i="1"/>
  <c r="AD270" i="1"/>
  <c r="AE270" i="1"/>
  <c r="AA53" i="1"/>
  <c r="AB53" i="1"/>
  <c r="AB224" i="1" l="1"/>
  <c r="AA256" i="1"/>
  <c r="AA123" i="1"/>
  <c r="AB139" i="1"/>
  <c r="AB234" i="1"/>
  <c r="AA253" i="1"/>
  <c r="AB89" i="1"/>
  <c r="AB228" i="1"/>
  <c r="AA71" i="1"/>
  <c r="AA143" i="1"/>
  <c r="AE143" i="1" s="1"/>
  <c r="AA302" i="1"/>
  <c r="AB263" i="1"/>
  <c r="AB225" i="1"/>
  <c r="AA55" i="1"/>
  <c r="AB230" i="1"/>
  <c r="AB172" i="1"/>
  <c r="AA127" i="1"/>
  <c r="AA147" i="1"/>
  <c r="AE147" i="1" s="1"/>
  <c r="AB298" i="1"/>
  <c r="AB149" i="1"/>
  <c r="AB41" i="1"/>
  <c r="AB247" i="1"/>
  <c r="AB31" i="1"/>
  <c r="AB115" i="1"/>
  <c r="AB257" i="1"/>
  <c r="AB200" i="1"/>
  <c r="AA155" i="1"/>
  <c r="AB157" i="1"/>
  <c r="AD207" i="1"/>
  <c r="AE207" i="1"/>
  <c r="AB63" i="1"/>
  <c r="AD39" i="1"/>
  <c r="AE39" i="1"/>
  <c r="AB124" i="1"/>
  <c r="AA126" i="1"/>
  <c r="AD126" i="1" s="1"/>
  <c r="AA267" i="1"/>
  <c r="AD267" i="1" s="1"/>
  <c r="AA70" i="1"/>
  <c r="AD70" i="1" s="1"/>
  <c r="AA221" i="1"/>
  <c r="AE221" i="1" s="1"/>
  <c r="AA208" i="1"/>
  <c r="AE208" i="1" s="1"/>
  <c r="AD265" i="1"/>
  <c r="AE265" i="1"/>
  <c r="AB174" i="1"/>
  <c r="AA174" i="1"/>
  <c r="AD22" i="1"/>
  <c r="AE22" i="1"/>
  <c r="AE30" i="1"/>
  <c r="AD30" i="1"/>
  <c r="AD34" i="1"/>
  <c r="AE34" i="1"/>
  <c r="AD203" i="1"/>
  <c r="AE203" i="1"/>
  <c r="AE124" i="1"/>
  <c r="AD124" i="1"/>
  <c r="AE253" i="1"/>
  <c r="AD253" i="1"/>
  <c r="AE206" i="1"/>
  <c r="AD206" i="1"/>
  <c r="AD201" i="1"/>
  <c r="AE201" i="1"/>
  <c r="AD257" i="1"/>
  <c r="AE257" i="1"/>
  <c r="AA67" i="1"/>
  <c r="AB67" i="1"/>
  <c r="AA99" i="1"/>
  <c r="AB99" i="1"/>
  <c r="AE263" i="1"/>
  <c r="AD263" i="1"/>
  <c r="AD200" i="1"/>
  <c r="AE200" i="1"/>
  <c r="AE230" i="1"/>
  <c r="AD230" i="1"/>
  <c r="AE295" i="1"/>
  <c r="AD295" i="1"/>
  <c r="AD212" i="1"/>
  <c r="AE212" i="1"/>
  <c r="AE96" i="1"/>
  <c r="AD96" i="1"/>
  <c r="AD139" i="1"/>
  <c r="AE139" i="1"/>
  <c r="AA64" i="1"/>
  <c r="AB64" i="1"/>
  <c r="AE267" i="1"/>
  <c r="AD63" i="1"/>
  <c r="AE63" i="1"/>
  <c r="AA226" i="1"/>
  <c r="AB226" i="1"/>
  <c r="AB183" i="1"/>
  <c r="AA183" i="1"/>
  <c r="AB236" i="1"/>
  <c r="AA236" i="1"/>
  <c r="AD161" i="1"/>
  <c r="AE161" i="1"/>
  <c r="AD177" i="1"/>
  <c r="AE177" i="1"/>
  <c r="AD74" i="1"/>
  <c r="AE74" i="1"/>
  <c r="AD129" i="1"/>
  <c r="AE129" i="1"/>
  <c r="AD115" i="1"/>
  <c r="AE115" i="1"/>
  <c r="AB109" i="1"/>
  <c r="AA109" i="1"/>
  <c r="AB296" i="1"/>
  <c r="AA296" i="1"/>
  <c r="AA72" i="1"/>
  <c r="AB72" i="1"/>
  <c r="AD292" i="1"/>
  <c r="AE292" i="1"/>
  <c r="AD215" i="1"/>
  <c r="AE215" i="1"/>
  <c r="AE123" i="1"/>
  <c r="AD123" i="1"/>
  <c r="AE155" i="1"/>
  <c r="AD155" i="1"/>
  <c r="AD97" i="1"/>
  <c r="AE97" i="1"/>
  <c r="AE48" i="1"/>
  <c r="AD48" i="1"/>
  <c r="AE211" i="1"/>
  <c r="AD211" i="1"/>
  <c r="AA49" i="1"/>
  <c r="AB49" i="1"/>
  <c r="AD280" i="1"/>
  <c r="AE280" i="1"/>
  <c r="AD261" i="1"/>
  <c r="AE261" i="1"/>
  <c r="AA288" i="1"/>
  <c r="AB288" i="1"/>
  <c r="AB246" i="1"/>
  <c r="AA246" i="1"/>
  <c r="AA301" i="1"/>
  <c r="AB301" i="1"/>
  <c r="AD149" i="1"/>
  <c r="AE149" i="1"/>
  <c r="AD41" i="1"/>
  <c r="AE41" i="1"/>
  <c r="AE91" i="1"/>
  <c r="AD91" i="1"/>
  <c r="AD29" i="1"/>
  <c r="AE29" i="1"/>
  <c r="AE228" i="1"/>
  <c r="AD228" i="1"/>
  <c r="AE235" i="1"/>
  <c r="AD235" i="1"/>
  <c r="AD89" i="1"/>
  <c r="AE89" i="1"/>
  <c r="AE24" i="1"/>
  <c r="AD24" i="1"/>
  <c r="AD259" i="1"/>
  <c r="AE259" i="1"/>
  <c r="AE159" i="1"/>
  <c r="AD159" i="1"/>
  <c r="AA132" i="1"/>
  <c r="AB132" i="1"/>
  <c r="AA78" i="1"/>
  <c r="AB78" i="1"/>
  <c r="AB145" i="1"/>
  <c r="AA145" i="1"/>
  <c r="AB184" i="1"/>
  <c r="AA184" i="1"/>
  <c r="AA199" i="1"/>
  <c r="AB199" i="1"/>
  <c r="AA23" i="1"/>
  <c r="AB23" i="1"/>
  <c r="AD79" i="1"/>
  <c r="AE79" i="1"/>
  <c r="AD276" i="1"/>
  <c r="AE276" i="1"/>
  <c r="AD59" i="1"/>
  <c r="AE59" i="1"/>
  <c r="AD260" i="1"/>
  <c r="AE260" i="1"/>
  <c r="AB171" i="1"/>
  <c r="AA171" i="1"/>
  <c r="AB205" i="1"/>
  <c r="AA205" i="1"/>
  <c r="AE222" i="1"/>
  <c r="AD222" i="1"/>
  <c r="AD231" i="1"/>
  <c r="AE231" i="1"/>
  <c r="AA266" i="1"/>
  <c r="AB266" i="1"/>
  <c r="AD73" i="1"/>
  <c r="AE73" i="1"/>
  <c r="AD52" i="1"/>
  <c r="AE52" i="1"/>
  <c r="AB250" i="1"/>
  <c r="AA250" i="1"/>
  <c r="AD193" i="1"/>
  <c r="AE193" i="1"/>
  <c r="AD232" i="1"/>
  <c r="AE232" i="1"/>
  <c r="AD50" i="1"/>
  <c r="AE50" i="1"/>
  <c r="AD45" i="1"/>
  <c r="AE45" i="1"/>
  <c r="AD113" i="1"/>
  <c r="AE113" i="1"/>
  <c r="AE289" i="1"/>
  <c r="AD289" i="1"/>
  <c r="AD37" i="1"/>
  <c r="AE37" i="1"/>
  <c r="AD83" i="1"/>
  <c r="AE83" i="1"/>
  <c r="AB81" i="1"/>
  <c r="AA81" i="1"/>
  <c r="AE197" i="1"/>
  <c r="AD197" i="1"/>
  <c r="AD103" i="1"/>
  <c r="AE103" i="1"/>
  <c r="AB141" i="1"/>
  <c r="AA141" i="1"/>
  <c r="AD221" i="1"/>
  <c r="AE26" i="1"/>
  <c r="AD26" i="1"/>
  <c r="AD287" i="1"/>
  <c r="AE287" i="1"/>
  <c r="AA290" i="1"/>
  <c r="AB290" i="1"/>
  <c r="AD95" i="1"/>
  <c r="AE95" i="1"/>
  <c r="AD291" i="1"/>
  <c r="AE291" i="1"/>
  <c r="AE46" i="1"/>
  <c r="AD46" i="1"/>
  <c r="AB282" i="1"/>
  <c r="AA282" i="1"/>
  <c r="AA303" i="1"/>
  <c r="AB303" i="1"/>
  <c r="AB105" i="1"/>
  <c r="AA105" i="1"/>
  <c r="AB167" i="1"/>
  <c r="AA167" i="1"/>
  <c r="AE247" i="1"/>
  <c r="AD247" i="1"/>
  <c r="AE163" i="1"/>
  <c r="AD163" i="1"/>
  <c r="AE165" i="1"/>
  <c r="AD165" i="1"/>
  <c r="AE278" i="1"/>
  <c r="AD278" i="1"/>
  <c r="AB286" i="1"/>
  <c r="AA286" i="1"/>
  <c r="AB80" i="1"/>
  <c r="AA80" i="1"/>
  <c r="AA76" i="1"/>
  <c r="AB76" i="1"/>
  <c r="AB254" i="1"/>
  <c r="AA254" i="1"/>
  <c r="AD140" i="1"/>
  <c r="AE140" i="1"/>
  <c r="AE58" i="1"/>
  <c r="AD58" i="1"/>
  <c r="AE172" i="1"/>
  <c r="AD172" i="1"/>
  <c r="AA264" i="1"/>
  <c r="AB264" i="1"/>
  <c r="AE25" i="1"/>
  <c r="AD25" i="1"/>
  <c r="AD68" i="1"/>
  <c r="AE68" i="1"/>
  <c r="AE101" i="1"/>
  <c r="AD101" i="1"/>
  <c r="AD57" i="1"/>
  <c r="AE57" i="1"/>
  <c r="AB120" i="1"/>
  <c r="AA120" i="1"/>
  <c r="AA66" i="1"/>
  <c r="AB66" i="1"/>
  <c r="AB192" i="1"/>
  <c r="AA192" i="1"/>
  <c r="AE251" i="1"/>
  <c r="AD251" i="1"/>
  <c r="AD127" i="1"/>
  <c r="AE127" i="1"/>
  <c r="AD299" i="1"/>
  <c r="AE299" i="1"/>
  <c r="AD27" i="1"/>
  <c r="AE27" i="1"/>
  <c r="AD279" i="1"/>
  <c r="AE279" i="1"/>
  <c r="AD71" i="1"/>
  <c r="AE71" i="1"/>
  <c r="AD122" i="1"/>
  <c r="AE122" i="1"/>
  <c r="AA162" i="1"/>
  <c r="AB162" i="1"/>
  <c r="AA32" i="1"/>
  <c r="AB32" i="1"/>
  <c r="AE275" i="1"/>
  <c r="AD275" i="1"/>
  <c r="AB61" i="1"/>
  <c r="AA61" i="1"/>
  <c r="AB138" i="1"/>
  <c r="AA138" i="1"/>
  <c r="AB240" i="1"/>
  <c r="AA240" i="1"/>
  <c r="AB191" i="1"/>
  <c r="AA191" i="1"/>
  <c r="AD238" i="1"/>
  <c r="AE238" i="1"/>
  <c r="AD224" i="1"/>
  <c r="AE224" i="1"/>
  <c r="AD269" i="1"/>
  <c r="AE269" i="1"/>
  <c r="AD227" i="1"/>
  <c r="AE227" i="1"/>
  <c r="AE125" i="1"/>
  <c r="AD125" i="1"/>
  <c r="AE158" i="1"/>
  <c r="AD158" i="1"/>
  <c r="AA94" i="1"/>
  <c r="AB94" i="1"/>
  <c r="AD28" i="1"/>
  <c r="AE28" i="1"/>
  <c r="AB153" i="1"/>
  <c r="AA153" i="1"/>
  <c r="AE168" i="1"/>
  <c r="AD168" i="1"/>
  <c r="AB218" i="1"/>
  <c r="AA218" i="1"/>
  <c r="AB54" i="1"/>
  <c r="AA54" i="1"/>
  <c r="AD107" i="1"/>
  <c r="AE107" i="1"/>
  <c r="AB134" i="1"/>
  <c r="AA134" i="1"/>
  <c r="AE112" i="1"/>
  <c r="AD112" i="1"/>
  <c r="AD175" i="1"/>
  <c r="AE175" i="1"/>
  <c r="AD256" i="1"/>
  <c r="AE256" i="1"/>
  <c r="AB273" i="1"/>
  <c r="AA273" i="1"/>
  <c r="AA255" i="1"/>
  <c r="AB255" i="1"/>
  <c r="AB283" i="1"/>
  <c r="AA283" i="1"/>
  <c r="AA220" i="1"/>
  <c r="AB220" i="1"/>
  <c r="AE225" i="1"/>
  <c r="AD225" i="1"/>
  <c r="AD297" i="1"/>
  <c r="AE297" i="1"/>
  <c r="AE179" i="1"/>
  <c r="AD179" i="1"/>
  <c r="AE160" i="1"/>
  <c r="AD160" i="1"/>
  <c r="AE102" i="1"/>
  <c r="AD102" i="1"/>
  <c r="AD157" i="1"/>
  <c r="AE157" i="1"/>
  <c r="AB128" i="1"/>
  <c r="AA128" i="1"/>
  <c r="AA60" i="1"/>
  <c r="AB60" i="1"/>
  <c r="AA135" i="1"/>
  <c r="AB135" i="1"/>
  <c r="AD148" i="1"/>
  <c r="AE148" i="1"/>
  <c r="AB146" i="1"/>
  <c r="AA146" i="1"/>
  <c r="AA111" i="1"/>
  <c r="AB111" i="1"/>
  <c r="AA249" i="1"/>
  <c r="AB249" i="1"/>
  <c r="AD164" i="1"/>
  <c r="AE164" i="1"/>
  <c r="AD204" i="1"/>
  <c r="AE204" i="1"/>
  <c r="AD147" i="1"/>
  <c r="AE223" i="1"/>
  <c r="AD223" i="1"/>
  <c r="AE31" i="1"/>
  <c r="AD31" i="1"/>
  <c r="AB233" i="1"/>
  <c r="AA233" i="1"/>
  <c r="AE217" i="1"/>
  <c r="AD217" i="1"/>
  <c r="AB104" i="1"/>
  <c r="AA104" i="1"/>
  <c r="AE82" i="1"/>
  <c r="AD82" i="1"/>
  <c r="AE302" i="1"/>
  <c r="AD302" i="1"/>
  <c r="AD170" i="1"/>
  <c r="AE170" i="1"/>
  <c r="AB198" i="1"/>
  <c r="AA198" i="1"/>
  <c r="AA219" i="1"/>
  <c r="AB219" i="1"/>
  <c r="AA142" i="1"/>
  <c r="AB142" i="1"/>
  <c r="AE47" i="1"/>
  <c r="AD47" i="1"/>
  <c r="AE248" i="1"/>
  <c r="AD248" i="1"/>
  <c r="AE55" i="1"/>
  <c r="AD55" i="1"/>
  <c r="AD258" i="1"/>
  <c r="AE258" i="1"/>
  <c r="AE234" i="1"/>
  <c r="AD234" i="1"/>
  <c r="AB137" i="1"/>
  <c r="AA137" i="1"/>
  <c r="AA166" i="1"/>
  <c r="AB166" i="1"/>
  <c r="AA75" i="1"/>
  <c r="AB75" i="1"/>
  <c r="AA229" i="1"/>
  <c r="AB229" i="1"/>
  <c r="AA150" i="1"/>
  <c r="AB150" i="1"/>
  <c r="AE298" i="1"/>
  <c r="AD298" i="1"/>
  <c r="AD195" i="1"/>
  <c r="AE195" i="1"/>
  <c r="AA85" i="1"/>
  <c r="AB85" i="1"/>
  <c r="AB185" i="1"/>
  <c r="AA185" i="1"/>
  <c r="AD33" i="1"/>
  <c r="AE33" i="1"/>
  <c r="AE119" i="1"/>
  <c r="AD119" i="1"/>
  <c r="AE285" i="1"/>
  <c r="AD285" i="1"/>
  <c r="AD274" i="1"/>
  <c r="AE274" i="1"/>
  <c r="AD130" i="1"/>
  <c r="AE130" i="1"/>
  <c r="AE53" i="1"/>
  <c r="AD53" i="1"/>
  <c r="AD118" i="1"/>
  <c r="AE118" i="1"/>
  <c r="AE243" i="1"/>
  <c r="AD243" i="1"/>
  <c r="AE40" i="1"/>
  <c r="AD40" i="1"/>
  <c r="AE152" i="1"/>
  <c r="AD152" i="1"/>
  <c r="AD156" i="1"/>
  <c r="AE156" i="1"/>
  <c r="AD188" i="1"/>
  <c r="AE188" i="1"/>
  <c r="AE182" i="1"/>
  <c r="AD182" i="1"/>
  <c r="AD208" i="1" l="1"/>
  <c r="AD143" i="1"/>
  <c r="AE70" i="1"/>
  <c r="AE126" i="1"/>
  <c r="AD174" i="1"/>
  <c r="AE174" i="1"/>
  <c r="AE191" i="1"/>
  <c r="AD191" i="1"/>
  <c r="AD198" i="1"/>
  <c r="AE198" i="1"/>
  <c r="AE254" i="1"/>
  <c r="AD254" i="1"/>
  <c r="AD286" i="1"/>
  <c r="AE286" i="1"/>
  <c r="AD282" i="1"/>
  <c r="AE282" i="1"/>
  <c r="AE81" i="1"/>
  <c r="AD81" i="1"/>
  <c r="AE171" i="1"/>
  <c r="AD171" i="1"/>
  <c r="AE145" i="1"/>
  <c r="AD145" i="1"/>
  <c r="AD109" i="1"/>
  <c r="AE109" i="1"/>
  <c r="AD150" i="1"/>
  <c r="AE150" i="1"/>
  <c r="AE249" i="1"/>
  <c r="AD249" i="1"/>
  <c r="AD135" i="1"/>
  <c r="AE135" i="1"/>
  <c r="AE255" i="1"/>
  <c r="AD255" i="1"/>
  <c r="AE94" i="1"/>
  <c r="AD94" i="1"/>
  <c r="AD32" i="1"/>
  <c r="AE32" i="1"/>
  <c r="AD264" i="1"/>
  <c r="AE264" i="1"/>
  <c r="AE290" i="1"/>
  <c r="AD290" i="1"/>
  <c r="AD266" i="1"/>
  <c r="AE266" i="1"/>
  <c r="AD226" i="1"/>
  <c r="AE226" i="1"/>
  <c r="AD99" i="1"/>
  <c r="AE99" i="1"/>
  <c r="AD120" i="1"/>
  <c r="AE120" i="1"/>
  <c r="AE137" i="1"/>
  <c r="AD137" i="1"/>
  <c r="AD240" i="1"/>
  <c r="AE240" i="1"/>
  <c r="AD141" i="1"/>
  <c r="AE141" i="1"/>
  <c r="AD250" i="1"/>
  <c r="AE250" i="1"/>
  <c r="AD54" i="1"/>
  <c r="AE54" i="1"/>
  <c r="AD218" i="1"/>
  <c r="AE218" i="1"/>
  <c r="AD138" i="1"/>
  <c r="AE138" i="1"/>
  <c r="AD167" i="1"/>
  <c r="AE167" i="1"/>
  <c r="AD85" i="1"/>
  <c r="AE85" i="1"/>
  <c r="AD229" i="1"/>
  <c r="AE229" i="1"/>
  <c r="AE111" i="1"/>
  <c r="AD111" i="1"/>
  <c r="AE60" i="1"/>
  <c r="AD60" i="1"/>
  <c r="AE220" i="1"/>
  <c r="AD220" i="1"/>
  <c r="AD162" i="1"/>
  <c r="AE162" i="1"/>
  <c r="AD76" i="1"/>
  <c r="AE76" i="1"/>
  <c r="AD23" i="1"/>
  <c r="AE23" i="1"/>
  <c r="AE78" i="1"/>
  <c r="AD78" i="1"/>
  <c r="AD301" i="1"/>
  <c r="AE301" i="1"/>
  <c r="AD67" i="1"/>
  <c r="AE67" i="1"/>
  <c r="AD185" i="1"/>
  <c r="AE185" i="1"/>
  <c r="AE104" i="1"/>
  <c r="AD104" i="1"/>
  <c r="AD134" i="1"/>
  <c r="AE134" i="1"/>
  <c r="AD146" i="1"/>
  <c r="AE146" i="1"/>
  <c r="AD283" i="1"/>
  <c r="AE283" i="1"/>
  <c r="AD105" i="1"/>
  <c r="AE105" i="1"/>
  <c r="AE246" i="1"/>
  <c r="AD246" i="1"/>
  <c r="AD236" i="1"/>
  <c r="AE236" i="1"/>
  <c r="AE205" i="1"/>
  <c r="AD205" i="1"/>
  <c r="AD273" i="1"/>
  <c r="AE273" i="1"/>
  <c r="AE192" i="1"/>
  <c r="AD192" i="1"/>
  <c r="AD233" i="1"/>
  <c r="AE233" i="1"/>
  <c r="AD128" i="1"/>
  <c r="AE128" i="1"/>
  <c r="AD153" i="1"/>
  <c r="AE153" i="1"/>
  <c r="AD61" i="1"/>
  <c r="AE61" i="1"/>
  <c r="AE80" i="1"/>
  <c r="AD80" i="1"/>
  <c r="AE75" i="1"/>
  <c r="AD75" i="1"/>
  <c r="AE142" i="1"/>
  <c r="AD142" i="1"/>
  <c r="AD66" i="1"/>
  <c r="AE66" i="1"/>
  <c r="AE199" i="1"/>
  <c r="AD199" i="1"/>
  <c r="AE132" i="1"/>
  <c r="AD132" i="1"/>
  <c r="AD49" i="1"/>
  <c r="AE49" i="1"/>
  <c r="AD72" i="1"/>
  <c r="AE72" i="1"/>
  <c r="AD296" i="1"/>
  <c r="AE296" i="1"/>
  <c r="AD183" i="1"/>
  <c r="AE183" i="1"/>
  <c r="AD184" i="1"/>
  <c r="AE184" i="1"/>
  <c r="AE166" i="1"/>
  <c r="AD166" i="1"/>
  <c r="AD219" i="1"/>
  <c r="AE219" i="1"/>
  <c r="AD303" i="1"/>
  <c r="AE303" i="1"/>
  <c r="AD288" i="1"/>
  <c r="AE288" i="1"/>
  <c r="AE64" i="1"/>
  <c r="AD64" i="1"/>
  <c r="AC11" i="1" l="1"/>
</calcChain>
</file>

<file path=xl/sharedStrings.xml><?xml version="1.0" encoding="utf-8"?>
<sst xmlns="http://schemas.openxmlformats.org/spreadsheetml/2006/main" count="2518" uniqueCount="997">
  <si>
    <t>Z Per / GSC 2853-0790</t>
  </si>
  <si>
    <t>Sine + Quad fit</t>
  </si>
  <si>
    <t>Multiplier</t>
  </si>
  <si>
    <t>Power of 10</t>
  </si>
  <si>
    <t>n</t>
  </si>
  <si>
    <t>Q.+LiTE fit</t>
  </si>
  <si>
    <t>Q fit</t>
  </si>
  <si>
    <t>A.BOX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</si>
  <si>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</si>
  <si>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</si>
  <si>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</si>
  <si>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</si>
  <si>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</si>
  <si>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</si>
  <si>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</si>
  <si>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</si>
  <si>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</si>
  <si>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</si>
  <si>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</si>
  <si>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M</t>
  </si>
  <si>
    <t>System Type:</t>
  </si>
  <si>
    <t>EA/sd</t>
  </si>
  <si>
    <t>Sp:  A0 V + G0 IV-V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</si>
  <si>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</si>
  <si>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</si>
  <si>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t>days</t>
  </si>
  <si>
    <t>OMT = "Observed Minima Timings" - see www.aavso.org</t>
  </si>
  <si>
    <t>Cnst</t>
  </si>
  <si>
    <t>GCVS 4 Eph.</t>
  </si>
  <si>
    <t>Slope</t>
  </si>
  <si>
    <t>My time zone &gt;&gt;&gt;&gt;&gt;</t>
  </si>
  <si>
    <t>(PST=8, PDT=MDT=7, MDT=CST=6, etc.)</t>
  </si>
  <si>
    <t>Quad</t>
  </si>
  <si>
    <t>--- Working ----</t>
  </si>
  <si>
    <t xml:space="preserve">A (ampl) = </t>
  </si>
  <si>
    <t>Epoch =</t>
  </si>
  <si>
    <t>e (eccen)</t>
  </si>
  <si>
    <t>Period =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</si>
  <si>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</t>
    </r>
  </si>
  <si>
    <t>years</t>
  </si>
  <si>
    <t>Start of linear fit (row #)</t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</si>
  <si>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>(arg per) =</t>
    </r>
  </si>
  <si>
    <t>degrees</t>
  </si>
  <si>
    <t>Linear</t>
  </si>
  <si>
    <t>Quadratic</t>
  </si>
  <si>
    <t xml:space="preserve">To = </t>
  </si>
  <si>
    <t>HJD</t>
  </si>
  <si>
    <t>LS Intercept =</t>
  </si>
  <si>
    <r>
      <t>1-e</t>
    </r>
    <r>
      <rPr>
        <vertAlign val="superscript"/>
        <sz val="10"/>
        <rFont val="Arial"/>
        <family val="2"/>
      </rPr>
      <t>2</t>
    </r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</si>
  <si>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</si>
  <si>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LS Slope =</t>
  </si>
  <si>
    <t>e sin nu_o</t>
  </si>
  <si>
    <t>LS Quadr term =</t>
  </si>
  <si>
    <t>na</t>
  </si>
  <si>
    <r>
      <t>a</t>
    </r>
    <r>
      <rPr>
        <vertAlign val="subscript"/>
        <sz val="10"/>
        <color indexed="20"/>
        <rFont val="Arial"/>
        <family val="2"/>
      </rPr>
      <t>12</t>
    </r>
    <r>
      <rPr>
        <sz val="10"/>
        <color indexed="20"/>
        <rFont val="Arial"/>
        <family val="2"/>
      </rPr>
      <t xml:space="preserve"> sin i =</t>
    </r>
  </si>
  <si>
    <t>AU</t>
  </si>
  <si>
    <t>Sum diff² =</t>
  </si>
  <si>
    <t>dP/dt =</t>
  </si>
  <si>
    <t>days/year</t>
  </si>
  <si>
    <t>New epoch =</t>
  </si>
  <si>
    <t>Add cycle</t>
  </si>
  <si>
    <t>pg</t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</si>
  <si>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</si>
  <si>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t>cycle #</t>
  </si>
  <si>
    <t>New Period =</t>
  </si>
  <si>
    <t>JD today</t>
  </si>
  <si>
    <t>vis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</si>
  <si>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</si>
  <si>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t># of data points:</t>
  </si>
  <si>
    <t>Old Cycle</t>
  </si>
  <si>
    <t>PE</t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</si>
  <si>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 =</t>
    </r>
  </si>
  <si>
    <t>Linear Ephemeris =</t>
  </si>
  <si>
    <t>New Cycle</t>
  </si>
  <si>
    <t>CCD</t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</si>
  <si>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</si>
  <si>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t>rad/cycle</t>
  </si>
  <si>
    <t>Quad. Ephemeris =</t>
  </si>
  <si>
    <t>Source</t>
  </si>
  <si>
    <t>Typ</t>
  </si>
  <si>
    <t>ToM</t>
  </si>
  <si>
    <t>error</t>
  </si>
  <si>
    <t>n'</t>
  </si>
  <si>
    <t>O-C</t>
  </si>
  <si>
    <t>S4</t>
  </si>
  <si>
    <t>S5</t>
  </si>
  <si>
    <t>Misc</t>
  </si>
  <si>
    <t>Lin Fit</t>
  </si>
  <si>
    <t>Q. Fit</t>
  </si>
  <si>
    <t>Date</t>
  </si>
  <si>
    <t>wt</t>
  </si>
  <si>
    <t>Q+S fit</t>
  </si>
  <si>
    <t>LiTE Resid</t>
  </si>
  <si>
    <t>Q. resid</t>
  </si>
  <si>
    <t>Q+S resid</t>
  </si>
  <si>
    <r>
      <t>wt.diff</t>
    </r>
    <r>
      <rPr>
        <b/>
        <vertAlign val="superscript"/>
        <sz val="10"/>
        <rFont val="Arial"/>
        <family val="2"/>
      </rPr>
      <t>2</t>
    </r>
  </si>
  <si>
    <t>Q resid</t>
  </si>
  <si>
    <t xml:space="preserve"> e sin nu</t>
  </si>
  <si>
    <t> AN 160.63 </t>
  </si>
  <si>
    <t>I</t>
  </si>
  <si>
    <t> AN 164.130 </t>
  </si>
  <si>
    <t> AN 221.93 </t>
  </si>
  <si>
    <t> AN 176.168 </t>
  </si>
  <si>
    <t> AN 228.186 </t>
  </si>
  <si>
    <t> BLYN (1923) </t>
  </si>
  <si>
    <t> AAB 2.167 </t>
  </si>
  <si>
    <t> AAC 1.34 </t>
  </si>
  <si>
    <t> AAC 1.33 </t>
  </si>
  <si>
    <t> HB 917.7 </t>
  </si>
  <si>
    <t> AA 27.158 </t>
  </si>
  <si>
    <t> HA 113.76 </t>
  </si>
  <si>
    <t> AC 103.2 </t>
  </si>
  <si>
    <t>Wood 1963</t>
  </si>
  <si>
    <t> AA 6.145 </t>
  </si>
  <si>
    <t> AC 174.18 </t>
  </si>
  <si>
    <t> AA 9.47 </t>
  </si>
  <si>
    <t> AC 200.15 </t>
  </si>
  <si>
    <t> BRNO 6 </t>
  </si>
  <si>
    <t>IBVS 0035</t>
  </si>
  <si>
    <t>IBVS 0187</t>
  </si>
  <si>
    <t>BAVM 18 </t>
  </si>
  <si>
    <t> AVSJ 3.65 </t>
  </si>
  <si>
    <t>Mallama 1980</t>
  </si>
  <si>
    <t> ORI 121 </t>
  </si>
  <si>
    <t> ORI 122 </t>
  </si>
  <si>
    <t>IBVS 0779</t>
  </si>
  <si>
    <t> BBS 6 </t>
  </si>
  <si>
    <t> BBS 19 </t>
  </si>
  <si>
    <t>Mallama 1987</t>
  </si>
  <si>
    <t> AVSJ 7.39 </t>
  </si>
  <si>
    <t>OMT #3</t>
  </si>
  <si>
    <t>Kreiner 1980</t>
  </si>
  <si>
    <t>BAVM 29 </t>
  </si>
  <si>
    <t> BBS 27 </t>
  </si>
  <si>
    <t> BBS 32 </t>
  </si>
  <si>
    <t> BBS 36 </t>
  </si>
  <si>
    <t> BBS 38 </t>
  </si>
  <si>
    <t> BBS 39 </t>
  </si>
  <si>
    <t> BBS 40 </t>
  </si>
  <si>
    <t> BBS 42 </t>
  </si>
  <si>
    <t> BBS 45 </t>
  </si>
  <si>
    <t> BBS 49 </t>
  </si>
  <si>
    <t> BBS 51 </t>
  </si>
  <si>
    <t> BBS 52 </t>
  </si>
  <si>
    <t> BBS 58 </t>
  </si>
  <si>
    <t> BRNO 26 </t>
  </si>
  <si>
    <t> BBS 59 </t>
  </si>
  <si>
    <t> BBS 62 </t>
  </si>
  <si>
    <t> BBS 64 </t>
  </si>
  <si>
    <t>GCVS 4</t>
  </si>
  <si>
    <t> BBS 69 </t>
  </si>
  <si>
    <t> BBS 74 </t>
  </si>
  <si>
    <t> VSSC 68.33 </t>
  </si>
  <si>
    <t> BRNO 27 </t>
  </si>
  <si>
    <t> BBS 82 </t>
  </si>
  <si>
    <t> BRNO 30 </t>
  </si>
  <si>
    <t> BBS 90 </t>
  </si>
  <si>
    <t> BBS 92 </t>
  </si>
  <si>
    <t> VSSC 73 </t>
  </si>
  <si>
    <t> BBS 94 </t>
  </si>
  <si>
    <t> BBS 99 </t>
  </si>
  <si>
    <t> BBS 100 </t>
  </si>
  <si>
    <t> BBS 103 </t>
  </si>
  <si>
    <t> BBS 104 </t>
  </si>
  <si>
    <t>OEJV 0060</t>
  </si>
  <si>
    <t> BBS 110 </t>
  </si>
  <si>
    <t> BBS 113 </t>
  </si>
  <si>
    <t> BBS 114 </t>
  </si>
  <si>
    <t> BBS 115 </t>
  </si>
  <si>
    <t> BBS 116 </t>
  </si>
  <si>
    <t> AOEB 10 </t>
  </si>
  <si>
    <t> BBS 117 </t>
  </si>
  <si>
    <t> BBS 118 </t>
  </si>
  <si>
    <t> BBS 119 </t>
  </si>
  <si>
    <t> BBS 121 </t>
  </si>
  <si>
    <t> BBS 123 </t>
  </si>
  <si>
    <t>BAVM 143 </t>
  </si>
  <si>
    <t> BBS 126 </t>
  </si>
  <si>
    <t>IBVS 5543</t>
  </si>
  <si>
    <t>BAVM 171 </t>
  </si>
  <si>
    <t>IBVS 5643</t>
  </si>
  <si>
    <t>OEJV 0001</t>
  </si>
  <si>
    <t>OEJV 0003</t>
  </si>
  <si>
    <t>OEJV 0028</t>
  </si>
  <si>
    <t>IBVS 5746</t>
  </si>
  <si>
    <t> AOEB 12 </t>
  </si>
  <si>
    <t>VSB 45 </t>
  </si>
  <si>
    <t>JAVSO..36..171</t>
  </si>
  <si>
    <t>JAVSO..37...44</t>
  </si>
  <si>
    <t>JAVSO..38..183</t>
  </si>
  <si>
    <t>IBVS 5924</t>
  </si>
  <si>
    <t>IBVS 5988</t>
  </si>
  <si>
    <t>JAVSO..39..177</t>
  </si>
  <si>
    <t>II</t>
  </si>
  <si>
    <t>JAVSO..41..122</t>
  </si>
  <si>
    <t> JAAVSO 43-1 </t>
  </si>
  <si>
    <t>JAVSO 43, 77</t>
  </si>
  <si>
    <t>JAVSO..41..328</t>
  </si>
  <si>
    <t>IBVS 6118</t>
  </si>
  <si>
    <t>JAVSO..42..426</t>
  </si>
  <si>
    <t>JAVSO..43..238</t>
  </si>
  <si>
    <t>JAVSO..45..121</t>
  </si>
  <si>
    <t>JAVSO..46…79 (2018)</t>
  </si>
  <si>
    <t>JAVSO..47..105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</si>
  <si>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</si>
  <si>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</si>
  <si>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</si>
  <si>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</si>
  <si>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</si>
  <si>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</si>
  <si>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</si>
  <si>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</si>
  <si>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2438663.341 </t>
  </si>
  <si>
    <t> 24.09.1964 20:11 </t>
  </si>
  <si>
    <t> -0.018 </t>
  </si>
  <si>
    <t>F </t>
  </si>
  <si>
    <t> I.Todoran </t>
  </si>
  <si>
    <t>IBVS 187 </t>
  </si>
  <si>
    <t>2438669.455 </t>
  </si>
  <si>
    <t> 30.09.1964 22:55 </t>
  </si>
  <si>
    <t> -0.017 </t>
  </si>
  <si>
    <t>2441545.462 </t>
  </si>
  <si>
    <t> 15.08.1972 23:05 </t>
  </si>
  <si>
    <t> 0.006 </t>
  </si>
  <si>
    <t>V </t>
  </si>
  <si>
    <t> Z.Klimek </t>
  </si>
  <si>
    <t>IBVS 779 </t>
  </si>
  <si>
    <t>2442807.712 </t>
  </si>
  <si>
    <t> 30.01.1976 05:05 </t>
  </si>
  <si>
    <t> 0.001 </t>
  </si>
  <si>
    <t> P.Atwood </t>
  </si>
  <si>
    <t> AOEB 3 </t>
  </si>
  <si>
    <t>2442832.168 </t>
  </si>
  <si>
    <t> 23.02.1976 16:01 </t>
  </si>
  <si>
    <t> 0.007 </t>
  </si>
  <si>
    <t> M.Winiarski </t>
  </si>
  <si>
    <t> AN 301.328 </t>
  </si>
  <si>
    <t>2443079.726 </t>
  </si>
  <si>
    <t> 28.10.1976 05:25 </t>
  </si>
  <si>
    <t> 0.004 </t>
  </si>
  <si>
    <t> G.Samolyk </t>
  </si>
  <si>
    <t>2443452.593 </t>
  </si>
  <si>
    <t> 05.11.1977 02:13 </t>
  </si>
  <si>
    <t>2443889.643 </t>
  </si>
  <si>
    <t> 16.01.1979 03:25 </t>
  </si>
  <si>
    <t> -0.000 </t>
  </si>
  <si>
    <t> M.Heifner </t>
  </si>
  <si>
    <t>2444271.668 </t>
  </si>
  <si>
    <t> 02.02.1980 04:01 </t>
  </si>
  <si>
    <t> -0.014 </t>
  </si>
  <si>
    <t>2444647.601 </t>
  </si>
  <si>
    <t> 12.02.1981 02:25 </t>
  </si>
  <si>
    <t> -0.007 </t>
  </si>
  <si>
    <t>2445298.580 </t>
  </si>
  <si>
    <t> 25.11.1982 01:55 </t>
  </si>
  <si>
    <t> -0.021 </t>
  </si>
  <si>
    <t> D.Williams </t>
  </si>
  <si>
    <t>2445735.631 </t>
  </si>
  <si>
    <t> 05.02.1984 03:08 </t>
  </si>
  <si>
    <t> -0.022 </t>
  </si>
  <si>
    <t>2446093.209 </t>
  </si>
  <si>
    <t> 27.01.1985 17:00 </t>
  </si>
  <si>
    <t> -0.032 </t>
  </si>
  <si>
    <t>2446114.602 </t>
  </si>
  <si>
    <t> 18.02.1985 02:26 </t>
  </si>
  <si>
    <t> -0.033 </t>
  </si>
  <si>
    <t> M.Baldwin </t>
  </si>
  <si>
    <t>2446114.613 </t>
  </si>
  <si>
    <t> 18.02.1985 02:42 </t>
  </si>
  <si>
    <t>2446343.830 </t>
  </si>
  <si>
    <t> 05.10.1985 07:55 </t>
  </si>
  <si>
    <t> -0.028 </t>
  </si>
  <si>
    <t>2446392.723 </t>
  </si>
  <si>
    <t> 23.11.1985 05:21 </t>
  </si>
  <si>
    <t> -0.036 </t>
  </si>
  <si>
    <t> R.Hill </t>
  </si>
  <si>
    <t>2446438.567 </t>
  </si>
  <si>
    <t> 08.01.1986 01:36 </t>
  </si>
  <si>
    <t>2446441.624 </t>
  </si>
  <si>
    <t> 11.01.1986 02:58 </t>
  </si>
  <si>
    <t> -0.035 </t>
  </si>
  <si>
    <t>2446444.676 </t>
  </si>
  <si>
    <t> 14.01.1986 04:13 </t>
  </si>
  <si>
    <t> -0.040 </t>
  </si>
  <si>
    <t>2446447.739 </t>
  </si>
  <si>
    <t> 17.01.1986 05:44 </t>
  </si>
  <si>
    <t>2446496.646 </t>
  </si>
  <si>
    <t> 07.03.1986 03:30 </t>
  </si>
  <si>
    <t> -0.027 </t>
  </si>
  <si>
    <t>2446710.584 </t>
  </si>
  <si>
    <t> 07.10.1986 02:00 </t>
  </si>
  <si>
    <t> -0.030 </t>
  </si>
  <si>
    <t>2446713.634 </t>
  </si>
  <si>
    <t> 10.10.1986 03:12 </t>
  </si>
  <si>
    <t> -0.037 </t>
  </si>
  <si>
    <t>2446820.609 </t>
  </si>
  <si>
    <t> 25.01.1987 02:36 </t>
  </si>
  <si>
    <t>2447153.735 </t>
  </si>
  <si>
    <t> 24.12.1987 05:38 </t>
  </si>
  <si>
    <t> -0.044 </t>
  </si>
  <si>
    <t>2448232.596 </t>
  </si>
  <si>
    <t> 07.12.1990 02:18 </t>
  </si>
  <si>
    <t> -0.059 </t>
  </si>
  <si>
    <t>2448944.695 </t>
  </si>
  <si>
    <t> 18.11.1992 04:40 </t>
  </si>
  <si>
    <t> -0.080 </t>
  </si>
  <si>
    <t>2449326.732 </t>
  </si>
  <si>
    <t> 05.12.1993 05:34 </t>
  </si>
  <si>
    <t> -0.081 </t>
  </si>
  <si>
    <t>2449632.353 </t>
  </si>
  <si>
    <t> 06.10.1994 20:28 </t>
  </si>
  <si>
    <t> -0.091 </t>
  </si>
  <si>
    <t> P.Molik </t>
  </si>
  <si>
    <t>OEJV 0060 </t>
  </si>
  <si>
    <t>2449754.599 </t>
  </si>
  <si>
    <t> 06.02.1995 02:22 </t>
  </si>
  <si>
    <t> -0.097 </t>
  </si>
  <si>
    <t>2449928.805 </t>
  </si>
  <si>
    <t> 30.07.1995 07:19 </t>
  </si>
  <si>
    <t> -0.100 </t>
  </si>
  <si>
    <t>2452896.405 </t>
  </si>
  <si>
    <t> 13.09.2003 21:43 </t>
  </si>
  <si>
    <t> -0.174 </t>
  </si>
  <si>
    <t> K.Locher </t>
  </si>
  <si>
    <t> BBS 130 </t>
  </si>
  <si>
    <t>2452948.3553 </t>
  </si>
  <si>
    <t> 04.11.2003 20:31 </t>
  </si>
  <si>
    <t> -0.1809 </t>
  </si>
  <si>
    <t>E </t>
  </si>
  <si>
    <t>o</t>
  </si>
  <si>
    <t> U.Schmidt </t>
  </si>
  <si>
    <t>BAVM 172 </t>
  </si>
  <si>
    <t>2453287.599 </t>
  </si>
  <si>
    <t> 09.10.2004 02:22 </t>
  </si>
  <si>
    <t> -0.187 </t>
  </si>
  <si>
    <t> R.Meyer </t>
  </si>
  <si>
    <t>BAVM 174 </t>
  </si>
  <si>
    <t>2453385.393 </t>
  </si>
  <si>
    <t> 14.01.2005 21:25 </t>
  </si>
  <si>
    <t> -0.195 </t>
  </si>
  <si>
    <t>OEJV 0003 </t>
  </si>
  <si>
    <t>2453752.148 </t>
  </si>
  <si>
    <t> 16.01.2006 15:33 </t>
  </si>
  <si>
    <t> -0.197 </t>
  </si>
  <si>
    <t>OEJV 0028 </t>
  </si>
  <si>
    <t>2453984.4171 </t>
  </si>
  <si>
    <t> 05.09.2006 22:00 </t>
  </si>
  <si>
    <t> -0.2071 </t>
  </si>
  <si>
    <t>?</t>
  </si>
  <si>
    <t> S. Dogru et al. </t>
  </si>
  <si>
    <t>IBVS 5746 </t>
  </si>
  <si>
    <t>2454482.5843 </t>
  </si>
  <si>
    <t> 17.01.2008 02:01 </t>
  </si>
  <si>
    <t> -0.2179 </t>
  </si>
  <si>
    <t>C </t>
  </si>
  <si>
    <t>ns</t>
  </si>
  <si>
    <t> K.Menzies </t>
  </si>
  <si>
    <t>JAAVSO 36(2);171 </t>
  </si>
  <si>
    <t>2454485.6404 </t>
  </si>
  <si>
    <t> 20.01.2008 03:22 </t>
  </si>
  <si>
    <t> -0.2181 </t>
  </si>
  <si>
    <t>2454812.6581 </t>
  </si>
  <si>
    <t> 12.12.2008 03:47 </t>
  </si>
  <si>
    <t> -0.2252 </t>
  </si>
  <si>
    <t>JAAVSO 37(1);44 </t>
  </si>
  <si>
    <t>2455087.7205 </t>
  </si>
  <si>
    <t> 13.09.2009 05:17 </t>
  </si>
  <si>
    <t> -0.2304 </t>
  </si>
  <si>
    <t> JAAVSO 38;120 </t>
  </si>
  <si>
    <t>2455173.2947 </t>
  </si>
  <si>
    <t> 07.12.2009 19:04 </t>
  </si>
  <si>
    <t> -0.2327 </t>
  </si>
  <si>
    <t> N.Erkan et al. </t>
  </si>
  <si>
    <t>IBVS 5924 </t>
  </si>
  <si>
    <t>2455246.6448 </t>
  </si>
  <si>
    <t> 19.02.2010 03:28 </t>
  </si>
  <si>
    <t> -0.2340 </t>
  </si>
  <si>
    <t>2455454.4698 </t>
  </si>
  <si>
    <t> 14.09.2010 23:16 </t>
  </si>
  <si>
    <t> -0.2379 </t>
  </si>
  <si>
    <t> S.Dogru et al. </t>
  </si>
  <si>
    <t>IBVS 5988 </t>
  </si>
  <si>
    <t>2455472.8072 </t>
  </si>
  <si>
    <t> 03.10.2010 07:22 </t>
  </si>
  <si>
    <t> -0.2383 </t>
  </si>
  <si>
    <t> JAAVSO 39;177 </t>
  </si>
  <si>
    <t>2456181.8520 </t>
  </si>
  <si>
    <t> 11.09.2012 08:26 </t>
  </si>
  <si>
    <t> -0.2566 </t>
  </si>
  <si>
    <t> JAAVSO 41;122 </t>
  </si>
  <si>
    <t>2456557.7713 </t>
  </si>
  <si>
    <t> 22.09.2013 06:30 </t>
  </si>
  <si>
    <t> -0.2630 </t>
  </si>
  <si>
    <t> JAAVSO 41;328 </t>
  </si>
  <si>
    <t>2456643.3452 </t>
  </si>
  <si>
    <t> 16.12.2013 20:17 </t>
  </si>
  <si>
    <t> -0.2657 </t>
  </si>
  <si>
    <t>-I</t>
  </si>
  <si>
    <t> F.Agerer </t>
  </si>
  <si>
    <t>BAVM 234 </t>
  </si>
  <si>
    <t>2456655.5709 </t>
  </si>
  <si>
    <t> 29.12.2013 01:42 </t>
  </si>
  <si>
    <t>3598</t>
  </si>
  <si>
    <t> -0.2652 </t>
  </si>
  <si>
    <t> JAAVSO 42;426 </t>
  </si>
  <si>
    <t>2415410.621 </t>
  </si>
  <si>
    <t> 26.01.1901 02:54 </t>
  </si>
  <si>
    <t> -0.358 </t>
  </si>
  <si>
    <t> A.S.Williams </t>
  </si>
  <si>
    <t>2415456.462 </t>
  </si>
  <si>
    <t> 12.03.1901 23:05 </t>
  </si>
  <si>
    <t> -0.361 </t>
  </si>
  <si>
    <t>2415462.541 </t>
  </si>
  <si>
    <t> 19.03.1901 00:59 </t>
  </si>
  <si>
    <t> -0.395 </t>
  </si>
  <si>
    <t>2415737.626 </t>
  </si>
  <si>
    <t> 19.12.1901 03:01 </t>
  </si>
  <si>
    <t> -0.377 </t>
  </si>
  <si>
    <t>2416006.640 </t>
  </si>
  <si>
    <t> 14.09.1902 03:21 </t>
  </si>
  <si>
    <t> -0.318 </t>
  </si>
  <si>
    <t>2416009.693 </t>
  </si>
  <si>
    <t> 17.09.1902 04:37 </t>
  </si>
  <si>
    <t> -0.322 </t>
  </si>
  <si>
    <t>2416012.748 </t>
  </si>
  <si>
    <t> 20.09.1902 05:57 </t>
  </si>
  <si>
    <t> -0.323 </t>
  </si>
  <si>
    <t>2416037.236 </t>
  </si>
  <si>
    <t> 14.10.1902 17:39 </t>
  </si>
  <si>
    <t> -0.285 </t>
  </si>
  <si>
    <t> E.Hartwig </t>
  </si>
  <si>
    <t>2416040.238 </t>
  </si>
  <si>
    <t> 17.10.1902 17:42 </t>
  </si>
  <si>
    <t> -0.340 </t>
  </si>
  <si>
    <t>2416046.389 </t>
  </si>
  <si>
    <t> 23.10.1902 21:20 </t>
  </si>
  <si>
    <t> -0.301 </t>
  </si>
  <si>
    <t>2416052.503 </t>
  </si>
  <si>
    <t> 30.10.1902 00:04 </t>
  </si>
  <si>
    <t> -0.300 </t>
  </si>
  <si>
    <t>2416917.464 </t>
  </si>
  <si>
    <t> 12.03.1905 23:08 </t>
  </si>
  <si>
    <t> -0.274 </t>
  </si>
  <si>
    <t> K.Graff </t>
  </si>
  <si>
    <t>2417082.517 </t>
  </si>
  <si>
    <t> 25.08.1905 00:24 </t>
  </si>
  <si>
    <t> -0.261 </t>
  </si>
  <si>
    <t>2417122.249 </t>
  </si>
  <si>
    <t> 03.10.1905 17:58 </t>
  </si>
  <si>
    <t> A.A.Nijland </t>
  </si>
  <si>
    <t>2417122.250 </t>
  </si>
  <si>
    <t> 03.10.1905 18:00 </t>
  </si>
  <si>
    <t> -0.260 </t>
  </si>
  <si>
    <t>2417235.337 </t>
  </si>
  <si>
    <t> 24.01.1906 20:05 </t>
  </si>
  <si>
    <t> -0.257 </t>
  </si>
  <si>
    <t>2417287.301 </t>
  </si>
  <si>
    <t> 17.03.1906 19:13 </t>
  </si>
  <si>
    <t> -0.250 </t>
  </si>
  <si>
    <t>2417290.352 </t>
  </si>
  <si>
    <t> 20.03.1906 20:26 </t>
  </si>
  <si>
    <t> -0.255 </t>
  </si>
  <si>
    <t>2417409.551 </t>
  </si>
  <si>
    <t> 18.07.1906 01:13 </t>
  </si>
  <si>
    <t> -0.252 </t>
  </si>
  <si>
    <t>2417498.197 </t>
  </si>
  <si>
    <t> 14.10.1906 16:43 </t>
  </si>
  <si>
    <t> -0.239 </t>
  </si>
  <si>
    <t>2417501.249 </t>
  </si>
  <si>
    <t> 17.10.1906 17:58 </t>
  </si>
  <si>
    <t> -0.243 </t>
  </si>
  <si>
    <t>2417507.357 </t>
  </si>
  <si>
    <t> 23.10.1906 20:34 </t>
  </si>
  <si>
    <t> -0.248 </t>
  </si>
  <si>
    <t>2417513.472 </t>
  </si>
  <si>
    <t> 29.10.1906 23:19 </t>
  </si>
  <si>
    <t> -0.246 </t>
  </si>
  <si>
    <t>2417663.233 </t>
  </si>
  <si>
    <t> 28.03.1907 17:35 </t>
  </si>
  <si>
    <t> -0.244 </t>
  </si>
  <si>
    <t>2417666.292 </t>
  </si>
  <si>
    <t> 31.03.1907 19:00 </t>
  </si>
  <si>
    <t> -0.241 </t>
  </si>
  <si>
    <t>2417788.546 </t>
  </si>
  <si>
    <t> 01.08.1907 01:06 </t>
  </si>
  <si>
    <t>2417828.291 </t>
  </si>
  <si>
    <t> 09.09.1907 18:59 </t>
  </si>
  <si>
    <t> -0.226 </t>
  </si>
  <si>
    <t>2417834.399 </t>
  </si>
  <si>
    <t> 15.09.1907 21:34 </t>
  </si>
  <si>
    <t> -0.231 </t>
  </si>
  <si>
    <t>2417837.457 </t>
  </si>
  <si>
    <t> 18.09.1907 22:58 </t>
  </si>
  <si>
    <t> -0.229 </t>
  </si>
  <si>
    <t>2417886.361 </t>
  </si>
  <si>
    <t> 06.11.1907 20:39 </t>
  </si>
  <si>
    <t>2417892.475 </t>
  </si>
  <si>
    <t> 12.11.1907 23:24 </t>
  </si>
  <si>
    <t> -0.225 </t>
  </si>
  <si>
    <t>2417904.703 </t>
  </si>
  <si>
    <t> 25.11.1907 04:52 </t>
  </si>
  <si>
    <t> -0.222 </t>
  </si>
  <si>
    <t>2417935.263 </t>
  </si>
  <si>
    <t> 25.12.1907 18:18 </t>
  </si>
  <si>
    <t>2418170.609 </t>
  </si>
  <si>
    <t> 17.08.1908 02:36 </t>
  </si>
  <si>
    <t> -0.214 </t>
  </si>
  <si>
    <t>2418173.664 </t>
  </si>
  <si>
    <t> 20.08.1908 03:56 </t>
  </si>
  <si>
    <t> -0.216 </t>
  </si>
  <si>
    <t>2418222.563 </t>
  </si>
  <si>
    <t> 08.10.1908 01:30 </t>
  </si>
  <si>
    <t> -0.218 </t>
  </si>
  <si>
    <t>2418265.361 </t>
  </si>
  <si>
    <t> 19.11.1908 20:39 </t>
  </si>
  <si>
    <t> -0.208 </t>
  </si>
  <si>
    <t>2418271.468 </t>
  </si>
  <si>
    <t> 25.11.1908 23:13 </t>
  </si>
  <si>
    <t>2418332.597 </t>
  </si>
  <si>
    <t> 26.01.1909 02:19 </t>
  </si>
  <si>
    <t> -0.211 </t>
  </si>
  <si>
    <t>2418546.542 </t>
  </si>
  <si>
    <t> 28.08.1909 01:00 </t>
  </si>
  <si>
    <t> -0.207 </t>
  </si>
  <si>
    <t>2418604.618 </t>
  </si>
  <si>
    <t> 25.10.1909 02:49 </t>
  </si>
  <si>
    <t> -0.201 </t>
  </si>
  <si>
    <t>2418644.350 </t>
  </si>
  <si>
    <t> 03.12.1909 20:24 </t>
  </si>
  <si>
    <t>2418653.516 </t>
  </si>
  <si>
    <t> 13.12.1909 00:23 </t>
  </si>
  <si>
    <t> -0.204 </t>
  </si>
  <si>
    <t>2418656.578 </t>
  </si>
  <si>
    <t> 16.12.1909 01:52 </t>
  </si>
  <si>
    <t> -0.198 </t>
  </si>
  <si>
    <t>2418693.253 </t>
  </si>
  <si>
    <t> 21.01.1910 18:04 </t>
  </si>
  <si>
    <t> -0.199 </t>
  </si>
  <si>
    <t>2418702.424 </t>
  </si>
  <si>
    <t> 30.01.1910 22:10 </t>
  </si>
  <si>
    <t>2418751.326 </t>
  </si>
  <si>
    <t> 20.03.1910 19:49 </t>
  </si>
  <si>
    <t> -0.196 </t>
  </si>
  <si>
    <t>2418754.379 </t>
  </si>
  <si>
    <t> 23.03.1910 21:05 </t>
  </si>
  <si>
    <t>2418757.437 </t>
  </si>
  <si>
    <t> 26.03.1910 22:29 </t>
  </si>
  <si>
    <t>2419078.360 </t>
  </si>
  <si>
    <t> 10.02.1911 20:38 </t>
  </si>
  <si>
    <t> -0.186 </t>
  </si>
  <si>
    <t>2420004.437 </t>
  </si>
  <si>
    <t> 24.08.1913 22:29 </t>
  </si>
  <si>
    <t> -0.170 </t>
  </si>
  <si>
    <t>2420007.495 </t>
  </si>
  <si>
    <t> 27.08.1913 23:52 </t>
  </si>
  <si>
    <t> -0.169 </t>
  </si>
  <si>
    <t>2420157.249 </t>
  </si>
  <si>
    <t> 24.01.1914 17:58 </t>
  </si>
  <si>
    <t>2420160.313 </t>
  </si>
  <si>
    <t> 27.01.1914 19:30 </t>
  </si>
  <si>
    <t> -0.166 </t>
  </si>
  <si>
    <t>2420166.427 </t>
  </si>
  <si>
    <t> 02.02.1914 22:14 </t>
  </si>
  <si>
    <t> -0.165 </t>
  </si>
  <si>
    <t>2420169.485 </t>
  </si>
  <si>
    <t> 05.02.1914 23:38 </t>
  </si>
  <si>
    <t> -0.163 </t>
  </si>
  <si>
    <t>2421602.905 </t>
  </si>
  <si>
    <t> 09.01.1918 09:43 </t>
  </si>
  <si>
    <t> -0.151 </t>
  </si>
  <si>
    <t> M.Luizet </t>
  </si>
  <si>
    <t>2422642.065 </t>
  </si>
  <si>
    <t> 13.11.1920 13:33 </t>
  </si>
  <si>
    <t> -0.135 </t>
  </si>
  <si>
    <t>2422645.121 </t>
  </si>
  <si>
    <t> 16.11.1920 14:54 </t>
  </si>
  <si>
    <t>2422651.226 </t>
  </si>
  <si>
    <t> 22.11.1920 17:25 </t>
  </si>
  <si>
    <t> -0.143 </t>
  </si>
  <si>
    <t>2422654.287 </t>
  </si>
  <si>
    <t> 25.11.1920 18:53 </t>
  </si>
  <si>
    <t> -0.138 </t>
  </si>
  <si>
    <t>2422981.311 </t>
  </si>
  <si>
    <t> 18.10.1921 19:27 </t>
  </si>
  <si>
    <t> -0.139 </t>
  </si>
  <si>
    <t>2423082.166 </t>
  </si>
  <si>
    <t> 27.01.1922 15:59 </t>
  </si>
  <si>
    <t> -0.142 </t>
  </si>
  <si>
    <t>2423097.453 </t>
  </si>
  <si>
    <t> 11.02.1922 22:52 </t>
  </si>
  <si>
    <t> -0.137 </t>
  </si>
  <si>
    <t>2423143.288 </t>
  </si>
  <si>
    <t> 29.03.1922 18:54 </t>
  </si>
  <si>
    <t> -0.146 </t>
  </si>
  <si>
    <t>2423146.360 </t>
  </si>
  <si>
    <t> 01.04.1922 20:38 </t>
  </si>
  <si>
    <t> -0.131 </t>
  </si>
  <si>
    <t>2423152.470 </t>
  </si>
  <si>
    <t> 07.04.1922 23:16 </t>
  </si>
  <si>
    <t> -0.133 </t>
  </si>
  <si>
    <t>2424118.262 </t>
  </si>
  <si>
    <t> 28.11.1924 18:17 </t>
  </si>
  <si>
    <t> -0.134 </t>
  </si>
  <si>
    <t> K.Kordylewski </t>
  </si>
  <si>
    <t>2424136.585 </t>
  </si>
  <si>
    <t> 17.12.1924 02:02 </t>
  </si>
  <si>
    <t> -0.149 </t>
  </si>
  <si>
    <t>2424353.613 </t>
  </si>
  <si>
    <t> 22.07.1925 02:42 </t>
  </si>
  <si>
    <t> -0.119 </t>
  </si>
  <si>
    <t>2424433.070 </t>
  </si>
  <si>
    <t> 09.10.1925 13:40 </t>
  </si>
  <si>
    <t> -0.126 </t>
  </si>
  <si>
    <t>2424448.349 </t>
  </si>
  <si>
    <t> 24.10.1925 20:22 </t>
  </si>
  <si>
    <t> -0.128 </t>
  </si>
  <si>
    <t>2424598.125 </t>
  </si>
  <si>
    <t> 23.03.1926 15:00 </t>
  </si>
  <si>
    <t> -0.111 </t>
  </si>
  <si>
    <t>2424769.264 </t>
  </si>
  <si>
    <t> 10.09.1926 18:20 </t>
  </si>
  <si>
    <t> -0.125 </t>
  </si>
  <si>
    <t> J.Gadomski </t>
  </si>
  <si>
    <t>2424793.730 </t>
  </si>
  <si>
    <t> 05.10.1926 05:31 </t>
  </si>
  <si>
    <t> -0.110 </t>
  </si>
  <si>
    <t>2424888.482 </t>
  </si>
  <si>
    <t> 07.01.1927 23:34 </t>
  </si>
  <si>
    <t> -0.103 </t>
  </si>
  <si>
    <t>2424934.322 </t>
  </si>
  <si>
    <t> 22.02.1927 19:43 </t>
  </si>
  <si>
    <t> -0.108 </t>
  </si>
  <si>
    <t>2425307.203 </t>
  </si>
  <si>
    <t> 01.03.1928 16:52 </t>
  </si>
  <si>
    <t> -0.096 </t>
  </si>
  <si>
    <t>2425478.370 </t>
  </si>
  <si>
    <t> 19.08.1928 20:52 </t>
  </si>
  <si>
    <t> -0.083 </t>
  </si>
  <si>
    <t>2425481.416 </t>
  </si>
  <si>
    <t> 22.08.1928 21:59 </t>
  </si>
  <si>
    <t> -0.093 </t>
  </si>
  <si>
    <t>2425481.424 </t>
  </si>
  <si>
    <t> 22.08.1928 22:10 </t>
  </si>
  <si>
    <t> -0.085 </t>
  </si>
  <si>
    <t> E.J.Woodward </t>
  </si>
  <si>
    <t>2425851.242 </t>
  </si>
  <si>
    <t> 27.08.1929 17:48 </t>
  </si>
  <si>
    <t>2425866.520 </t>
  </si>
  <si>
    <t> 12.09.1929 00:28 </t>
  </si>
  <si>
    <t>2426441.114 </t>
  </si>
  <si>
    <t> 09.04.1931 14:44 </t>
  </si>
  <si>
    <t> -0.075 </t>
  </si>
  <si>
    <t>2427694.238 </t>
  </si>
  <si>
    <t> 13.09.1934 17:42 </t>
  </si>
  <si>
    <t>2428021.275 </t>
  </si>
  <si>
    <t> 06.08.1935 18:36 </t>
  </si>
  <si>
    <t> -0.025 </t>
  </si>
  <si>
    <t> J.Piegza </t>
  </si>
  <si>
    <t>2428076.280 </t>
  </si>
  <si>
    <t> 30.09.1935 18:43 </t>
  </si>
  <si>
    <t>2428363.570 </t>
  </si>
  <si>
    <t> 14.07.1936 01:40 </t>
  </si>
  <si>
    <t>2428834.261 </t>
  </si>
  <si>
    <t> 27.10.1937 18:15 </t>
  </si>
  <si>
    <t> -0.016 </t>
  </si>
  <si>
    <t>2428938.176 </t>
  </si>
  <si>
    <t> 08.02.1938 16:13 </t>
  </si>
  <si>
    <t>2429326.328 </t>
  </si>
  <si>
    <t> 03.03.1939 19:52 </t>
  </si>
  <si>
    <t> -0.015 </t>
  </si>
  <si>
    <t>2429864.231 </t>
  </si>
  <si>
    <t> 22.08.1940 17:32 </t>
  </si>
  <si>
    <t> S.Gaposchkin </t>
  </si>
  <si>
    <t>2430634.425 </t>
  </si>
  <si>
    <t> 01.10.1942 22:12 </t>
  </si>
  <si>
    <t>2430778.084 </t>
  </si>
  <si>
    <t> 22.02.1943 14:00 </t>
  </si>
  <si>
    <t> -0.004 </t>
  </si>
  <si>
    <t>2430793.369 </t>
  </si>
  <si>
    <t> 09.03.1943 20:51 </t>
  </si>
  <si>
    <t> -0.001 </t>
  </si>
  <si>
    <t>2431655.250 </t>
  </si>
  <si>
    <t> 18.07.1945 18:00 </t>
  </si>
  <si>
    <t> 0.002 </t>
  </si>
  <si>
    <t>2432202.327 </t>
  </si>
  <si>
    <t> 16.01.1947 19:50 </t>
  </si>
  <si>
    <t>2432211.473 </t>
  </si>
  <si>
    <t> 25.01.1947 23:21 </t>
  </si>
  <si>
    <t> -0.023 </t>
  </si>
  <si>
    <t>2432260.384 </t>
  </si>
  <si>
    <t> 15.03.1947 21:12 </t>
  </si>
  <si>
    <t> -0.013 </t>
  </si>
  <si>
    <t>2432474.344 </t>
  </si>
  <si>
    <t> 15.10.1947 20:15 </t>
  </si>
  <si>
    <t> A.Szczepanowska </t>
  </si>
  <si>
    <t>2432642.436 </t>
  </si>
  <si>
    <t> 31.03.1948 22:27 </t>
  </si>
  <si>
    <t>2432798.310 </t>
  </si>
  <si>
    <t> 03.09.1948 19:26 </t>
  </si>
  <si>
    <t> 0.003 </t>
  </si>
  <si>
    <t>2432807.481 </t>
  </si>
  <si>
    <t> 12.09.1948 23:32 </t>
  </si>
  <si>
    <t> 0.005 </t>
  </si>
  <si>
    <t>2432850.257 </t>
  </si>
  <si>
    <t> 25.10.1948 18:10 </t>
  </si>
  <si>
    <t>2432868.606 </t>
  </si>
  <si>
    <t> 13.11.1948 02:32 </t>
  </si>
  <si>
    <t>2432969.473 </t>
  </si>
  <si>
    <t> 21.02.1949 23:21 </t>
  </si>
  <si>
    <t> 0.013 </t>
  </si>
  <si>
    <t>2433131.450 </t>
  </si>
  <si>
    <t> 02.08.1949 22:48 </t>
  </si>
  <si>
    <t> A.A.Vasilieva </t>
  </si>
  <si>
    <t>2433183.406 </t>
  </si>
  <si>
    <t> 23.09.1949 21:44 </t>
  </si>
  <si>
    <t>2433186.462 </t>
  </si>
  <si>
    <t> 26.09.1949 23:05 </t>
  </si>
  <si>
    <t>2433189.515 </t>
  </si>
  <si>
    <t> 30.09.1949 00:21 </t>
  </si>
  <si>
    <t>2433336.221 </t>
  </si>
  <si>
    <t> 23.02.1950 17:18 </t>
  </si>
  <si>
    <t>2433516.557 </t>
  </si>
  <si>
    <t> 23.08.1950 01:22 </t>
  </si>
  <si>
    <t> 0.018 </t>
  </si>
  <si>
    <t>2433559.348 </t>
  </si>
  <si>
    <t> 04.10.1950 20:21 </t>
  </si>
  <si>
    <t> 0.021 </t>
  </si>
  <si>
    <t>2433571.564 </t>
  </si>
  <si>
    <t> 17.10.1950 01:32 </t>
  </si>
  <si>
    <t> 0.012 </t>
  </si>
  <si>
    <t>2433629.634 </t>
  </si>
  <si>
    <t> 14.12.1950 03:12 </t>
  </si>
  <si>
    <t>2433675.474 </t>
  </si>
  <si>
    <t> 28.01.1951 23:22 </t>
  </si>
  <si>
    <t>2434604.607 </t>
  </si>
  <si>
    <t> 15.08.1953 02:34 </t>
  </si>
  <si>
    <t> 0.023 </t>
  </si>
  <si>
    <t> R.Szafraniec </t>
  </si>
  <si>
    <t>2435362.571 </t>
  </si>
  <si>
    <t> 12.09.1955 01:42 </t>
  </si>
  <si>
    <t> W.Zessewitsch </t>
  </si>
  <si>
    <t>2435744.576 </t>
  </si>
  <si>
    <t> 28.09.1956 01:49 </t>
  </si>
  <si>
    <t> -0.010 </t>
  </si>
  <si>
    <t>2435787.390 </t>
  </si>
  <si>
    <t> 09.11.1956 21:21 </t>
  </si>
  <si>
    <t> 0.015 </t>
  </si>
  <si>
    <t>2436490.330 </t>
  </si>
  <si>
    <t> 13.10.1958 19:55 </t>
  </si>
  <si>
    <t> G.A.Lange </t>
  </si>
  <si>
    <t>2437960.401 </t>
  </si>
  <si>
    <t> 22.10.1962 21:37 </t>
  </si>
  <si>
    <t> -0.008 </t>
  </si>
  <si>
    <t> V.Znojil </t>
  </si>
  <si>
    <t>2438287.418 </t>
  </si>
  <si>
    <t> 14.09.1963 22:01 </t>
  </si>
  <si>
    <t>IBVS 35 </t>
  </si>
  <si>
    <t>2438999.545 </t>
  </si>
  <si>
    <t> 27.08.1965 01:04 </t>
  </si>
  <si>
    <t> W.Braune </t>
  </si>
  <si>
    <t>2439769.723 </t>
  </si>
  <si>
    <t> 06.10.1967 05:21 </t>
  </si>
  <si>
    <t> -0.019 </t>
  </si>
  <si>
    <t> L.Hazel </t>
  </si>
  <si>
    <t>2440472.690 </t>
  </si>
  <si>
    <t> 08.09.1969 04:33 </t>
  </si>
  <si>
    <t> -0.003 </t>
  </si>
  <si>
    <t>2440475.734 </t>
  </si>
  <si>
    <t> 11.09.1969 05:36 </t>
  </si>
  <si>
    <t>2440478.788 </t>
  </si>
  <si>
    <t> 14.09.1969 06:54 </t>
  </si>
  <si>
    <t>2440836.395 </t>
  </si>
  <si>
    <t> 06.09.1970 21:28 </t>
  </si>
  <si>
    <t> H.Peter </t>
  </si>
  <si>
    <t>2440888.345 </t>
  </si>
  <si>
    <t> 28.10.1970 20:16 </t>
  </si>
  <si>
    <t> -0.005 </t>
  </si>
  <si>
    <t>2440888.352 </t>
  </si>
  <si>
    <t> 28.10.1970 20:26 </t>
  </si>
  <si>
    <t>2441594.353 </t>
  </si>
  <si>
    <t> 03.10.1972 20:28 </t>
  </si>
  <si>
    <t>2441649.379 </t>
  </si>
  <si>
    <t> 27.11.1972 21:05 </t>
  </si>
  <si>
    <t> 0.008 </t>
  </si>
  <si>
    <t>2442404.288 </t>
  </si>
  <si>
    <t> 22.12.1974 18:54 </t>
  </si>
  <si>
    <t> 0.010 </t>
  </si>
  <si>
    <t>2442422.626 </t>
  </si>
  <si>
    <t> 10.01.1975 03:01 </t>
  </si>
  <si>
    <t> R.Harvin </t>
  </si>
  <si>
    <t>2442697.700 </t>
  </si>
  <si>
    <t> 12.10.1975 04:48 </t>
  </si>
  <si>
    <t> 0.016 </t>
  </si>
  <si>
    <t> E.Mayer </t>
  </si>
  <si>
    <t>2442841.331 </t>
  </si>
  <si>
    <t> 03.03.1976 19:56 </t>
  </si>
  <si>
    <t>2442841.333 </t>
  </si>
  <si>
    <t> 03.03.1976 19:59 </t>
  </si>
  <si>
    <t>2443168.358 </t>
  </si>
  <si>
    <t> 24.01.1977 20:35 </t>
  </si>
  <si>
    <t>2443492.318 </t>
  </si>
  <si>
    <t> 14.12.1977 19:37 </t>
  </si>
  <si>
    <t> -0.006 </t>
  </si>
  <si>
    <t>2443492.322 </t>
  </si>
  <si>
    <t> 14.12.1977 19:43 </t>
  </si>
  <si>
    <t> -0.002 </t>
  </si>
  <si>
    <t>2443718.489 </t>
  </si>
  <si>
    <t> 28.07.1978 23:44 </t>
  </si>
  <si>
    <t>2443767.388 </t>
  </si>
  <si>
    <t> 15.09.1978 21:18 </t>
  </si>
  <si>
    <t>2443828.518 </t>
  </si>
  <si>
    <t> 16.11.1978 00:25 </t>
  </si>
  <si>
    <t>2443926.318 </t>
  </si>
  <si>
    <t> 21.02.1979 19:37 </t>
  </si>
  <si>
    <t>2443929.372 </t>
  </si>
  <si>
    <t> 24.02.1979 20:55 </t>
  </si>
  <si>
    <t>2444201.385 </t>
  </si>
  <si>
    <t> 23.11.1979 21:14 </t>
  </si>
  <si>
    <t>2444476.440 </t>
  </si>
  <si>
    <t> 24.08.1980 22:33 </t>
  </si>
  <si>
    <t>2444528.398 </t>
  </si>
  <si>
    <t> 15.10.1980 21:33 </t>
  </si>
  <si>
    <t> G.Mavrofridis </t>
  </si>
  <si>
    <t>2444580.365 </t>
  </si>
  <si>
    <t> 06.12.1980 20:45 </t>
  </si>
  <si>
    <t>2444583.421 </t>
  </si>
  <si>
    <t> 09.12.1980 22:06 </t>
  </si>
  <si>
    <t>2444586.477 </t>
  </si>
  <si>
    <t> 12.12.1980 23:26 </t>
  </si>
  <si>
    <t>2444956.275 </t>
  </si>
  <si>
    <t> 17.12.1981 18:36 </t>
  </si>
  <si>
    <t>2444959.348 </t>
  </si>
  <si>
    <t> 20.12.1981 20:21 </t>
  </si>
  <si>
    <t>2444986.852 </t>
  </si>
  <si>
    <t> 17.01.1982 08:26 </t>
  </si>
  <si>
    <t> J.Silhan </t>
  </si>
  <si>
    <t>2445011.302 </t>
  </si>
  <si>
    <t> 10.02.1982 19:14 </t>
  </si>
  <si>
    <t>2445011.314 </t>
  </si>
  <si>
    <t> 10.02.1982 19:32 </t>
  </si>
  <si>
    <t> M.Kohl </t>
  </si>
  <si>
    <t>2445231.364 </t>
  </si>
  <si>
    <t> 18.09.1982 20:44 </t>
  </si>
  <si>
    <t>2445286.363 </t>
  </si>
  <si>
    <t> 12.11.1982 20:42 </t>
  </si>
  <si>
    <t>2445335.260 </t>
  </si>
  <si>
    <t> 31.12.1982 18:14 </t>
  </si>
  <si>
    <t>2445622.545 </t>
  </si>
  <si>
    <t> 15.10.1983 01:04 </t>
  </si>
  <si>
    <t> -0.024 </t>
  </si>
  <si>
    <t> V.Wagner </t>
  </si>
  <si>
    <t>2445622.550 </t>
  </si>
  <si>
    <t> 15.10.1983 01:12 </t>
  </si>
  <si>
    <t> J.Borovicka </t>
  </si>
  <si>
    <t>2445659.246 </t>
  </si>
  <si>
    <t> 20.11.1983 17:54 </t>
  </si>
  <si>
    <t>2445671.447 </t>
  </si>
  <si>
    <t> 02.12.1983 22:43 </t>
  </si>
  <si>
    <t>2445671.449 </t>
  </si>
  <si>
    <t> 02.12.1983 22:46 </t>
  </si>
  <si>
    <t>2445671.452 </t>
  </si>
  <si>
    <t> 02.12.1983 22:50 </t>
  </si>
  <si>
    <t>2445946.507 </t>
  </si>
  <si>
    <t> 03.09.1984 00:10 </t>
  </si>
  <si>
    <t> -0.031 </t>
  </si>
  <si>
    <t>2446319.374 </t>
  </si>
  <si>
    <t> 10.09.1985 20:58 </t>
  </si>
  <si>
    <t> T.Brelstaff </t>
  </si>
  <si>
    <t>2446322.428 </t>
  </si>
  <si>
    <t> 13.09.1985 22:16 </t>
  </si>
  <si>
    <t> P.Novak </t>
  </si>
  <si>
    <t>2446747.269 </t>
  </si>
  <si>
    <t> 12.11.1986 18:27 </t>
  </si>
  <si>
    <t>2447028.427 </t>
  </si>
  <si>
    <t> 20.08.1987 22:14 </t>
  </si>
  <si>
    <t> -0.043 </t>
  </si>
  <si>
    <t> D.Hanzl </t>
  </si>
  <si>
    <t>2447456.331 </t>
  </si>
  <si>
    <t> 21.10.1988 19:56 </t>
  </si>
  <si>
    <t>2447740.532 </t>
  </si>
  <si>
    <t> 02.08.1989 00:46 </t>
  </si>
  <si>
    <t> -0.058 </t>
  </si>
  <si>
    <t>2447835.271 </t>
  </si>
  <si>
    <t> 04.11.1989 18:30 </t>
  </si>
  <si>
    <t> -0.064 </t>
  </si>
  <si>
    <t>2447945.314 </t>
  </si>
  <si>
    <t> 22.02.1990 19:32 </t>
  </si>
  <si>
    <t> -0.048 </t>
  </si>
  <si>
    <t>2448547.398 </t>
  </si>
  <si>
    <t> 17.10.1991 21:33 </t>
  </si>
  <si>
    <t> -0.057 </t>
  </si>
  <si>
    <t>2448651.294 </t>
  </si>
  <si>
    <t> 29.01.1992 19:03 </t>
  </si>
  <si>
    <t>2448651.304 </t>
  </si>
  <si>
    <t> 29.01.1992 19:17 </t>
  </si>
  <si>
    <t> -0.065 </t>
  </si>
  <si>
    <t>2448984.425 </t>
  </si>
  <si>
    <t> 27.12.1992 22:12 </t>
  </si>
  <si>
    <t> -0.082 </t>
  </si>
  <si>
    <t>2449207.527 </t>
  </si>
  <si>
    <t> 08.08.1993 00:38 </t>
  </si>
  <si>
    <t> -0.090 </t>
  </si>
  <si>
    <t>2450008.283 </t>
  </si>
  <si>
    <t> 17.10.1995 18:47 </t>
  </si>
  <si>
    <t> -0.086 </t>
  </si>
  <si>
    <t>2450014.379 </t>
  </si>
  <si>
    <t> 23.10.1995 21:05 </t>
  </si>
  <si>
    <t>2450017.419 </t>
  </si>
  <si>
    <t> 26.10.1995 22:03 </t>
  </si>
  <si>
    <t>2450295.559 </t>
  </si>
  <si>
    <t> 31.07.1996 01:24 </t>
  </si>
  <si>
    <t>2450390.300 </t>
  </si>
  <si>
    <t> 02.11.1996 19:12 </t>
  </si>
  <si>
    <t>2450396.398 </t>
  </si>
  <si>
    <t> 08.11.1996 21:33 </t>
  </si>
  <si>
    <t> -0.122 </t>
  </si>
  <si>
    <t>2450671.467 </t>
  </si>
  <si>
    <t> 10.08.1997 23:12 </t>
  </si>
  <si>
    <t> -0.121 </t>
  </si>
  <si>
    <t>2450720.375 </t>
  </si>
  <si>
    <t> 28.09.1997 21:00 </t>
  </si>
  <si>
    <t> -0.114 </t>
  </si>
  <si>
    <t>2450735.647 </t>
  </si>
  <si>
    <t> 14.10.1997 03:31 </t>
  </si>
  <si>
    <t> -0.123 </t>
  </si>
  <si>
    <t> S.Cook </t>
  </si>
  <si>
    <t>2450824.296 </t>
  </si>
  <si>
    <t> 10.01.1998 19:06 </t>
  </si>
  <si>
    <t> -0.107 </t>
  </si>
  <si>
    <t>2451056.561 </t>
  </si>
  <si>
    <t> 31.08.1998 01:27 </t>
  </si>
  <si>
    <t>2451203.264 </t>
  </si>
  <si>
    <t> 24.01.1999 18:20 </t>
  </si>
  <si>
    <t>2451429.417 </t>
  </si>
  <si>
    <t> 07.09.1999 22:00 </t>
  </si>
  <si>
    <t>2451496.656 </t>
  </si>
  <si>
    <t> 14.11.1999 03:44 </t>
  </si>
  <si>
    <t>2451551.6692 </t>
  </si>
  <si>
    <t> 08.01.2000 04:03 </t>
  </si>
  <si>
    <t> -0.1349 </t>
  </si>
  <si>
    <t> J.A.Howell </t>
  </si>
  <si>
    <t>2451606.684 </t>
  </si>
  <si>
    <t> 03.03.2000 04:24 </t>
  </si>
  <si>
    <t>2451805.347 </t>
  </si>
  <si>
    <t> 17.09.2000 20:19 </t>
  </si>
  <si>
    <t>2451872.5728 </t>
  </si>
  <si>
    <t> 24.11.2000 01:44 </t>
  </si>
  <si>
    <t> -0.1435 </t>
  </si>
  <si>
    <t>2451878.687 </t>
  </si>
  <si>
    <t> 30.11.2000 04:29 </t>
  </si>
  <si>
    <t>2451924.530 </t>
  </si>
  <si>
    <t> 15.01.2001 00:43 </t>
  </si>
  <si>
    <t> -0.144 </t>
  </si>
  <si>
    <t> D.Bannuscher </t>
  </si>
  <si>
    <t>2451930.646 </t>
  </si>
  <si>
    <t> 21.01.2001 03:30 </t>
  </si>
  <si>
    <t> -0.140 </t>
  </si>
  <si>
    <t>2452184.348 </t>
  </si>
  <si>
    <t> 01.10.2001 20:21 </t>
  </si>
  <si>
    <t> -0.112 </t>
  </si>
  <si>
    <t>2452208.752 </t>
  </si>
  <si>
    <t> 26.10.2001 06:02 </t>
  </si>
  <si>
    <t> -0.158 </t>
  </si>
  <si>
    <t>2452254.606 </t>
  </si>
  <si>
    <t> 11.12.2001 02:32 </t>
  </si>
  <si>
    <t>2452896.406 </t>
  </si>
  <si>
    <t> 13.09.2003 21:44 </t>
  </si>
  <si>
    <t> -0.173 </t>
  </si>
  <si>
    <t>2452957.5272 </t>
  </si>
  <si>
    <t> 14.11.2003 00:39 </t>
  </si>
  <si>
    <t> -0.1780 </t>
  </si>
  <si>
    <t>2453354.8319 </t>
  </si>
  <si>
    <t> 15.12.2004 07:57 </t>
  </si>
  <si>
    <t> -0.1931 </t>
  </si>
  <si>
    <t>2454008.8669 </t>
  </si>
  <si>
    <t> 30.09.2006 08:48 </t>
  </si>
  <si>
    <t> -0.2077 </t>
  </si>
  <si>
    <t> V.Petriew </t>
  </si>
  <si>
    <t>2454024.1483 </t>
  </si>
  <si>
    <t> 15.10.2006 15:33 </t>
  </si>
  <si>
    <t> -0.2079 </t>
  </si>
  <si>
    <t> K. Nagai et al. </t>
  </si>
  <si>
    <t>2454057.7668 </t>
  </si>
  <si>
    <t> 18.11.2006 06:24 </t>
  </si>
  <si>
    <t> -0.2087 </t>
  </si>
  <si>
    <t> J.Bialozynski </t>
  </si>
  <si>
    <t>2456236.8658 </t>
  </si>
  <si>
    <t> 05.11.2012 08:46 </t>
  </si>
  <si>
    <t> -0.2563 </t>
  </si>
  <si>
    <t>JAVSO 49, 108</t>
  </si>
  <si>
    <t>JAVSO, 50, 133</t>
  </si>
  <si>
    <t>JAAVSO52#1</t>
  </si>
  <si>
    <t xml:space="preserve">Mag </t>
  </si>
  <si>
    <t>Next ToM-P</t>
  </si>
  <si>
    <t>Next ToM-S</t>
  </si>
  <si>
    <t>9.94-12.70</t>
  </si>
  <si>
    <t>JAAVSO, 52,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</si>
</sst>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0.000E+00"/>
    <numFmt numFmtId="166" formatCode="m/d/yyyy\ h:mm"/>
    <numFmt numFmtId="167" formatCode="dd/mm/yyyy"/>
    <numFmt numFmtId="168" formatCode="0.00000"/>
  </numFmts>
  <fonts count="28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vertAlign val="superscript"/>
      <sz val="10"/>
      <name val="Arial"/>
      <family val="2"/>
    </font>
    <font>
      <vertAlign val="subscript"/>
      <sz val="10"/>
      <color indexed="20"/>
      <name val="Arial"/>
      <family val="2"/>
    </font>
    <font>
      <b/>
      <sz val="10"/>
      <color indexed="16"/>
      <name val="Arial"/>
      <family val="2"/>
    </font>
    <font>
      <strike/>
      <sz val="10"/>
      <name val="Arial"/>
      <family val="2"/>
    </font>
    <font>
      <sz val="10"/>
      <color indexed="13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i/>
      <sz val="10"/>
      <color indexed="10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24" fillId="0" borderId="0" applyFill="0" applyBorder="0" applyProtection="0">
      <alignment vertical="top"/>
    </xf>
    <xf numFmtId="164" fontId="24" fillId="0" borderId="0" applyFill="0" applyBorder="0" applyProtection="0">
      <alignment vertical="top"/>
    </xf>
    <xf numFmtId="0" fontId="24" fillId="0" borderId="0" applyFill="0" applyBorder="0" applyProtection="0">
      <alignment vertical="top"/>
    </xf>
    <xf numFmtId="2" fontId="24" fillId="0" borderId="0" applyFill="0" applyBorder="0" applyProtection="0">
      <alignment vertical="top"/>
    </xf>
    <xf numFmtId="0" fontId="23" fillId="0" borderId="0" applyNumberFormat="0" applyFill="0" applyBorder="0" applyProtection="0">
      <alignment vertical="top"/>
    </xf>
    <xf numFmtId="0" fontId="24" fillId="0" borderId="0"/>
    <xf numFmtId="0" fontId="24" fillId="0" borderId="0"/>
  </cellStyleXfs>
  <cellXfs count="140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1" fontId="0" fillId="0" borderId="0" xfId="0" applyNumberFormat="1" applyAlignment="1"/>
    <xf numFmtId="0" fontId="7" fillId="0" borderId="0" xfId="0" applyFont="1" applyAlignment="1"/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Alignme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 wrapText="1"/>
    </xf>
    <xf numFmtId="0" fontId="18" fillId="0" borderId="0" xfId="0" applyFont="1">
      <alignment vertical="top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6" applyFont="1" applyAlignment="1">
      <alignment horizontal="left" vertical="center"/>
    </xf>
    <xf numFmtId="0" fontId="20" fillId="0" borderId="0" xfId="6" applyFont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0" xfId="0" applyFont="1">
      <alignment vertical="top"/>
    </xf>
    <xf numFmtId="0" fontId="8" fillId="0" borderId="0" xfId="0" applyFont="1" applyAlignment="1">
      <alignment horizontal="center"/>
    </xf>
    <xf numFmtId="0" fontId="20" fillId="0" borderId="0" xfId="7" applyFont="1" applyAlignment="1">
      <alignment horizontal="left" vertical="center"/>
    </xf>
    <xf numFmtId="0" fontId="20" fillId="0" borderId="0" xfId="7" applyFont="1" applyAlignment="1">
      <alignment horizontal="center"/>
    </xf>
    <xf numFmtId="0" fontId="21" fillId="0" borderId="0" xfId="7" applyFont="1" applyAlignment="1">
      <alignment horizontal="left"/>
    </xf>
    <xf numFmtId="0" fontId="21" fillId="0" borderId="0" xfId="7" applyFont="1" applyAlignment="1">
      <alignment horizontal="center"/>
    </xf>
    <xf numFmtId="0" fontId="21" fillId="0" borderId="0" xfId="6" applyFont="1"/>
    <xf numFmtId="0" fontId="21" fillId="0" borderId="0" xfId="6" applyFont="1" applyAlignment="1">
      <alignment horizontal="center"/>
    </xf>
    <xf numFmtId="0" fontId="21" fillId="0" borderId="0" xfId="6" applyFont="1" applyAlignment="1">
      <alignment horizontal="left"/>
    </xf>
    <xf numFmtId="0" fontId="22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7" xfId="0" applyBorder="1">
      <alignment vertical="top"/>
    </xf>
    <xf numFmtId="0" fontId="0" fillId="0" borderId="11" xfId="0" applyBorder="1" applyAlignment="1">
      <alignment horizontal="center"/>
    </xf>
    <xf numFmtId="0" fontId="0" fillId="0" borderId="9" xfId="0" applyBorder="1">
      <alignment vertical="top"/>
    </xf>
    <xf numFmtId="0" fontId="23" fillId="0" borderId="0" xfId="5" applyNumberFormat="1" applyFill="1" applyBorder="1" applyAlignment="1" applyProtection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3" borderId="18" xfId="0" applyFont="1" applyFill="1" applyBorder="1" applyAlignment="1">
      <alignment horizontal="left" vertical="top" wrapText="1" indent="1"/>
    </xf>
    <xf numFmtId="0" fontId="18" fillId="3" borderId="18" xfId="0" applyFont="1" applyFill="1" applyBorder="1" applyAlignment="1">
      <alignment horizontal="center" vertical="top" wrapText="1"/>
    </xf>
    <xf numFmtId="0" fontId="18" fillId="3" borderId="18" xfId="0" applyFont="1" applyFill="1" applyBorder="1" applyAlignment="1">
      <alignment horizontal="right" vertical="top" wrapText="1"/>
    </xf>
    <xf numFmtId="0" fontId="23" fillId="3" borderId="18" xfId="5" applyNumberFormat="1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67" fontId="0" fillId="0" borderId="0" xfId="0" applyNumberFormat="1" applyAlignment="1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7" fillId="0" borderId="6" xfId="0" applyFont="1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8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8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8" fillId="0" borderId="12" xfId="0" applyFont="1" applyBorder="1" applyAlignment="1">
      <alignment vertical="center"/>
    </xf>
    <xf numFmtId="11" fontId="0" fillId="0" borderId="0" xfId="0" applyNumberFormat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0" fillId="0" borderId="0" xfId="0" applyFont="1" applyAlignment="1">
      <alignment vertical="center"/>
    </xf>
    <xf numFmtId="11" fontId="0" fillId="0" borderId="0" xfId="0" applyNumberFormat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1" xfId="0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10" fillId="0" borderId="11" xfId="0" applyFont="1" applyBorder="1" applyAlignment="1">
      <alignment vertical="center"/>
    </xf>
    <xf numFmtId="2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3" xfId="0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4" xfId="0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166" fontId="7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167" fontId="0" fillId="0" borderId="0" xfId="0" applyNumberFormat="1" applyAlignment="1">
      <alignment vertical="center"/>
    </xf>
    <xf numFmtId="168" fontId="25" fillId="0" borderId="0" xfId="0" applyNumberFormat="1" applyFont="1" applyAlignment="1">
      <alignment horizontal="left" vertical="center" wrapText="1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>
      <alignment horizontal="left"/>
    </xf>
    <xf numFmtId="0" fontId="0" fillId="0" borderId="19" xfId="0" applyBorder="1" applyAlignment="1">
      <alignment vertical="center"/>
    </xf>
    <xf numFmtId="0" fontId="26" fillId="0" borderId="22" xfId="0" applyFont="1" applyBorder="1" applyAlignment="1">
      <alignment horizontal="right" vertical="center"/>
    </xf>
    <xf numFmtId="0" fontId="26" fillId="0" borderId="24" xfId="0" applyFont="1" applyBorder="1" applyAlignment="1">
      <alignment horizontal="right" vertical="center"/>
    </xf>
    <xf numFmtId="0" fontId="0" fillId="4" borderId="20" xfId="0" applyFill="1" applyBorder="1" applyAlignment="1">
      <alignment horizontal="right" vertical="center"/>
    </xf>
    <xf numFmtId="0" fontId="0" fillId="4" borderId="21" xfId="0" applyFill="1" applyBorder="1" applyAlignment="1">
      <alignment horizontal="center" vertical="center"/>
    </xf>
    <xf numFmtId="0" fontId="2" fillId="0" borderId="23" xfId="0" applyFont="1" applyBorder="1" applyAlignment="1">
      <alignment horizontal="right" vertical="center"/>
    </xf>
    <xf numFmtId="0" fontId="27" fillId="0" borderId="23" xfId="0" applyFont="1" applyBorder="1" applyAlignment="1">
      <alignment horizontal="right" vertical="center"/>
    </xf>
    <xf numFmtId="22" fontId="27" fillId="0" borderId="23" xfId="0" applyNumberFormat="1" applyFont="1" applyBorder="1" applyAlignment="1">
      <alignment horizontal="right" vertical="center"/>
    </xf>
    <xf numFmtId="22" fontId="27" fillId="0" borderId="25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 applyProtection="1">
      <alignment horizontal="center"/>
      <protection locked="0"/>
    </xf>
    <xf numFmtId="168" fontId="25" fillId="0" borderId="0" xfId="0" applyNumberFormat="1" applyFont="1" applyAlignment="1" applyProtection="1">
      <alignment horizontal="left"/>
      <protection locked="0"/>
    </xf>
    <xf numFmtId="168" fontId="25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 Per - O-C Diagr.</a:t>
            </a:r>
          </a:p>
        </c:rich>
      </c:tx>
      <c:layout>
        <c:manualLayout>
          <c:xMode val="edge"/>
          <c:yMode val="edge"/>
          <c:x val="0.38837984701453598"/>
          <c:y val="3.10734463276836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73831048896667"/>
          <c:y val="0.12286445675772011"/>
          <c:w val="0.82027529892096818"/>
          <c:h val="0.6737477722692070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'Active 1'!$F$21:$F$2980</c:f>
              <c:numCache>
                <c:formatCode>General</c:formatCode>
                <c:ptCount val="2960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  <c:pt idx="278">
                  <c:v>4277</c:v>
                </c:pt>
                <c:pt idx="279">
                  <c:v>4309</c:v>
                </c:pt>
                <c:pt idx="280">
                  <c:v>4402</c:v>
                </c:pt>
                <c:pt idx="281">
                  <c:v>4542</c:v>
                </c:pt>
                <c:pt idx="282">
                  <c:v>4555</c:v>
                </c:pt>
                <c:pt idx="283">
                  <c:v>4435</c:v>
                </c:pt>
                <c:pt idx="284">
                  <c:v>4759</c:v>
                </c:pt>
                <c:pt idx="285">
                  <c:v>4776</c:v>
                </c:pt>
                <c:pt idx="286">
                  <c:v>4805</c:v>
                </c:pt>
              </c:numCache>
            </c:numRef>
          </c:xVal>
          <c:yVal>
            <c:numRef>
              <c:f>'Active 1'!$H$21:$H$2980</c:f>
              <c:numCache>
                <c:formatCode>General</c:formatCode>
                <c:ptCount val="2960"/>
                <c:pt idx="0">
                  <c:v>-0.35757980000198586</c:v>
                </c:pt>
                <c:pt idx="1">
                  <c:v>-0.36117880000165314</c:v>
                </c:pt>
                <c:pt idx="2">
                  <c:v>-0.39479200000096171</c:v>
                </c:pt>
                <c:pt idx="3">
                  <c:v>-0.37738600000011502</c:v>
                </c:pt>
                <c:pt idx="4">
                  <c:v>-0.31836680000196793</c:v>
                </c:pt>
                <c:pt idx="5">
                  <c:v>-0.32167340000160038</c:v>
                </c:pt>
                <c:pt idx="6">
                  <c:v>-0.32298000000082538</c:v>
                </c:pt>
                <c:pt idx="7">
                  <c:v>-0.28543279999939841</c:v>
                </c:pt>
                <c:pt idx="8">
                  <c:v>-0.33973940000396396</c:v>
                </c:pt>
                <c:pt idx="9">
                  <c:v>-0.30135260000315611</c:v>
                </c:pt>
                <c:pt idx="10">
                  <c:v>-0.29996580000079121</c:v>
                </c:pt>
                <c:pt idx="11">
                  <c:v>-0.27373360000274261</c:v>
                </c:pt>
                <c:pt idx="12">
                  <c:v>-0.26129000000219094</c:v>
                </c:pt>
                <c:pt idx="13">
                  <c:v>-0.26127580000320449</c:v>
                </c:pt>
                <c:pt idx="14">
                  <c:v>-0.26027580000300077</c:v>
                </c:pt>
                <c:pt idx="15">
                  <c:v>-0.25662000000374974</c:v>
                </c:pt>
                <c:pt idx="16">
                  <c:v>-0.24983220000285655</c:v>
                </c:pt>
                <c:pt idx="17">
                  <c:v>-0.25513880000289646</c:v>
                </c:pt>
                <c:pt idx="18">
                  <c:v>-0.25209620000168798</c:v>
                </c:pt>
                <c:pt idx="19">
                  <c:v>-0.23898760000156472</c:v>
                </c:pt>
                <c:pt idx="20">
                  <c:v>-0.2432942000014009</c:v>
                </c:pt>
                <c:pt idx="21">
                  <c:v>-0.24790740000025835</c:v>
                </c:pt>
                <c:pt idx="22">
                  <c:v>-0.24552060000132769</c:v>
                </c:pt>
                <c:pt idx="23">
                  <c:v>-0.24354400000083842</c:v>
                </c:pt>
                <c:pt idx="24">
                  <c:v>-0.24085059999924852</c:v>
                </c:pt>
                <c:pt idx="25">
                  <c:v>-0.23911460000454099</c:v>
                </c:pt>
                <c:pt idx="26">
                  <c:v>-0.22610039999926812</c:v>
                </c:pt>
                <c:pt idx="27">
                  <c:v>-0.23071360000176355</c:v>
                </c:pt>
                <c:pt idx="28">
                  <c:v>-0.22902020000401535</c:v>
                </c:pt>
                <c:pt idx="29">
                  <c:v>-0.22592580000127782</c:v>
                </c:pt>
                <c:pt idx="30">
                  <c:v>-0.22453900000255089</c:v>
                </c:pt>
                <c:pt idx="31">
                  <c:v>-0.22176540000145906</c:v>
                </c:pt>
                <c:pt idx="32">
                  <c:v>-0.22483140000258572</c:v>
                </c:pt>
                <c:pt idx="33">
                  <c:v>-0.21443960000033258</c:v>
                </c:pt>
                <c:pt idx="34">
                  <c:v>-0.21574619999955758</c:v>
                </c:pt>
                <c:pt idx="35">
                  <c:v>-0.21765180000511464</c:v>
                </c:pt>
                <c:pt idx="36">
                  <c:v>-0.20794419999947422</c:v>
                </c:pt>
                <c:pt idx="37">
                  <c:v>-0.21355740000217338</c:v>
                </c:pt>
                <c:pt idx="38">
                  <c:v>-0.2106893999989552</c:v>
                </c:pt>
                <c:pt idx="39">
                  <c:v>-0.2071514000017487</c:v>
                </c:pt>
                <c:pt idx="40">
                  <c:v>-0.20097680000253604</c:v>
                </c:pt>
                <c:pt idx="41">
                  <c:v>-0.2009626000035496</c:v>
                </c:pt>
                <c:pt idx="42">
                  <c:v>-0.20388240000102087</c:v>
                </c:pt>
                <c:pt idx="43">
                  <c:v>-0.19818899999881978</c:v>
                </c:pt>
                <c:pt idx="44">
                  <c:v>-0.19886820000101579</c:v>
                </c:pt>
                <c:pt idx="45">
                  <c:v>-0.19678800000110641</c:v>
                </c:pt>
                <c:pt idx="46">
                  <c:v>-0.19569360000241431</c:v>
                </c:pt>
                <c:pt idx="47">
                  <c:v>-0.19900020000204677</c:v>
                </c:pt>
                <c:pt idx="48">
                  <c:v>-0.19730680000066059</c:v>
                </c:pt>
                <c:pt idx="49">
                  <c:v>-0.18649980000191135</c:v>
                </c:pt>
                <c:pt idx="50">
                  <c:v>-0.17039959999965504</c:v>
                </c:pt>
                <c:pt idx="51">
                  <c:v>-0.16870620000190684</c:v>
                </c:pt>
                <c:pt idx="52">
                  <c:v>-0.17372960000284365</c:v>
                </c:pt>
                <c:pt idx="53">
                  <c:v>-0.16603620000387309</c:v>
                </c:pt>
                <c:pt idx="54">
                  <c:v>-0.16464940000150818</c:v>
                </c:pt>
                <c:pt idx="55">
                  <c:v>-0.162956000000122</c:v>
                </c:pt>
                <c:pt idx="56">
                  <c:v>-0.15075140000408283</c:v>
                </c:pt>
                <c:pt idx="57">
                  <c:v>-0.13499540000339039</c:v>
                </c:pt>
                <c:pt idx="58">
                  <c:v>-0.13530200000241166</c:v>
                </c:pt>
                <c:pt idx="59">
                  <c:v>-0.14291520000188029</c:v>
                </c:pt>
                <c:pt idx="60">
                  <c:v>-0.13822179999988293</c:v>
                </c:pt>
                <c:pt idx="61">
                  <c:v>-0.13902800000141724</c:v>
                </c:pt>
                <c:pt idx="62">
                  <c:v>-0.14214580000043497</c:v>
                </c:pt>
                <c:pt idx="63">
                  <c:v>-0.13667880000139121</c:v>
                </c:pt>
                <c:pt idx="64">
                  <c:v>-0.14627780000228086</c:v>
                </c:pt>
                <c:pt idx="65">
                  <c:v>-0.13058440000168048</c:v>
                </c:pt>
                <c:pt idx="66">
                  <c:v>-0.13319760000013048</c:v>
                </c:pt>
                <c:pt idx="67">
                  <c:v>-0.13408320000235108</c:v>
                </c:pt>
                <c:pt idx="68">
                  <c:v>-0.14892280000276514</c:v>
                </c:pt>
                <c:pt idx="69">
                  <c:v>-0.11869139999907929</c:v>
                </c:pt>
                <c:pt idx="70">
                  <c:v>-0.1256630000025325</c:v>
                </c:pt>
                <c:pt idx="71">
                  <c:v>-0.12819600000511855</c:v>
                </c:pt>
                <c:pt idx="72">
                  <c:v>-0.11121940000157338</c:v>
                </c:pt>
                <c:pt idx="73">
                  <c:v>-0.12538900000436115</c:v>
                </c:pt>
                <c:pt idx="74">
                  <c:v>-0.10984180000377819</c:v>
                </c:pt>
                <c:pt idx="75">
                  <c:v>-0.10334640000291984</c:v>
                </c:pt>
                <c:pt idx="76">
                  <c:v>-0.10794540000279085</c:v>
                </c:pt>
                <c:pt idx="77">
                  <c:v>-9.6350600000732811E-2</c:v>
                </c:pt>
                <c:pt idx="78">
                  <c:v>-8.2520200001454214E-2</c:v>
                </c:pt>
                <c:pt idx="79">
                  <c:v>-9.2826800002512755E-2</c:v>
                </c:pt>
                <c:pt idx="80">
                  <c:v>-8.4826800004520919E-2</c:v>
                </c:pt>
                <c:pt idx="81">
                  <c:v>-7.9925400004867697E-2</c:v>
                </c:pt>
                <c:pt idx="82">
                  <c:v>-8.3458400000381516E-2</c:v>
                </c:pt>
                <c:pt idx="83">
                  <c:v>-7.5099199999385746E-2</c:v>
                </c:pt>
                <c:pt idx="84">
                  <c:v>-3.6805200001253979E-2</c:v>
                </c:pt>
                <c:pt idx="85">
                  <c:v>-2.4611400000139838E-2</c:v>
                </c:pt>
                <c:pt idx="86">
                  <c:v>-3.3130200004961807E-2</c:v>
                </c:pt>
                <c:pt idx="87">
                  <c:v>-3.5950600002252031E-2</c:v>
                </c:pt>
                <c:pt idx="88">
                  <c:v>-1.6167000005225418E-2</c:v>
                </c:pt>
                <c:pt idx="89">
                  <c:v>-1.5591400002449518E-2</c:v>
                </c:pt>
                <c:pt idx="90">
                  <c:v>-1.4529600000969367E-2</c:v>
                </c:pt>
                <c:pt idx="91">
                  <c:v>-2.1491200001037214E-2</c:v>
                </c:pt>
                <c:pt idx="92">
                  <c:v>-1.6754400003264891E-2</c:v>
                </c:pt>
                <c:pt idx="93">
                  <c:v>-4.1646000026958063E-3</c:v>
                </c:pt>
                <c:pt idx="94">
                  <c:v>-6.976000040594954E-4</c:v>
                </c:pt>
                <c:pt idx="95">
                  <c:v>1.8411999990348704E-3</c:v>
                </c:pt>
                <c:pt idx="96">
                  <c:v>-4.0200000512413681E-5</c:v>
                </c:pt>
                <c:pt idx="97">
                  <c:v>-2.2959999998420244E-2</c:v>
                </c:pt>
                <c:pt idx="98">
                  <c:v>-1.2865600001532584E-2</c:v>
                </c:pt>
                <c:pt idx="99">
                  <c:v>5.6723999987298157E-3</c:v>
                </c:pt>
                <c:pt idx="100">
                  <c:v>8.0940000043483451E-4</c:v>
                </c:pt>
                <c:pt idx="101">
                  <c:v>3.1727999958093278E-3</c:v>
                </c:pt>
                <c:pt idx="102">
                  <c:v>5.2529999957187101E-3</c:v>
                </c:pt>
                <c:pt idx="103">
                  <c:v>-7.0394000067608431E-3</c:v>
                </c:pt>
                <c:pt idx="104">
                  <c:v>4.120999998121988E-3</c:v>
                </c:pt>
                <c:pt idx="105">
                  <c:v>1.3003199994273018E-2</c:v>
                </c:pt>
                <c:pt idx="106">
                  <c:v>5.7533999934094027E-3</c:v>
                </c:pt>
                <c:pt idx="107">
                  <c:v>4.5412000035867095E-3</c:v>
                </c:pt>
                <c:pt idx="108">
                  <c:v>4.2345999972894788E-3</c:v>
                </c:pt>
                <c:pt idx="109">
                  <c:v>9.2799999401904643E-4</c:v>
                </c:pt>
                <c:pt idx="110">
                  <c:v>5.1233999984106049E-3</c:v>
                </c:pt>
                <c:pt idx="111">
                  <c:v>4.2111999937333167E-3</c:v>
                </c:pt>
                <c:pt idx="112">
                  <c:v>1.81217999997898E-2</c:v>
                </c:pt>
                <c:pt idx="113">
                  <c:v>2.0829399996728171E-2</c:v>
                </c:pt>
                <c:pt idx="114">
                  <c:v>1.1602999991737306E-2</c:v>
                </c:pt>
                <c:pt idx="115">
                  <c:v>1.1777599997003563E-2</c:v>
                </c:pt>
                <c:pt idx="116">
                  <c:v>7.1785999971325509E-3</c:v>
                </c:pt>
                <c:pt idx="117">
                  <c:v>2.2972200000367593E-2</c:v>
                </c:pt>
                <c:pt idx="118">
                  <c:v>2.2935400003916584E-2</c:v>
                </c:pt>
                <c:pt idx="119">
                  <c:v>-1.0389600000053179E-2</c:v>
                </c:pt>
                <c:pt idx="120">
                  <c:v>1.531799999793293E-2</c:v>
                </c:pt>
                <c:pt idx="121">
                  <c:v>4.7999999951571226E-3</c:v>
                </c:pt>
                <c:pt idx="18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0E-4623-A365-24307DC72E66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'Active 1'!$F$21:$F$2980</c:f>
              <c:numCache>
                <c:formatCode>General</c:formatCode>
                <c:ptCount val="2960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  <c:pt idx="278">
                  <c:v>4277</c:v>
                </c:pt>
                <c:pt idx="279">
                  <c:v>4309</c:v>
                </c:pt>
                <c:pt idx="280">
                  <c:v>4402</c:v>
                </c:pt>
                <c:pt idx="281">
                  <c:v>4542</c:v>
                </c:pt>
                <c:pt idx="282">
                  <c:v>4555</c:v>
                </c:pt>
                <c:pt idx="283">
                  <c:v>4435</c:v>
                </c:pt>
                <c:pt idx="284">
                  <c:v>4759</c:v>
                </c:pt>
                <c:pt idx="285">
                  <c:v>4776</c:v>
                </c:pt>
                <c:pt idx="286">
                  <c:v>4805</c:v>
                </c:pt>
              </c:numCache>
            </c:numRef>
          </c:xVal>
          <c:yVal>
            <c:numRef>
              <c:f>'Active 1'!$I$21:$I$2980</c:f>
              <c:numCache>
                <c:formatCode>General</c:formatCode>
                <c:ptCount val="2960"/>
                <c:pt idx="122">
                  <c:v>-7.6746000049752183E-3</c:v>
                </c:pt>
                <c:pt idx="123">
                  <c:v>-1.5480800000659656E-2</c:v>
                </c:pt>
                <c:pt idx="124">
                  <c:v>-1.5180800000962336E-2</c:v>
                </c:pt>
                <c:pt idx="125">
                  <c:v>-1.8192600000475068E-2</c:v>
                </c:pt>
                <c:pt idx="126">
                  <c:v>-1.680579999811016E-2</c:v>
                </c:pt>
                <c:pt idx="127">
                  <c:v>-7.918600007542409E-3</c:v>
                </c:pt>
                <c:pt idx="128">
                  <c:v>-1.9181800002115779E-2</c:v>
                </c:pt>
                <c:pt idx="130">
                  <c:v>-2.6998000030289404E-3</c:v>
                </c:pt>
                <c:pt idx="131">
                  <c:v>-1.5006400004494935E-2</c:v>
                </c:pt>
                <c:pt idx="132">
                  <c:v>-1.7313000003923662E-2</c:v>
                </c:pt>
                <c:pt idx="134">
                  <c:v>1.814799994463101E-3</c:v>
                </c:pt>
                <c:pt idx="135">
                  <c:v>-5.3974000038579106E-3</c:v>
                </c:pt>
                <c:pt idx="136">
                  <c:v>1.6025999939301983E-3</c:v>
                </c:pt>
                <c:pt idx="137">
                  <c:v>5.6836000003386289E-3</c:v>
                </c:pt>
                <c:pt idx="138">
                  <c:v>-4.2220000032102689E-3</c:v>
                </c:pt>
                <c:pt idx="139">
                  <c:v>8.259199996246025E-3</c:v>
                </c:pt>
                <c:pt idx="141">
                  <c:v>9.528999995382037E-3</c:v>
                </c:pt>
                <c:pt idx="144">
                  <c:v>9.6893999943858944E-3</c:v>
                </c:pt>
                <c:pt idx="145">
                  <c:v>1.6095399994810577E-2</c:v>
                </c:pt>
                <c:pt idx="147">
                  <c:v>1.0578000001260079E-3</c:v>
                </c:pt>
                <c:pt idx="148">
                  <c:v>6.6049999950337224E-3</c:v>
                </c:pt>
                <c:pt idx="149">
                  <c:v>6.8519999331329018E-4</c:v>
                </c:pt>
                <c:pt idx="150">
                  <c:v>2.6851999937207438E-3</c:v>
                </c:pt>
                <c:pt idx="151">
                  <c:v>3.7703999987570569E-3</c:v>
                </c:pt>
                <c:pt idx="153">
                  <c:v>2.8789999996661209E-3</c:v>
                </c:pt>
                <c:pt idx="154">
                  <c:v>1.3651999979629181E-3</c:v>
                </c:pt>
                <c:pt idx="155">
                  <c:v>-5.6206000008387491E-3</c:v>
                </c:pt>
                <c:pt idx="156">
                  <c:v>-1.6206000000238419E-3</c:v>
                </c:pt>
                <c:pt idx="158">
                  <c:v>-1.30899999930989E-3</c:v>
                </c:pt>
                <c:pt idx="159">
                  <c:v>-3.2146000012289733E-3</c:v>
                </c:pt>
                <c:pt idx="160">
                  <c:v>6.5339999127900228E-4</c:v>
                </c:pt>
                <c:pt idx="161">
                  <c:v>-4.7860000631771982E-4</c:v>
                </c:pt>
                <c:pt idx="162">
                  <c:v>-1.1578000048757531E-3</c:v>
                </c:pt>
                <c:pt idx="163">
                  <c:v>-3.4643999970285222E-3</c:v>
                </c:pt>
                <c:pt idx="164">
                  <c:v>-1.7518000022391789E-3</c:v>
                </c:pt>
                <c:pt idx="165">
                  <c:v>-1.3803600006212946E-2</c:v>
                </c:pt>
                <c:pt idx="166">
                  <c:v>-1.4345800002047326E-2</c:v>
                </c:pt>
                <c:pt idx="167">
                  <c:v>-1.3557999998738524E-2</c:v>
                </c:pt>
                <c:pt idx="168">
                  <c:v>-3.7702000045101158E-3</c:v>
                </c:pt>
                <c:pt idx="169">
                  <c:v>-4.0768000035313889E-3</c:v>
                </c:pt>
                <c:pt idx="170">
                  <c:v>-4.383400002552662E-3</c:v>
                </c:pt>
                <c:pt idx="171">
                  <c:v>-6.5153999967151321E-3</c:v>
                </c:pt>
                <c:pt idx="172">
                  <c:v>-1.9482000003335997E-2</c:v>
                </c:pt>
                <c:pt idx="173">
                  <c:v>-2.7886000025318936E-3</c:v>
                </c:pt>
                <c:pt idx="174">
                  <c:v>-5.5480000009993091E-3</c:v>
                </c:pt>
                <c:pt idx="175">
                  <c:v>-6.000800000037998E-3</c:v>
                </c:pt>
                <c:pt idx="176">
                  <c:v>5.9991999951307662E-3</c:v>
                </c:pt>
                <c:pt idx="177">
                  <c:v>1.923999996506609E-3</c:v>
                </c:pt>
                <c:pt idx="178">
                  <c:v>-1.2594800005899742E-2</c:v>
                </c:pt>
                <c:pt idx="179">
                  <c:v>-2.0821199999772944E-2</c:v>
                </c:pt>
                <c:pt idx="180">
                  <c:v>-1.6500400000950322E-2</c:v>
                </c:pt>
                <c:pt idx="181">
                  <c:v>-2.4320800002897158E-2</c:v>
                </c:pt>
                <c:pt idx="182">
                  <c:v>-1.9320799998240545E-2</c:v>
                </c:pt>
                <c:pt idx="184">
                  <c:v>9.9999999656574801E-4</c:v>
                </c:pt>
                <c:pt idx="185">
                  <c:v>-2.3226400000567082E-2</c:v>
                </c:pt>
                <c:pt idx="186">
                  <c:v>-2.1226400000159629E-2</c:v>
                </c:pt>
                <c:pt idx="187">
                  <c:v>-1.8226400003186427E-2</c:v>
                </c:pt>
                <c:pt idx="188">
                  <c:v>-2.1665000000211876E-2</c:v>
                </c:pt>
                <c:pt idx="189">
                  <c:v>-3.0820400002994575E-2</c:v>
                </c:pt>
                <c:pt idx="190">
                  <c:v>-3.1537199996819254E-2</c:v>
                </c:pt>
                <c:pt idx="191">
                  <c:v>-3.2683400000678375E-2</c:v>
                </c:pt>
                <c:pt idx="192">
                  <c:v>-2.1683400002075359E-2</c:v>
                </c:pt>
                <c:pt idx="193">
                  <c:v>-3.3225599996512756E-2</c:v>
                </c:pt>
                <c:pt idx="194">
                  <c:v>-3.553220000321744E-2</c:v>
                </c:pt>
                <c:pt idx="195">
                  <c:v>-2.7678400001605041E-2</c:v>
                </c:pt>
                <c:pt idx="196">
                  <c:v>-3.5584000004746486E-2</c:v>
                </c:pt>
                <c:pt idx="197">
                  <c:v>-3.6182999996526632E-2</c:v>
                </c:pt>
                <c:pt idx="198">
                  <c:v>-3.5489599998982158E-2</c:v>
                </c:pt>
                <c:pt idx="199">
                  <c:v>-3.9796200006094296E-2</c:v>
                </c:pt>
                <c:pt idx="200">
                  <c:v>-3.3102800000051502E-2</c:v>
                </c:pt>
                <c:pt idx="201">
                  <c:v>-2.7008400000340771E-2</c:v>
                </c:pt>
                <c:pt idx="202">
                  <c:v>-3.0470400000922382E-2</c:v>
                </c:pt>
                <c:pt idx="203">
                  <c:v>-3.6777000001166016E-2</c:v>
                </c:pt>
                <c:pt idx="204">
                  <c:v>-2.1149600004719105E-2</c:v>
                </c:pt>
                <c:pt idx="205">
                  <c:v>-3.2508000003872439E-2</c:v>
                </c:pt>
                <c:pt idx="206">
                  <c:v>-4.3356800000765361E-2</c:v>
                </c:pt>
                <c:pt idx="207">
                  <c:v>-4.3927400001848582E-2</c:v>
                </c:pt>
                <c:pt idx="208">
                  <c:v>-2.228080000350019E-2</c:v>
                </c:pt>
                <c:pt idx="209">
                  <c:v>-5.7794600004854146E-2</c:v>
                </c:pt>
                <c:pt idx="210">
                  <c:v>-6.4299199999368284E-2</c:v>
                </c:pt>
                <c:pt idx="211">
                  <c:v>-4.8336800005927216E-2</c:v>
                </c:pt>
                <c:pt idx="212">
                  <c:v>-5.9157200004847255E-2</c:v>
                </c:pt>
                <c:pt idx="213">
                  <c:v>-5.673699999897508E-2</c:v>
                </c:pt>
                <c:pt idx="214">
                  <c:v>-7.5161400003707968E-2</c:v>
                </c:pt>
                <c:pt idx="215">
                  <c:v>-6.5161400008946657E-2</c:v>
                </c:pt>
                <c:pt idx="216">
                  <c:v>-7.9595000002882443E-2</c:v>
                </c:pt>
                <c:pt idx="217">
                  <c:v>-8.1580799997027498E-2</c:v>
                </c:pt>
                <c:pt idx="218">
                  <c:v>-8.9962600002763793E-2</c:v>
                </c:pt>
                <c:pt idx="219">
                  <c:v>-8.0920000000332948E-2</c:v>
                </c:pt>
                <c:pt idx="221">
                  <c:v>-9.6843999999691732E-2</c:v>
                </c:pt>
                <c:pt idx="222">
                  <c:v>-0.10032020000653574</c:v>
                </c:pt>
                <c:pt idx="223">
                  <c:v>-8.6291799998434726E-2</c:v>
                </c:pt>
                <c:pt idx="224">
                  <c:v>-0.1029049999997369</c:v>
                </c:pt>
                <c:pt idx="225">
                  <c:v>-0.1192116000020178</c:v>
                </c:pt>
                <c:pt idx="226">
                  <c:v>-0.10311219999857713</c:v>
                </c:pt>
                <c:pt idx="227">
                  <c:v>-0.10761679999995977</c:v>
                </c:pt>
                <c:pt idx="228">
                  <c:v>-0.12223000000085449</c:v>
                </c:pt>
                <c:pt idx="229">
                  <c:v>-0.12082400000508642</c:v>
                </c:pt>
                <c:pt idx="230">
                  <c:v>-0.11372960000153398</c:v>
                </c:pt>
                <c:pt idx="232">
                  <c:v>-0.10715399999753572</c:v>
                </c:pt>
                <c:pt idx="233">
                  <c:v>-0.12145560000499245</c:v>
                </c:pt>
                <c:pt idx="234">
                  <c:v>-0.12117240000225138</c:v>
                </c:pt>
                <c:pt idx="235">
                  <c:v>-0.1348608000043896</c:v>
                </c:pt>
                <c:pt idx="239">
                  <c:v>-0.13057259999914095</c:v>
                </c:pt>
                <c:pt idx="242">
                  <c:v>-0.14353000000119209</c:v>
                </c:pt>
                <c:pt idx="244">
                  <c:v>-0.11159100000804756</c:v>
                </c:pt>
                <c:pt idx="247">
                  <c:v>-0.17402880000008736</c:v>
                </c:pt>
                <c:pt idx="248">
                  <c:v>-0.17302879999624565</c:v>
                </c:pt>
                <c:pt idx="251">
                  <c:v>-0.18727360000048066</c:v>
                </c:pt>
                <c:pt idx="253">
                  <c:v>-0.19508480000513373</c:v>
                </c:pt>
                <c:pt idx="254">
                  <c:v>-0.19687680000060936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0E-4623-A365-24307DC72E66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1'!$F$21:$F$2980</c:f>
              <c:numCache>
                <c:formatCode>General</c:formatCode>
                <c:ptCount val="2960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  <c:pt idx="278">
                  <c:v>4277</c:v>
                </c:pt>
                <c:pt idx="279">
                  <c:v>4309</c:v>
                </c:pt>
                <c:pt idx="280">
                  <c:v>4402</c:v>
                </c:pt>
                <c:pt idx="281">
                  <c:v>4542</c:v>
                </c:pt>
                <c:pt idx="282">
                  <c:v>4555</c:v>
                </c:pt>
                <c:pt idx="283">
                  <c:v>4435</c:v>
                </c:pt>
                <c:pt idx="284">
                  <c:v>4759</c:v>
                </c:pt>
                <c:pt idx="285">
                  <c:v>4776</c:v>
                </c:pt>
                <c:pt idx="286">
                  <c:v>4805</c:v>
                </c:pt>
              </c:numCache>
            </c:numRef>
          </c:xVal>
          <c:yVal>
            <c:numRef>
              <c:f>'Active 1'!$J$21:$J$2980</c:f>
              <c:numCache>
                <c:formatCode>General</c:formatCode>
                <c:ptCount val="2960"/>
                <c:pt idx="129">
                  <c:v>-1.9366599997738376E-2</c:v>
                </c:pt>
                <c:pt idx="133">
                  <c:v>-1.2244000005011912E-2</c:v>
                </c:pt>
                <c:pt idx="140">
                  <c:v>1.6866000005393289E-3</c:v>
                </c:pt>
                <c:pt idx="142">
                  <c:v>2.7092000018456019E-3</c:v>
                </c:pt>
                <c:pt idx="143">
                  <c:v>9.1092000002390705E-3</c:v>
                </c:pt>
                <c:pt idx="146">
                  <c:v>2.323799992154818E-3</c:v>
                </c:pt>
                <c:pt idx="152">
                  <c:v>2.5317999970866367E-3</c:v>
                </c:pt>
                <c:pt idx="157">
                  <c:v>-3.7536000018008053E-3</c:v>
                </c:pt>
                <c:pt idx="249">
                  <c:v>-0.18094099999871105</c:v>
                </c:pt>
                <c:pt idx="271">
                  <c:v>-0.26572039999882691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0E-4623-A365-24307DC72E66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1'!$F$21:$F$2980</c:f>
              <c:numCache>
                <c:formatCode>General</c:formatCode>
                <c:ptCount val="2960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  <c:pt idx="278">
                  <c:v>4277</c:v>
                </c:pt>
                <c:pt idx="279">
                  <c:v>4309</c:v>
                </c:pt>
                <c:pt idx="280">
                  <c:v>4402</c:v>
                </c:pt>
                <c:pt idx="281">
                  <c:v>4542</c:v>
                </c:pt>
                <c:pt idx="282">
                  <c:v>4555</c:v>
                </c:pt>
                <c:pt idx="283">
                  <c:v>4435</c:v>
                </c:pt>
                <c:pt idx="284">
                  <c:v>4759</c:v>
                </c:pt>
                <c:pt idx="285">
                  <c:v>4776</c:v>
                </c:pt>
                <c:pt idx="286">
                  <c:v>4805</c:v>
                </c:pt>
              </c:numCache>
            </c:numRef>
          </c:xVal>
          <c:yVal>
            <c:numRef>
              <c:f>'Active 1'!$K$21:$K$2980</c:f>
              <c:numCache>
                <c:formatCode>General</c:formatCode>
                <c:ptCount val="2960"/>
                <c:pt idx="231">
                  <c:v>-0.12326260000554612</c:v>
                </c:pt>
                <c:pt idx="236">
                  <c:v>-0.13460599999962142</c:v>
                </c:pt>
                <c:pt idx="237">
                  <c:v>-0.13492480000422802</c:v>
                </c:pt>
                <c:pt idx="238">
                  <c:v>-0.13364360000559827</c:v>
                </c:pt>
                <c:pt idx="240">
                  <c:v>-0.14351780000288272</c:v>
                </c:pt>
                <c:pt idx="241">
                  <c:v>-0.14193100000557024</c:v>
                </c:pt>
                <c:pt idx="243">
                  <c:v>-0.14014320000569569</c:v>
                </c:pt>
                <c:pt idx="245">
                  <c:v>-0.15804380000190577</c:v>
                </c:pt>
                <c:pt idx="246">
                  <c:v>-0.14864280000620056</c:v>
                </c:pt>
                <c:pt idx="250">
                  <c:v>-0.17796080000698566</c:v>
                </c:pt>
                <c:pt idx="252">
                  <c:v>-0.19311880000896053</c:v>
                </c:pt>
                <c:pt idx="255">
                  <c:v>-0.20707840000250144</c:v>
                </c:pt>
                <c:pt idx="256">
                  <c:v>-0.20773120000376366</c:v>
                </c:pt>
                <c:pt idx="257">
                  <c:v>-0.20786419999785721</c:v>
                </c:pt>
                <c:pt idx="258">
                  <c:v>-0.20873680000659078</c:v>
                </c:pt>
                <c:pt idx="259">
                  <c:v>-0.21785420000378508</c:v>
                </c:pt>
                <c:pt idx="260">
                  <c:v>-0.21806080000533257</c:v>
                </c:pt>
                <c:pt idx="261">
                  <c:v>-0.22516700000414858</c:v>
                </c:pt>
                <c:pt idx="262">
                  <c:v>-0.23036100000172155</c:v>
                </c:pt>
                <c:pt idx="263">
                  <c:v>-0.23274580000725109</c:v>
                </c:pt>
                <c:pt idx="264">
                  <c:v>-0.23400419999961741</c:v>
                </c:pt>
                <c:pt idx="265">
                  <c:v>-0.23785300000599818</c:v>
                </c:pt>
                <c:pt idx="266">
                  <c:v>-0.23829259999911301</c:v>
                </c:pt>
                <c:pt idx="267">
                  <c:v>-0.256623799999943</c:v>
                </c:pt>
                <c:pt idx="268">
                  <c:v>-0.25634260000515496</c:v>
                </c:pt>
                <c:pt idx="269">
                  <c:v>-0.25634260000515496</c:v>
                </c:pt>
                <c:pt idx="270">
                  <c:v>-0.263035600000876</c:v>
                </c:pt>
                <c:pt idx="272">
                  <c:v>-0.26524680000147782</c:v>
                </c:pt>
                <c:pt idx="273">
                  <c:v>-0.29056580000178656</c:v>
                </c:pt>
                <c:pt idx="274">
                  <c:v>-0.30459740000515012</c:v>
                </c:pt>
                <c:pt idx="275">
                  <c:v>-0.31942240000353195</c:v>
                </c:pt>
                <c:pt idx="276">
                  <c:v>-0.33752860000095097</c:v>
                </c:pt>
                <c:pt idx="277">
                  <c:v>-0.33883980000246083</c:v>
                </c:pt>
                <c:pt idx="278">
                  <c:v>-0.35082820000388892</c:v>
                </c:pt>
                <c:pt idx="279">
                  <c:v>-0.3550394000048982</c:v>
                </c:pt>
                <c:pt idx="280">
                  <c:v>-0.37075320000440115</c:v>
                </c:pt>
                <c:pt idx="281">
                  <c:v>-0.39277720000245608</c:v>
                </c:pt>
                <c:pt idx="282">
                  <c:v>-0.39456300000165356</c:v>
                </c:pt>
                <c:pt idx="283">
                  <c:v>-0.37587099999655038</c:v>
                </c:pt>
                <c:pt idx="284">
                  <c:v>-0.42740939999930561</c:v>
                </c:pt>
                <c:pt idx="285">
                  <c:v>-0.4242216000056942</c:v>
                </c:pt>
                <c:pt idx="286">
                  <c:v>-0.42661300000327174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0E-4623-A365-24307DC72E66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1'!$F$21:$F$2980</c:f>
              <c:numCache>
                <c:formatCode>General</c:formatCode>
                <c:ptCount val="2960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  <c:pt idx="278">
                  <c:v>4277</c:v>
                </c:pt>
                <c:pt idx="279">
                  <c:v>4309</c:v>
                </c:pt>
                <c:pt idx="280">
                  <c:v>4402</c:v>
                </c:pt>
                <c:pt idx="281">
                  <c:v>4542</c:v>
                </c:pt>
                <c:pt idx="282">
                  <c:v>4555</c:v>
                </c:pt>
                <c:pt idx="283">
                  <c:v>4435</c:v>
                </c:pt>
                <c:pt idx="284">
                  <c:v>4759</c:v>
                </c:pt>
                <c:pt idx="285">
                  <c:v>4776</c:v>
                </c:pt>
                <c:pt idx="286">
                  <c:v>4805</c:v>
                </c:pt>
              </c:numCache>
            </c:numRef>
          </c:xVal>
          <c:yVal>
            <c:numRef>
              <c:f>'Active 1'!$L$21:$L$2980</c:f>
              <c:numCache>
                <c:formatCode>General</c:formatCode>
                <c:ptCount val="29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30E-4623-A365-24307DC72E66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1'!$F$21:$F$2980</c:f>
              <c:numCache>
                <c:formatCode>General</c:formatCode>
                <c:ptCount val="2960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  <c:pt idx="278">
                  <c:v>4277</c:v>
                </c:pt>
                <c:pt idx="279">
                  <c:v>4309</c:v>
                </c:pt>
                <c:pt idx="280">
                  <c:v>4402</c:v>
                </c:pt>
                <c:pt idx="281">
                  <c:v>4542</c:v>
                </c:pt>
                <c:pt idx="282">
                  <c:v>4555</c:v>
                </c:pt>
                <c:pt idx="283">
                  <c:v>4435</c:v>
                </c:pt>
                <c:pt idx="284">
                  <c:v>4759</c:v>
                </c:pt>
                <c:pt idx="285">
                  <c:v>4776</c:v>
                </c:pt>
                <c:pt idx="286">
                  <c:v>4805</c:v>
                </c:pt>
              </c:numCache>
            </c:numRef>
          </c:xVal>
          <c:yVal>
            <c:numRef>
              <c:f>'Active 1'!$M$21:$M$2980</c:f>
              <c:numCache>
                <c:formatCode>General</c:formatCode>
                <c:ptCount val="29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30E-4623-A365-24307DC72E66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1'!$F$21:$F$2980</c:f>
              <c:numCache>
                <c:formatCode>General</c:formatCode>
                <c:ptCount val="2960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  <c:pt idx="278">
                  <c:v>4277</c:v>
                </c:pt>
                <c:pt idx="279">
                  <c:v>4309</c:v>
                </c:pt>
                <c:pt idx="280">
                  <c:v>4402</c:v>
                </c:pt>
                <c:pt idx="281">
                  <c:v>4542</c:v>
                </c:pt>
                <c:pt idx="282">
                  <c:v>4555</c:v>
                </c:pt>
                <c:pt idx="283">
                  <c:v>4435</c:v>
                </c:pt>
                <c:pt idx="284">
                  <c:v>4759</c:v>
                </c:pt>
                <c:pt idx="285">
                  <c:v>4776</c:v>
                </c:pt>
                <c:pt idx="286">
                  <c:v>4805</c:v>
                </c:pt>
              </c:numCache>
            </c:numRef>
          </c:xVal>
          <c:yVal>
            <c:numRef>
              <c:f>'Active 1'!$N$21:$N$2980</c:f>
              <c:numCache>
                <c:formatCode>General</c:formatCode>
                <c:ptCount val="29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30E-4623-A365-24307DC72E66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1'!$F$21:$F$2980</c:f>
              <c:numCache>
                <c:formatCode>General</c:formatCode>
                <c:ptCount val="2960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  <c:pt idx="278">
                  <c:v>4277</c:v>
                </c:pt>
                <c:pt idx="279">
                  <c:v>4309</c:v>
                </c:pt>
                <c:pt idx="280">
                  <c:v>4402</c:v>
                </c:pt>
                <c:pt idx="281">
                  <c:v>4542</c:v>
                </c:pt>
                <c:pt idx="282">
                  <c:v>4555</c:v>
                </c:pt>
                <c:pt idx="283">
                  <c:v>4435</c:v>
                </c:pt>
                <c:pt idx="284">
                  <c:v>4759</c:v>
                </c:pt>
                <c:pt idx="285">
                  <c:v>4776</c:v>
                </c:pt>
                <c:pt idx="286">
                  <c:v>4805</c:v>
                </c:pt>
              </c:numCache>
            </c:numRef>
          </c:xVal>
          <c:yVal>
            <c:numRef>
              <c:f>'Active 1'!$O$21:$O$2980</c:f>
              <c:numCache>
                <c:formatCode>General</c:formatCode>
                <c:ptCount val="2960"/>
                <c:pt idx="218">
                  <c:v>-4.8551487887378356E-2</c:v>
                </c:pt>
                <c:pt idx="219">
                  <c:v>-5.2364772984351701E-2</c:v>
                </c:pt>
                <c:pt idx="220">
                  <c:v>-6.2142427079155155E-2</c:v>
                </c:pt>
                <c:pt idx="221">
                  <c:v>-6.6053488717076558E-2</c:v>
                </c:pt>
                <c:pt idx="222">
                  <c:v>-7.1626751551114531E-2</c:v>
                </c:pt>
                <c:pt idx="223">
                  <c:v>-7.4168941615763428E-2</c:v>
                </c:pt>
                <c:pt idx="224">
                  <c:v>-7.4364494697659489E-2</c:v>
                </c:pt>
                <c:pt idx="225">
                  <c:v>-7.4462271238607519E-2</c:v>
                </c:pt>
                <c:pt idx="226">
                  <c:v>-8.3359936464878687E-2</c:v>
                </c:pt>
                <c:pt idx="227">
                  <c:v>-8.6391009234267735E-2</c:v>
                </c:pt>
                <c:pt idx="228">
                  <c:v>-8.6586562316163823E-2</c:v>
                </c:pt>
                <c:pt idx="229">
                  <c:v>-9.5386451001486933E-2</c:v>
                </c:pt>
                <c:pt idx="230">
                  <c:v>-9.6950875656655472E-2</c:v>
                </c:pt>
                <c:pt idx="231">
                  <c:v>-9.7439758361395651E-2</c:v>
                </c:pt>
                <c:pt idx="232">
                  <c:v>-0.10027527804888867</c:v>
                </c:pt>
                <c:pt idx="233">
                  <c:v>-0.1077062951609393</c:v>
                </c:pt>
                <c:pt idx="234">
                  <c:v>-0.11239956912644494</c:v>
                </c:pt>
                <c:pt idx="235">
                  <c:v>-0.11963503315659951</c:v>
                </c:pt>
                <c:pt idx="236">
                  <c:v>-0.12178611705745626</c:v>
                </c:pt>
                <c:pt idx="237">
                  <c:v>-0.12354609479452089</c:v>
                </c:pt>
                <c:pt idx="238">
                  <c:v>-0.12530607253158552</c:v>
                </c:pt>
                <c:pt idx="239">
                  <c:v>-0.13166154769320776</c:v>
                </c:pt>
                <c:pt idx="240">
                  <c:v>-0.13381263159406454</c:v>
                </c:pt>
                <c:pt idx="241">
                  <c:v>-0.1340081846759606</c:v>
                </c:pt>
                <c:pt idx="242">
                  <c:v>-0.1354748327901811</c:v>
                </c:pt>
                <c:pt idx="243">
                  <c:v>-0.13567038587207719</c:v>
                </c:pt>
                <c:pt idx="244">
                  <c:v>-0.14378583877076406</c:v>
                </c:pt>
                <c:pt idx="245">
                  <c:v>-0.14456805109834833</c:v>
                </c:pt>
                <c:pt idx="246">
                  <c:v>-0.14603469921256884</c:v>
                </c:pt>
                <c:pt idx="247">
                  <c:v>-0.16656777281165611</c:v>
                </c:pt>
                <c:pt idx="248">
                  <c:v>-0.16656777281165611</c:v>
                </c:pt>
                <c:pt idx="249">
                  <c:v>-0.1682299740077727</c:v>
                </c:pt>
                <c:pt idx="250">
                  <c:v>-0.16852330363061679</c:v>
                </c:pt>
                <c:pt idx="251">
                  <c:v>-0.17908317005300453</c:v>
                </c:pt>
                <c:pt idx="252">
                  <c:v>-0.18123425395386131</c:v>
                </c:pt>
                <c:pt idx="253">
                  <c:v>-0.18221201936334164</c:v>
                </c:pt>
                <c:pt idx="254">
                  <c:v>-0.19394520427710579</c:v>
                </c:pt>
                <c:pt idx="255">
                  <c:v>-0.20137622138915642</c:v>
                </c:pt>
                <c:pt idx="256">
                  <c:v>-0.20215843371674072</c:v>
                </c:pt>
                <c:pt idx="257">
                  <c:v>-0.2026473164214809</c:v>
                </c:pt>
                <c:pt idx="258">
                  <c:v>-0.20372285837190926</c:v>
                </c:pt>
                <c:pt idx="259">
                  <c:v>-0.21731379756368605</c:v>
                </c:pt>
                <c:pt idx="260">
                  <c:v>-0.2174115741046341</c:v>
                </c:pt>
                <c:pt idx="261">
                  <c:v>-0.22787366398607381</c:v>
                </c:pt>
                <c:pt idx="262">
                  <c:v>-0.23667355267139692</c:v>
                </c:pt>
                <c:pt idx="263">
                  <c:v>-0.23941129581794188</c:v>
                </c:pt>
                <c:pt idx="264">
                  <c:v>-0.24175793280069471</c:v>
                </c:pt>
                <c:pt idx="265">
                  <c:v>-0.24840673758516105</c:v>
                </c:pt>
                <c:pt idx="266">
                  <c:v>-0.24899339683084928</c:v>
                </c:pt>
                <c:pt idx="267">
                  <c:v>-0.27167755433079332</c:v>
                </c:pt>
                <c:pt idx="268">
                  <c:v>-0.27343753206785792</c:v>
                </c:pt>
                <c:pt idx="269">
                  <c:v>-0.27343753206785792</c:v>
                </c:pt>
                <c:pt idx="270">
                  <c:v>-0.28370406886740152</c:v>
                </c:pt>
                <c:pt idx="271">
                  <c:v>-0.28644181201394658</c:v>
                </c:pt>
                <c:pt idx="272">
                  <c:v>-0.2868329181777387</c:v>
                </c:pt>
                <c:pt idx="273">
                  <c:v>-0.30785487448156612</c:v>
                </c:pt>
                <c:pt idx="274">
                  <c:v>-0.32017471864101843</c:v>
                </c:pt>
                <c:pt idx="275">
                  <c:v>-0.33239678625952274</c:v>
                </c:pt>
                <c:pt idx="276">
                  <c:v>-0.34285887614096244</c:v>
                </c:pt>
                <c:pt idx="277">
                  <c:v>-0.34598772545129963</c:v>
                </c:pt>
                <c:pt idx="278">
                  <c:v>-0.35322318948145415</c:v>
                </c:pt>
                <c:pt idx="279">
                  <c:v>-0.35635203879179123</c:v>
                </c:pt>
                <c:pt idx="280">
                  <c:v>-0.36544525709995845</c:v>
                </c:pt>
                <c:pt idx="281">
                  <c:v>-0.37913397283268335</c:v>
                </c:pt>
                <c:pt idx="282">
                  <c:v>-0.38040506786500783</c:v>
                </c:pt>
                <c:pt idx="283">
                  <c:v>-0.36867188295124365</c:v>
                </c:pt>
                <c:pt idx="284">
                  <c:v>-0.40035148221840688</c:v>
                </c:pt>
                <c:pt idx="285">
                  <c:v>-0.40201368341452337</c:v>
                </c:pt>
                <c:pt idx="286">
                  <c:v>-0.40484920310201644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30E-4623-A365-24307DC72E66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1'!$F$21:$F$2980</c:f>
              <c:numCache>
                <c:formatCode>General</c:formatCode>
                <c:ptCount val="2960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  <c:pt idx="278">
                  <c:v>4277</c:v>
                </c:pt>
                <c:pt idx="279">
                  <c:v>4309</c:v>
                </c:pt>
                <c:pt idx="280">
                  <c:v>4402</c:v>
                </c:pt>
                <c:pt idx="281">
                  <c:v>4542</c:v>
                </c:pt>
                <c:pt idx="282">
                  <c:v>4555</c:v>
                </c:pt>
                <c:pt idx="283">
                  <c:v>4435</c:v>
                </c:pt>
                <c:pt idx="284">
                  <c:v>4759</c:v>
                </c:pt>
                <c:pt idx="285">
                  <c:v>4776</c:v>
                </c:pt>
                <c:pt idx="286">
                  <c:v>4805</c:v>
                </c:pt>
              </c:numCache>
            </c:numRef>
          </c:xVal>
          <c:yVal>
            <c:numRef>
              <c:f>'Active 1'!$P$21:$P$2980</c:f>
              <c:numCache>
                <c:formatCode>0.00E+00</c:formatCode>
                <c:ptCount val="2960"/>
                <c:pt idx="0">
                  <c:v>-0.34512911513798006</c:v>
                </c:pt>
                <c:pt idx="1">
                  <c:v>-0.3435974627552828</c:v>
                </c:pt>
                <c:pt idx="2">
                  <c:v>-0.34339348043758977</c:v>
                </c:pt>
                <c:pt idx="3">
                  <c:v>-0.33427223614140633</c:v>
                </c:pt>
                <c:pt idx="4">
                  <c:v>-0.32546333416291595</c:v>
                </c:pt>
                <c:pt idx="5">
                  <c:v>-0.32536385600406947</c:v>
                </c:pt>
                <c:pt idx="6">
                  <c:v>-0.32526439184522299</c:v>
                </c:pt>
                <c:pt idx="7">
                  <c:v>-0.32446918257445118</c:v>
                </c:pt>
                <c:pt idx="8">
                  <c:v>-0.32436984441560462</c:v>
                </c:pt>
                <c:pt idx="9">
                  <c:v>-0.32417121009791172</c:v>
                </c:pt>
                <c:pt idx="10">
                  <c:v>-0.32397263178021873</c:v>
                </c:pt>
                <c:pt idx="11">
                  <c:v>-0.29643838482666418</c:v>
                </c:pt>
                <c:pt idx="12">
                  <c:v>-0.29131188624895415</c:v>
                </c:pt>
                <c:pt idx="13">
                  <c:v>-0.29008382618394996</c:v>
                </c:pt>
                <c:pt idx="14">
                  <c:v>-0.29008382618394996</c:v>
                </c:pt>
                <c:pt idx="15">
                  <c:v>-0.28660152830662999</c:v>
                </c:pt>
                <c:pt idx="16">
                  <c:v>-0.28500797960623986</c:v>
                </c:pt>
                <c:pt idx="17">
                  <c:v>-0.28491436744739335</c:v>
                </c:pt>
                <c:pt idx="18">
                  <c:v>-0.28127441325238056</c:v>
                </c:pt>
                <c:pt idx="19">
                  <c:v>-0.2785815846458326</c:v>
                </c:pt>
                <c:pt idx="20">
                  <c:v>-0.27848893848698608</c:v>
                </c:pt>
                <c:pt idx="21">
                  <c:v>-0.27830368816929307</c:v>
                </c:pt>
                <c:pt idx="22">
                  <c:v>-0.2781184938516002</c:v>
                </c:pt>
                <c:pt idx="23">
                  <c:v>-0.27359872606812252</c:v>
                </c:pt>
                <c:pt idx="24">
                  <c:v>-0.27350683590927605</c:v>
                </c:pt>
                <c:pt idx="25">
                  <c:v>-0.26984270955541673</c:v>
                </c:pt>
                <c:pt idx="26">
                  <c:v>-0.26865669149041255</c:v>
                </c:pt>
                <c:pt idx="27">
                  <c:v>-0.26847443717271952</c:v>
                </c:pt>
                <c:pt idx="28">
                  <c:v>-0.26838333101387302</c:v>
                </c:pt>
                <c:pt idx="29">
                  <c:v>-0.26692753647232936</c:v>
                </c:pt>
                <c:pt idx="30">
                  <c:v>-0.26674581415463627</c:v>
                </c:pt>
                <c:pt idx="31">
                  <c:v>-0.2663825375192504</c:v>
                </c:pt>
                <c:pt idx="32">
                  <c:v>-0.2654753259307856</c:v>
                </c:pt>
                <c:pt idx="33">
                  <c:v>-0.25853668969960647</c:v>
                </c:pt>
                <c:pt idx="34">
                  <c:v>-0.25844712354075999</c:v>
                </c:pt>
                <c:pt idx="35">
                  <c:v>-0.2570159689992163</c:v>
                </c:pt>
                <c:pt idx="36">
                  <c:v>-0.25576664877536553</c:v>
                </c:pt>
                <c:pt idx="37">
                  <c:v>-0.25558839845767256</c:v>
                </c:pt>
                <c:pt idx="38">
                  <c:v>-0.25380897528074292</c:v>
                </c:pt>
                <c:pt idx="39">
                  <c:v>-0.24762509416148915</c:v>
                </c:pt>
                <c:pt idx="40">
                  <c:v>-0.24595844914340598</c:v>
                </c:pt>
                <c:pt idx="41">
                  <c:v>-0.2448210250784017</c:v>
                </c:pt>
                <c:pt idx="42">
                  <c:v>-0.24455887860186232</c:v>
                </c:pt>
                <c:pt idx="43">
                  <c:v>-0.24447152444301579</c:v>
                </c:pt>
                <c:pt idx="44">
                  <c:v>-0.24342436653685801</c:v>
                </c:pt>
                <c:pt idx="45">
                  <c:v>-0.24316289206031849</c:v>
                </c:pt>
                <c:pt idx="46">
                  <c:v>-0.24177048951877478</c:v>
                </c:pt>
                <c:pt idx="47">
                  <c:v>-0.24168358335992834</c:v>
                </c:pt>
                <c:pt idx="48">
                  <c:v>-0.2415966912010819</c:v>
                </c:pt>
                <c:pt idx="49">
                  <c:v>-0.23255092452220122</c:v>
                </c:pt>
                <c:pt idx="50">
                  <c:v>-0.20731279439171707</c:v>
                </c:pt>
                <c:pt idx="51">
                  <c:v>-0.20723162823287061</c:v>
                </c:pt>
                <c:pt idx="52">
                  <c:v>-0.20327163644939295</c:v>
                </c:pt>
                <c:pt idx="53">
                  <c:v>-0.20319117029054645</c:v>
                </c:pt>
                <c:pt idx="54">
                  <c:v>-0.2030302799728535</c:v>
                </c:pt>
                <c:pt idx="55">
                  <c:v>-0.20294985581400699</c:v>
                </c:pt>
                <c:pt idx="56">
                  <c:v>-0.16677393531500678</c:v>
                </c:pt>
                <c:pt idx="57">
                  <c:v>-0.14247374130720281</c:v>
                </c:pt>
                <c:pt idx="58">
                  <c:v>-0.14240465714835632</c:v>
                </c:pt>
                <c:pt idx="59">
                  <c:v>-0.14226653083066337</c:v>
                </c:pt>
                <c:pt idx="60">
                  <c:v>-0.14219748867181686</c:v>
                </c:pt>
                <c:pt idx="61">
                  <c:v>-0.13489086967524327</c:v>
                </c:pt>
                <c:pt idx="62">
                  <c:v>-0.13266976643330936</c:v>
                </c:pt>
                <c:pt idx="63">
                  <c:v>-0.13233456563907692</c:v>
                </c:pt>
                <c:pt idx="64">
                  <c:v>-0.13133106325637972</c:v>
                </c:pt>
                <c:pt idx="65">
                  <c:v>-0.13126427509753325</c:v>
                </c:pt>
                <c:pt idx="66">
                  <c:v>-0.13113074077984027</c:v>
                </c:pt>
                <c:pt idx="67">
                  <c:v>-0.11073573458435182</c:v>
                </c:pt>
                <c:pt idx="68">
                  <c:v>-0.11036201163127296</c:v>
                </c:pt>
                <c:pt idx="69">
                  <c:v>-0.10597789235317273</c:v>
                </c:pt>
                <c:pt idx="70">
                  <c:v>-0.10439009422316414</c:v>
                </c:pt>
                <c:pt idx="71">
                  <c:v>-0.10408583342893174</c:v>
                </c:pt>
                <c:pt idx="72">
                  <c:v>-0.10112259964545417</c:v>
                </c:pt>
                <c:pt idx="73">
                  <c:v>-9.7777206750051082E-2</c:v>
                </c:pt>
                <c:pt idx="74">
                  <c:v>-9.7302877479279182E-2</c:v>
                </c:pt>
                <c:pt idx="75">
                  <c:v>-9.5473314555038269E-2</c:v>
                </c:pt>
                <c:pt idx="76">
                  <c:v>-9.459287217234108E-2</c:v>
                </c:pt>
                <c:pt idx="77">
                  <c:v>-8.7548938793070241E-2</c:v>
                </c:pt>
                <c:pt idx="78">
                  <c:v>-8.4385433897667228E-2</c:v>
                </c:pt>
                <c:pt idx="79">
                  <c:v>-8.4329341738820729E-2</c:v>
                </c:pt>
                <c:pt idx="80">
                  <c:v>-8.4329341738820729E-2</c:v>
                </c:pt>
                <c:pt idx="81">
                  <c:v>-7.7645524518396347E-2</c:v>
                </c:pt>
                <c:pt idx="82">
                  <c:v>-7.7373743724163946E-2</c:v>
                </c:pt>
                <c:pt idx="83">
                  <c:v>-6.7408773861025284E-2</c:v>
                </c:pt>
                <c:pt idx="84">
                  <c:v>-4.7392918733967504E-2</c:v>
                </c:pt>
                <c:pt idx="85">
                  <c:v>-4.2556501737393893E-2</c:v>
                </c:pt>
                <c:pt idx="86">
                  <c:v>-4.1758648878157223E-2</c:v>
                </c:pt>
                <c:pt idx="87">
                  <c:v>-3.7665779946587874E-2</c:v>
                </c:pt>
                <c:pt idx="88">
                  <c:v>-3.1227785484229609E-2</c:v>
                </c:pt>
                <c:pt idx="89">
                  <c:v>-2.9851154083449211E-2</c:v>
                </c:pt>
                <c:pt idx="90">
                  <c:v>-2.4852159909945937E-2</c:v>
                </c:pt>
                <c:pt idx="91">
                  <c:v>-1.8297715952965032E-2</c:v>
                </c:pt>
                <c:pt idx="92">
                  <c:v>-9.6679359236514772E-3</c:v>
                </c:pt>
                <c:pt idx="93">
                  <c:v>-8.156784457866828E-3</c:v>
                </c:pt>
                <c:pt idx="94">
                  <c:v>-7.9978436636344019E-3</c:v>
                </c:pt>
                <c:pt idx="95">
                  <c:v>3.9987913107361606E-4</c:v>
                </c:pt>
                <c:pt idx="96">
                  <c:v>5.1527155645939016E-3</c:v>
                </c:pt>
                <c:pt idx="97">
                  <c:v>5.2285500411334007E-3</c:v>
                </c:pt>
                <c:pt idx="98">
                  <c:v>5.6308725826770822E-3</c:v>
                </c:pt>
                <c:pt idx="99">
                  <c:v>7.3488937019308143E-3</c:v>
                </c:pt>
                <c:pt idx="100">
                  <c:v>8.6506424384873992E-3</c:v>
                </c:pt>
                <c:pt idx="101">
                  <c:v>9.8198765396579762E-3</c:v>
                </c:pt>
                <c:pt idx="102">
                  <c:v>9.8875210161974147E-3</c:v>
                </c:pt>
                <c:pt idx="103">
                  <c:v>1.0201529240048163E-2</c:v>
                </c:pt>
                <c:pt idx="104">
                  <c:v>1.0335264193127081E-2</c:v>
                </c:pt>
                <c:pt idx="105">
                  <c:v>1.1061797435060999E-2</c:v>
                </c:pt>
                <c:pt idx="106">
                  <c:v>1.2196747853924578E-2</c:v>
                </c:pt>
                <c:pt idx="107">
                  <c:v>1.2552458554314749E-2</c:v>
                </c:pt>
                <c:pt idx="108">
                  <c:v>1.2573256713161243E-2</c:v>
                </c:pt>
                <c:pt idx="109">
                  <c:v>1.2594040872007689E-2</c:v>
                </c:pt>
                <c:pt idx="111">
                  <c:v>1.3575216496638898E-2</c:v>
                </c:pt>
                <c:pt idx="112">
                  <c:v>1.4737053868581346E-2</c:v>
                </c:pt>
                <c:pt idx="113">
                  <c:v>1.5005590092432075E-2</c:v>
                </c:pt>
                <c:pt idx="114">
                  <c:v>1.5081810727818001E-2</c:v>
                </c:pt>
                <c:pt idx="115">
                  <c:v>1.5440799745901179E-2</c:v>
                </c:pt>
                <c:pt idx="116">
                  <c:v>1.5720642128598417E-2</c:v>
                </c:pt>
                <c:pt idx="117">
                  <c:v>2.0713282417929038E-2</c:v>
                </c:pt>
                <c:pt idx="118">
                  <c:v>2.382795381185665E-2</c:v>
                </c:pt>
                <c:pt idx="119">
                  <c:v>2.5071473667666946E-2</c:v>
                </c:pt>
                <c:pt idx="120">
                  <c:v>2.5197125891517694E-2</c:v>
                </c:pt>
                <c:pt idx="121">
                  <c:v>2.6868572426208631E-2</c:v>
                </c:pt>
                <c:pt idx="122">
                  <c:v>2.7970138831366627E-2</c:v>
                </c:pt>
                <c:pt idx="123">
                  <c:v>2.7774773827940226E-2</c:v>
                </c:pt>
                <c:pt idx="124">
                  <c:v>2.7774773827940226E-2</c:v>
                </c:pt>
                <c:pt idx="125">
                  <c:v>2.7352165366057557E-2</c:v>
                </c:pt>
                <c:pt idx="126">
                  <c:v>2.7343543683750526E-2</c:v>
                </c:pt>
                <c:pt idx="127">
                  <c:v>2.6794812839170609E-2</c:v>
                </c:pt>
                <c:pt idx="128">
                  <c:v>2.4879400868484162E-2</c:v>
                </c:pt>
                <c:pt idx="129">
                  <c:v>2.4611697316185656E-2</c:v>
                </c:pt>
                <c:pt idx="130">
                  <c:v>2.2355187403175089E-2</c:v>
                </c:pt>
                <c:pt idx="131">
                  <c:v>2.2342595562021571E-2</c:v>
                </c:pt>
                <c:pt idx="132">
                  <c:v>2.2329989720868054E-2</c:v>
                </c:pt>
                <c:pt idx="133">
                  <c:v>2.1879965280494938E-2</c:v>
                </c:pt>
                <c:pt idx="134">
                  <c:v>2.0758464305906488E-2</c:v>
                </c:pt>
                <c:pt idx="135">
                  <c:v>2.0514177006296683E-2</c:v>
                </c:pt>
                <c:pt idx="136">
                  <c:v>2.0514177006296683E-2</c:v>
                </c:pt>
                <c:pt idx="137">
                  <c:v>1.7075501158290388E-2</c:v>
                </c:pt>
                <c:pt idx="138">
                  <c:v>1.6793727699834109E-2</c:v>
                </c:pt>
                <c:pt idx="139">
                  <c:v>1.6472448559070787E-2</c:v>
                </c:pt>
                <c:pt idx="140">
                  <c:v>1.6273878306382092E-2</c:v>
                </c:pt>
                <c:pt idx="141">
                  <c:v>1.1605599794151916E-2</c:v>
                </c:pt>
                <c:pt idx="142">
                  <c:v>1.1541238270691366E-2</c:v>
                </c:pt>
                <c:pt idx="143">
                  <c:v>1.1541238270691366E-2</c:v>
                </c:pt>
                <c:pt idx="144">
                  <c:v>1.1476750747230809E-2</c:v>
                </c:pt>
                <c:pt idx="145">
                  <c:v>9.4835350434142179E-3</c:v>
                </c:pt>
                <c:pt idx="146">
                  <c:v>8.8866051734227576E-3</c:v>
                </c:pt>
                <c:pt idx="147">
                  <c:v>8.6544967618875854E-3</c:v>
                </c:pt>
                <c:pt idx="148">
                  <c:v>8.4678020326594446E-3</c:v>
                </c:pt>
                <c:pt idx="149">
                  <c:v>8.3975605091988897E-3</c:v>
                </c:pt>
                <c:pt idx="150">
                  <c:v>8.3975605091988897E-3</c:v>
                </c:pt>
                <c:pt idx="151">
                  <c:v>6.5270548992245108E-3</c:v>
                </c:pt>
                <c:pt idx="152">
                  <c:v>6.0089042350006412E-3</c:v>
                </c:pt>
                <c:pt idx="153">
                  <c:v>5.809889505772498E-3</c:v>
                </c:pt>
                <c:pt idx="154">
                  <c:v>3.4305922784953536E-3</c:v>
                </c:pt>
                <c:pt idx="155">
                  <c:v>3.0883563434996237E-3</c:v>
                </c:pt>
                <c:pt idx="156">
                  <c:v>3.0883563434996237E-3</c:v>
                </c:pt>
                <c:pt idx="157">
                  <c:v>2.9560971377320371E-3</c:v>
                </c:pt>
                <c:pt idx="158">
                  <c:v>1.0951780981393153E-3</c:v>
                </c:pt>
                <c:pt idx="159">
                  <c:v>6.5414063968303234E-4</c:v>
                </c:pt>
                <c:pt idx="160">
                  <c:v>9.7803816612679426E-5</c:v>
                </c:pt>
                <c:pt idx="161">
                  <c:v>-4.6413300645767319E-4</c:v>
                </c:pt>
                <c:pt idx="162">
                  <c:v>-8.0398310029988632E-4</c:v>
                </c:pt>
                <c:pt idx="163">
                  <c:v>-8.3239494145340284E-4</c:v>
                </c:pt>
                <c:pt idx="164">
                  <c:v>-3.4171188041164776E-3</c:v>
                </c:pt>
                <c:pt idx="165">
                  <c:v>-4.1031131506473837E-3</c:v>
                </c:pt>
                <c:pt idx="166">
                  <c:v>-6.143654507933069E-3</c:v>
                </c:pt>
                <c:pt idx="167">
                  <c:v>-6.6713998075428691E-3</c:v>
                </c:pt>
                <c:pt idx="168">
                  <c:v>-7.2031911071526698E-3</c:v>
                </c:pt>
                <c:pt idx="169">
                  <c:v>-7.2345989483061871E-3</c:v>
                </c:pt>
                <c:pt idx="170">
                  <c:v>-7.2660207894597048E-3</c:v>
                </c:pt>
                <c:pt idx="171">
                  <c:v>-7.8973976125300584E-3</c:v>
                </c:pt>
                <c:pt idx="172">
                  <c:v>-1.1171397569035344E-2</c:v>
                </c:pt>
                <c:pt idx="173">
                  <c:v>-1.1204527410188863E-2</c:v>
                </c:pt>
                <c:pt idx="174">
                  <c:v>-1.1503325980570521E-2</c:v>
                </c:pt>
                <c:pt idx="175">
                  <c:v>-1.1769876709798661E-2</c:v>
                </c:pt>
                <c:pt idx="176">
                  <c:v>-1.1769876709798661E-2</c:v>
                </c:pt>
                <c:pt idx="177">
                  <c:v>-1.4209153272851936E-2</c:v>
                </c:pt>
                <c:pt idx="178">
                  <c:v>-1.4830312413615253E-2</c:v>
                </c:pt>
                <c:pt idx="179">
                  <c:v>-1.4968963778229323E-2</c:v>
                </c:pt>
                <c:pt idx="180">
                  <c:v>-1.5386261872071537E-2</c:v>
                </c:pt>
                <c:pt idx="181">
                  <c:v>-1.8724844940502198E-2</c:v>
                </c:pt>
                <c:pt idx="182">
                  <c:v>-1.8724844940502198E-2</c:v>
                </c:pt>
                <c:pt idx="183">
                  <c:v>-1.9159951034344411E-2</c:v>
                </c:pt>
                <c:pt idx="184">
                  <c:v>-1.9159951034344411E-2</c:v>
                </c:pt>
                <c:pt idx="185">
                  <c:v>-1.9305434398958481E-2</c:v>
                </c:pt>
                <c:pt idx="186">
                  <c:v>-1.9305434398958481E-2</c:v>
                </c:pt>
                <c:pt idx="187">
                  <c:v>-1.9305434398958481E-2</c:v>
                </c:pt>
                <c:pt idx="188">
                  <c:v>-2.0072897063182354E-2</c:v>
                </c:pt>
                <c:pt idx="189">
                  <c:v>-2.2638030102775073E-2</c:v>
                </c:pt>
                <c:pt idx="190">
                  <c:v>-2.4461782478143922E-2</c:v>
                </c:pt>
                <c:pt idx="191">
                  <c:v>-2.4730441366218544E-2</c:v>
                </c:pt>
                <c:pt idx="192">
                  <c:v>-2.4730441366218544E-2</c:v>
                </c:pt>
                <c:pt idx="193">
                  <c:v>-2.733659672350423E-2</c:v>
                </c:pt>
                <c:pt idx="194">
                  <c:v>-2.7375970564657751E-2</c:v>
                </c:pt>
                <c:pt idx="195">
                  <c:v>-2.7651979452732373E-2</c:v>
                </c:pt>
                <c:pt idx="196">
                  <c:v>-2.8285432911188652E-2</c:v>
                </c:pt>
                <c:pt idx="197">
                  <c:v>-2.8882550528491417E-2</c:v>
                </c:pt>
                <c:pt idx="198">
                  <c:v>-2.8922470369644938E-2</c:v>
                </c:pt>
                <c:pt idx="199">
                  <c:v>-2.8962404210798456E-2</c:v>
                </c:pt>
                <c:pt idx="200">
                  <c:v>-2.9002352051951973E-2</c:v>
                </c:pt>
                <c:pt idx="201">
                  <c:v>-2.9643421510408254E-2</c:v>
                </c:pt>
                <c:pt idx="202">
                  <c:v>-3.2490240391154494E-2</c:v>
                </c:pt>
                <c:pt idx="203">
                  <c:v>-3.2531406232308012E-2</c:v>
                </c:pt>
                <c:pt idx="204">
                  <c:v>-3.2985154484996705E-2</c:v>
                </c:pt>
                <c:pt idx="205">
                  <c:v>-3.3981030672681128E-2</c:v>
                </c:pt>
                <c:pt idx="206">
                  <c:v>-3.6846471871120334E-2</c:v>
                </c:pt>
                <c:pt idx="207">
                  <c:v>-3.8605447358414556E-2</c:v>
                </c:pt>
                <c:pt idx="208">
                  <c:v>-4.2949749632612812E-2</c:v>
                </c:pt>
                <c:pt idx="209">
                  <c:v>-4.7155752859889953E-2</c:v>
                </c:pt>
                <c:pt idx="210">
                  <c:v>-4.8584661935648997E-2</c:v>
                </c:pt>
                <c:pt idx="211">
                  <c:v>-5.0260924217175637E-2</c:v>
                </c:pt>
                <c:pt idx="212">
                  <c:v>-5.4723371285606295E-2</c:v>
                </c:pt>
                <c:pt idx="213">
                  <c:v>-5.9755110924418618E-2</c:v>
                </c:pt>
                <c:pt idx="214">
                  <c:v>-6.1448679523638222E-2</c:v>
                </c:pt>
                <c:pt idx="215">
                  <c:v>-6.1448679523638222E-2</c:v>
                </c:pt>
                <c:pt idx="216">
                  <c:v>-6.631788027437592E-2</c:v>
                </c:pt>
                <c:pt idx="217">
                  <c:v>-6.6987170209371644E-2</c:v>
                </c:pt>
                <c:pt idx="218">
                  <c:v>-7.0789436613578435E-2</c:v>
                </c:pt>
                <c:pt idx="219">
                  <c:v>-7.285136041856563E-2</c:v>
                </c:pt>
                <c:pt idx="220">
                  <c:v>-7.8235644533917403E-2</c:v>
                </c:pt>
                <c:pt idx="221">
                  <c:v>-8.0428558180058105E-2</c:v>
                </c:pt>
                <c:pt idx="222">
                  <c:v>-8.3592163125808611E-2</c:v>
                </c:pt>
                <c:pt idx="223">
                  <c:v>-8.5050316995800068E-2</c:v>
                </c:pt>
                <c:pt idx="224">
                  <c:v>-8.5162874678107098E-2</c:v>
                </c:pt>
                <c:pt idx="225">
                  <c:v>-8.5219174519260629E-2</c:v>
                </c:pt>
                <c:pt idx="226">
                  <c:v>-9.0401064064230735E-2</c:v>
                </c:pt>
                <c:pt idx="227">
                  <c:v>-9.2192797139989777E-2</c:v>
                </c:pt>
                <c:pt idx="228">
                  <c:v>-9.2308854822296824E-2</c:v>
                </c:pt>
                <c:pt idx="229">
                  <c:v>-9.7589410526113404E-2</c:v>
                </c:pt>
                <c:pt idx="230">
                  <c:v>-9.8540047984569695E-2</c:v>
                </c:pt>
                <c:pt idx="231">
                  <c:v>-9.8837857190337275E-2</c:v>
                </c:pt>
                <c:pt idx="232">
                  <c:v>-0.10057205258378929</c:v>
                </c:pt>
                <c:pt idx="233">
                  <c:v>-0.10517270051145663</c:v>
                </c:pt>
                <c:pt idx="234">
                  <c:v>-0.10812003688682549</c:v>
                </c:pt>
                <c:pt idx="235">
                  <c:v>-0.1127270431321858</c:v>
                </c:pt>
                <c:pt idx="236">
                  <c:v>-0.11411147763756319</c:v>
                </c:pt>
                <c:pt idx="237">
                  <c:v>-0.11524923677832651</c:v>
                </c:pt>
                <c:pt idx="238">
                  <c:v>-0.11639153191908982</c:v>
                </c:pt>
                <c:pt idx="239">
                  <c:v>-0.12055425159406846</c:v>
                </c:pt>
                <c:pt idx="240">
                  <c:v>-0.12197657009944586</c:v>
                </c:pt>
                <c:pt idx="241">
                  <c:v>-0.12210620778175289</c:v>
                </c:pt>
                <c:pt idx="242">
                  <c:v>-0.12308027539905565</c:v>
                </c:pt>
                <c:pt idx="243">
                  <c:v>-0.1232103890813627</c:v>
                </c:pt>
                <c:pt idx="244">
                  <c:v>-0.12865949189710466</c:v>
                </c:pt>
                <c:pt idx="245">
                  <c:v>-0.12918980262633278</c:v>
                </c:pt>
                <c:pt idx="246">
                  <c:v>-0.13018655024363557</c:v>
                </c:pt>
                <c:pt idx="247">
                  <c:v>-0.14447176688587429</c:v>
                </c:pt>
                <c:pt idx="248">
                  <c:v>-0.14447176688587429</c:v>
                </c:pt>
                <c:pt idx="249">
                  <c:v>-0.14565520218548408</c:v>
                </c:pt>
                <c:pt idx="250">
                  <c:v>-0.14586446370894462</c:v>
                </c:pt>
                <c:pt idx="251">
                  <c:v>-0.15348179455352456</c:v>
                </c:pt>
                <c:pt idx="252">
                  <c:v>-0.15505349305890193</c:v>
                </c:pt>
                <c:pt idx="253">
                  <c:v>-0.15577014147043711</c:v>
                </c:pt>
                <c:pt idx="254">
                  <c:v>-0.16447912240885923</c:v>
                </c:pt>
                <c:pt idx="255">
                  <c:v>-0.17009908233652657</c:v>
                </c:pt>
                <c:pt idx="256">
                  <c:v>-0.17069536106575472</c:v>
                </c:pt>
                <c:pt idx="257">
                  <c:v>-0.17106849027152229</c:v>
                </c:pt>
                <c:pt idx="258">
                  <c:v>-0.17189060652421101</c:v>
                </c:pt>
                <c:pt idx="259">
                  <c:v>-0.18242511644454995</c:v>
                </c:pt>
                <c:pt idx="260">
                  <c:v>-0.18250188428570346</c:v>
                </c:pt>
                <c:pt idx="261">
                  <c:v>-0.19079693528912989</c:v>
                </c:pt>
                <c:pt idx="262">
                  <c:v>-0.19789819099294648</c:v>
                </c:pt>
                <c:pt idx="263">
                  <c:v>-0.20013059854524495</c:v>
                </c:pt>
                <c:pt idx="264">
                  <c:v>-0.2020528267329294</c:v>
                </c:pt>
                <c:pt idx="265">
                  <c:v>-0.20754293193136858</c:v>
                </c:pt>
                <c:pt idx="266">
                  <c:v>-0.2080304609782897</c:v>
                </c:pt>
                <c:pt idx="267">
                  <c:v>-0.22726809612590576</c:v>
                </c:pt>
                <c:pt idx="268">
                  <c:v>-0.22879217126666912</c:v>
                </c:pt>
                <c:pt idx="269">
                  <c:v>-0.22879217126666912</c:v>
                </c:pt>
                <c:pt idx="270">
                  <c:v>-0.23777301458778843</c:v>
                </c:pt>
                <c:pt idx="271">
                  <c:v>-0.24019397414008697</c:v>
                </c:pt>
                <c:pt idx="272">
                  <c:v>-0.24054072150470102</c:v>
                </c:pt>
                <c:pt idx="273">
                  <c:v>-0.2595079873527073</c:v>
                </c:pt>
                <c:pt idx="274">
                  <c:v>-0.2709244493380506</c:v>
                </c:pt>
                <c:pt idx="275">
                  <c:v>-0.28246992948224031</c:v>
                </c:pt>
                <c:pt idx="276">
                  <c:v>-0.29252662848566663</c:v>
                </c:pt>
                <c:pt idx="277">
                  <c:v>-0.29556537540257921</c:v>
                </c:pt>
                <c:pt idx="278">
                  <c:v>-0.30264738564793958</c:v>
                </c:pt>
                <c:pt idx="279">
                  <c:v>-0.30573362056485209</c:v>
                </c:pt>
                <c:pt idx="280">
                  <c:v>-0.31478436579212926</c:v>
                </c:pt>
                <c:pt idx="281">
                  <c:v>-0.32863748355362171</c:v>
                </c:pt>
                <c:pt idx="282">
                  <c:v>-0.32993776748861747</c:v>
                </c:pt>
                <c:pt idx="283">
                  <c:v>-0.31802502655019538</c:v>
                </c:pt>
                <c:pt idx="284">
                  <c:v>-0.35065209908393508</c:v>
                </c:pt>
                <c:pt idx="285">
                  <c:v>-0.35240459238354482</c:v>
                </c:pt>
                <c:pt idx="286">
                  <c:v>-0.35540347777699688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30E-4623-A365-24307DC72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313904"/>
        <c:axId val="1"/>
      </c:scatterChart>
      <c:valAx>
        <c:axId val="811313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29132252963794"/>
              <c:y val="0.872883728516986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058863938304008E-2"/>
              <c:y val="0.396213667735977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3139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443441129491842"/>
          <c:y val="0.92090662396014056"/>
          <c:w val="0.73241702585341972"/>
          <c:h val="5.6497471714340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 Per - residuals from LiTE fit</a:t>
            </a:r>
          </a:p>
        </c:rich>
      </c:tx>
      <c:layout>
        <c:manualLayout>
          <c:xMode val="edge"/>
          <c:yMode val="edge"/>
          <c:x val="0.320121951219512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9512195121952"/>
          <c:y val="0.21629213483146068"/>
          <c:w val="0.81097560975609762"/>
          <c:h val="0.581460674157303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1'!$F$21:$F$2980</c:f>
              <c:numCache>
                <c:formatCode>General</c:formatCode>
                <c:ptCount val="2960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  <c:pt idx="278">
                  <c:v>4277</c:v>
                </c:pt>
                <c:pt idx="279">
                  <c:v>4309</c:v>
                </c:pt>
                <c:pt idx="280">
                  <c:v>4402</c:v>
                </c:pt>
                <c:pt idx="281">
                  <c:v>4542</c:v>
                </c:pt>
                <c:pt idx="282">
                  <c:v>4555</c:v>
                </c:pt>
                <c:pt idx="283">
                  <c:v>4435</c:v>
                </c:pt>
                <c:pt idx="284">
                  <c:v>4759</c:v>
                </c:pt>
                <c:pt idx="285">
                  <c:v>4776</c:v>
                </c:pt>
                <c:pt idx="286">
                  <c:v>4805</c:v>
                </c:pt>
              </c:numCache>
            </c:numRef>
          </c:xVal>
          <c:yVal>
            <c:numRef>
              <c:f>'Active 1'!$AD$21:$AD$2980</c:f>
              <c:numCache>
                <c:formatCode>General</c:formatCode>
                <c:ptCount val="2960"/>
                <c:pt idx="0">
                  <c:v>-4.0949044819776736E-2</c:v>
                </c:pt>
                <c:pt idx="1">
                  <c:v>-4.6131438416771919E-2</c:v>
                </c:pt>
                <c:pt idx="2">
                  <c:v>-7.9955336694832513E-2</c:v>
                </c:pt>
                <c:pt idx="3">
                  <c:v>-7.1928583811477764E-2</c:v>
                </c:pt>
                <c:pt idx="4">
                  <c:v>-2.1888466558701358E-2</c:v>
                </c:pt>
                <c:pt idx="5">
                  <c:v>-2.5296023323985395E-2</c:v>
                </c:pt>
                <c:pt idx="6">
                  <c:v>-2.6703556004103624E-2</c:v>
                </c:pt>
                <c:pt idx="7">
                  <c:v>1.0037048990526043E-2</c:v>
                </c:pt>
                <c:pt idx="8">
                  <c:v>-4.4370267161465526E-2</c:v>
                </c:pt>
                <c:pt idx="9">
                  <c:v>-6.1848273596019632E-3</c:v>
                </c:pt>
                <c:pt idx="10">
                  <c:v>-4.9992914625832108E-3</c:v>
                </c:pt>
                <c:pt idx="11">
                  <c:v>-6.2956999711263339E-3</c:v>
                </c:pt>
                <c:pt idx="12">
                  <c:v>1.1058867827953289E-3</c:v>
                </c:pt>
                <c:pt idx="13">
                  <c:v>-8.3711933703822794E-5</c:v>
                </c:pt>
                <c:pt idx="14">
                  <c:v>9.1628806649990402E-4</c:v>
                </c:pt>
                <c:pt idx="15">
                  <c:v>1.167224964887803E-3</c:v>
                </c:pt>
                <c:pt idx="16">
                  <c:v>6.401241565297533E-3</c:v>
                </c:pt>
                <c:pt idx="17">
                  <c:v>1.0034511754224984E-3</c:v>
                </c:pt>
                <c:pt idx="18">
                  <c:v>5.0776671566499232E-4</c:v>
                </c:pt>
                <c:pt idx="19">
                  <c:v>1.1008372060051508E-2</c:v>
                </c:pt>
                <c:pt idx="20">
                  <c:v>6.6121934628645962E-3</c:v>
                </c:pt>
                <c:pt idx="21">
                  <c:v>1.8199069015966129E-3</c:v>
                </c:pt>
                <c:pt idx="22">
                  <c:v>4.0277145538893944E-3</c:v>
                </c:pt>
                <c:pt idx="23">
                  <c:v>1.6485706073425255E-3</c:v>
                </c:pt>
                <c:pt idx="24">
                  <c:v>4.2536723291720369E-3</c:v>
                </c:pt>
                <c:pt idx="25">
                  <c:v>2.4774129552678492E-3</c:v>
                </c:pt>
                <c:pt idx="26">
                  <c:v>1.4358440010683565E-2</c:v>
                </c:pt>
                <c:pt idx="27">
                  <c:v>9.5712697309647821E-3</c:v>
                </c:pt>
                <c:pt idx="28">
                  <c:v>1.1177721056086415E-2</c:v>
                </c:pt>
                <c:pt idx="29">
                  <c:v>1.2884255488761487E-2</c:v>
                </c:pt>
                <c:pt idx="30">
                  <c:v>1.4098011727443932E-2</c:v>
                </c:pt>
                <c:pt idx="31">
                  <c:v>1.6525817885588101E-2</c:v>
                </c:pt>
                <c:pt idx="32">
                  <c:v>1.2597049474872418E-2</c:v>
                </c:pt>
                <c:pt idx="33">
                  <c:v>1.6428505898965551E-2</c:v>
                </c:pt>
                <c:pt idx="34">
                  <c:v>1.5037682430093069E-2</c:v>
                </c:pt>
                <c:pt idx="35">
                  <c:v>1.1787945861801236E-2</c:v>
                </c:pt>
                <c:pt idx="36">
                  <c:v>2.0324754781402832E-2</c:v>
                </c:pt>
                <c:pt idx="37">
                  <c:v>1.4544706311546085E-2</c:v>
                </c:pt>
                <c:pt idx="38">
                  <c:v>1.5749845291732262E-2</c:v>
                </c:pt>
                <c:pt idx="39">
                  <c:v>1.3549128817370387E-2</c:v>
                </c:pt>
                <c:pt idx="40">
                  <c:v>1.8188135744744788E-2</c:v>
                </c:pt>
                <c:pt idx="41">
                  <c:v>1.7157145229894616E-2</c:v>
                </c:pt>
                <c:pt idx="42">
                  <c:v>1.3996781496293964E-2</c:v>
                </c:pt>
                <c:pt idx="43">
                  <c:v>1.9610046503352074E-2</c:v>
                </c:pt>
                <c:pt idx="44">
                  <c:v>1.7971293111945869E-2</c:v>
                </c:pt>
                <c:pt idx="45">
                  <c:v>1.9812201682669173E-2</c:v>
                </c:pt>
                <c:pt idx="46">
                  <c:v>1.9634423484468755E-2</c:v>
                </c:pt>
                <c:pt idx="47">
                  <c:v>1.6248538785680278E-2</c:v>
                </c:pt>
                <c:pt idx="48">
                  <c:v>1.7862680765639072E-2</c:v>
                </c:pt>
                <c:pt idx="49">
                  <c:v>2.0497219326958943E-2</c:v>
                </c:pt>
                <c:pt idx="50">
                  <c:v>1.4719943744260472E-2</c:v>
                </c:pt>
                <c:pt idx="51">
                  <c:v>1.6345451571888214E-2</c:v>
                </c:pt>
                <c:pt idx="52">
                  <c:v>8.0311529890725319E-3</c:v>
                </c:pt>
                <c:pt idx="53">
                  <c:v>1.5658127001810462E-2</c:v>
                </c:pt>
                <c:pt idx="54">
                  <c:v>1.6912163798908114E-2</c:v>
                </c:pt>
                <c:pt idx="55">
                  <c:v>1.8539226603044939E-2</c:v>
                </c:pt>
                <c:pt idx="56">
                  <c:v>3.1580174594641741E-3</c:v>
                </c:pt>
                <c:pt idx="57">
                  <c:v>4.2093860276718187E-3</c:v>
                </c:pt>
                <c:pt idx="58">
                  <c:v>3.8678213827265662E-3</c:v>
                </c:pt>
                <c:pt idx="59">
                  <c:v>-3.8151418391579039E-3</c:v>
                </c:pt>
                <c:pt idx="60">
                  <c:v>8.4345973734681334E-4</c:v>
                </c:pt>
                <c:pt idx="61">
                  <c:v>-3.3482050800679453E-3</c:v>
                </c:pt>
                <c:pt idx="62">
                  <c:v>-7.3652149709484138E-3</c:v>
                </c:pt>
                <c:pt idx="63">
                  <c:v>-2.028078501871089E-3</c:v>
                </c:pt>
                <c:pt idx="64">
                  <c:v>-1.2006388334734469E-2</c:v>
                </c:pt>
                <c:pt idx="65">
                  <c:v>3.6622762266140529E-3</c:v>
                </c:pt>
                <c:pt idx="66">
                  <c:v>9.9981330664414281E-4</c:v>
                </c:pt>
                <c:pt idx="67">
                  <c:v>-6.5563278959742399E-3</c:v>
                </c:pt>
                <c:pt idx="68">
                  <c:v>-2.1619257951586646E-2</c:v>
                </c:pt>
                <c:pt idx="69">
                  <c:v>5.2808618769690785E-3</c:v>
                </c:pt>
                <c:pt idx="70">
                  <c:v>-3.205419578685198E-3</c:v>
                </c:pt>
                <c:pt idx="71">
                  <c:v>-6.045103205843505E-3</c:v>
                </c:pt>
                <c:pt idx="72">
                  <c:v>7.711566332041786E-3</c:v>
                </c:pt>
                <c:pt idx="73">
                  <c:v>-1.0473143252952677E-2</c:v>
                </c:pt>
                <c:pt idx="74">
                  <c:v>4.4821893861469592E-3</c:v>
                </c:pt>
                <c:pt idx="75">
                  <c:v>8.6572654863612125E-3</c:v>
                </c:pt>
                <c:pt idx="76">
                  <c:v>2.9242282387207108E-3</c:v>
                </c:pt>
                <c:pt idx="77">
                  <c:v>5.2149370107740789E-3</c:v>
                </c:pt>
                <c:pt idx="78">
                  <c:v>1.4799457859548476E-2</c:v>
                </c:pt>
                <c:pt idx="79">
                  <c:v>4.4174108028011416E-3</c:v>
                </c:pt>
                <c:pt idx="80">
                  <c:v>1.2417410800792977E-2</c:v>
                </c:pt>
                <c:pt idx="81">
                  <c:v>8.3160959394760342E-3</c:v>
                </c:pt>
                <c:pt idx="82">
                  <c:v>4.4171206261954532E-3</c:v>
                </c:pt>
                <c:pt idx="83">
                  <c:v>-5.8318474365781636E-4</c:v>
                </c:pt>
                <c:pt idx="84">
                  <c:v>1.1485195566906622E-2</c:v>
                </c:pt>
                <c:pt idx="85">
                  <c:v>1.749491990127966E-2</c:v>
                </c:pt>
                <c:pt idx="86">
                  <c:v>7.9621141802333345E-3</c:v>
                </c:pt>
                <c:pt idx="87">
                  <c:v>-3.1323905833248455E-5</c:v>
                </c:pt>
                <c:pt idx="88">
                  <c:v>1.172142401434921E-2</c:v>
                </c:pt>
                <c:pt idx="89">
                  <c:v>1.0598942164033426E-2</c:v>
                </c:pt>
                <c:pt idx="90">
                  <c:v>5.5620355871178057E-3</c:v>
                </c:pt>
                <c:pt idx="91">
                  <c:v>-9.2015763962623141E-3</c:v>
                </c:pt>
                <c:pt idx="92">
                  <c:v>-1.4304423907856889E-2</c:v>
                </c:pt>
                <c:pt idx="93">
                  <c:v>-3.3785504171936695E-3</c:v>
                </c:pt>
                <c:pt idx="94">
                  <c:v>-8.5454525667643527E-5</c:v>
                </c:pt>
                <c:pt idx="95">
                  <c:v>-6.4074768835341335E-3</c:v>
                </c:pt>
                <c:pt idx="96">
                  <c:v>-1.2959099134607761E-2</c:v>
                </c:pt>
                <c:pt idx="97">
                  <c:v>-3.5950787241681402E-2</c:v>
                </c:pt>
                <c:pt idx="98">
                  <c:v>-2.6236181891751562E-2</c:v>
                </c:pt>
                <c:pt idx="99">
                  <c:v>-9.2876919230469139E-3</c:v>
                </c:pt>
                <c:pt idx="100">
                  <c:v>-1.5316020975329744E-2</c:v>
                </c:pt>
                <c:pt idx="101">
                  <c:v>-1.3966179829451811E-2</c:v>
                </c:pt>
                <c:pt idx="102">
                  <c:v>-1.1943567650863282E-2</c:v>
                </c:pt>
                <c:pt idx="103">
                  <c:v>-2.4501700764352281E-2</c:v>
                </c:pt>
                <c:pt idx="104">
                  <c:v>-1.3453664829626306E-2</c:v>
                </c:pt>
                <c:pt idx="105">
                  <c:v>-5.1730538030634911E-3</c:v>
                </c:pt>
                <c:pt idx="106">
                  <c:v>-1.3330345289140132E-2</c:v>
                </c:pt>
                <c:pt idx="107">
                  <c:v>-1.4818142849698068E-2</c:v>
                </c:pt>
                <c:pt idx="108">
                  <c:v>-1.5140718655629753E-2</c:v>
                </c:pt>
                <c:pt idx="109">
                  <c:v>-1.8463268210002114E-2</c:v>
                </c:pt>
                <c:pt idx="110">
                  <c:v>-1.4749246315871628E-2</c:v>
                </c:pt>
                <c:pt idx="111">
                  <c:v>-1.5914640590454388E-2</c:v>
                </c:pt>
                <c:pt idx="112">
                  <c:v>-2.822976362565361E-3</c:v>
                </c:pt>
                <c:pt idx="113">
                  <c:v>-2.9597810793479187E-4</c:v>
                </c:pt>
                <c:pt idx="114">
                  <c:v>-9.5730065953936218E-3</c:v>
                </c:pt>
                <c:pt idx="115">
                  <c:v>-9.6329776553080344E-3</c:v>
                </c:pt>
                <c:pt idx="116">
                  <c:v>-1.4410246078754414E-2</c:v>
                </c:pt>
                <c:pt idx="117">
                  <c:v>-8.8631141796774449E-4</c:v>
                </c:pt>
                <c:pt idx="118">
                  <c:v>-7.8825948590336564E-4</c:v>
                </c:pt>
                <c:pt idx="119">
                  <c:v>-3.3306539577722637E-2</c:v>
                </c:pt>
                <c:pt idx="120">
                  <c:v>-7.4755177097055904E-3</c:v>
                </c:pt>
                <c:pt idx="121">
                  <c:v>-1.4929727919484784E-2</c:v>
                </c:pt>
                <c:pt idx="122">
                  <c:v>-1.3017111675858712E-2</c:v>
                </c:pt>
                <c:pt idx="123">
                  <c:v>-1.575587714106548E-2</c:v>
                </c:pt>
                <c:pt idx="124">
                  <c:v>-1.5455877141368158E-2</c:v>
                </c:pt>
                <c:pt idx="125">
                  <c:v>-1.3034796997166604E-2</c:v>
                </c:pt>
                <c:pt idx="126">
                  <c:v>-1.157876307766291E-2</c:v>
                </c:pt>
                <c:pt idx="127">
                  <c:v>-4.0794140555144159E-4</c:v>
                </c:pt>
                <c:pt idx="128">
                  <c:v>-1.3247192189234204E-2</c:v>
                </c:pt>
                <c:pt idx="129">
                  <c:v>-1.3750838673435632E-2</c:v>
                </c:pt>
                <c:pt idx="130">
                  <c:v>8.860922865141993E-4</c:v>
                </c:pt>
                <c:pt idx="131">
                  <c:v>-1.142878464518168E-2</c:v>
                </c:pt>
                <c:pt idx="132">
                  <c:v>-1.3743640929502532E-2</c:v>
                </c:pt>
                <c:pt idx="133">
                  <c:v>-8.9503809474002719E-3</c:v>
                </c:pt>
                <c:pt idx="134">
                  <c:v>4.5675084226839196E-3</c:v>
                </c:pt>
                <c:pt idx="135">
                  <c:v>-2.7377206177618988E-3</c:v>
                </c:pt>
                <c:pt idx="136">
                  <c:v>4.26227938002621E-3</c:v>
                </c:pt>
                <c:pt idx="137">
                  <c:v>7.7573082669684197E-3</c:v>
                </c:pt>
                <c:pt idx="138">
                  <c:v>-2.1474784410393604E-3</c:v>
                </c:pt>
                <c:pt idx="139">
                  <c:v>1.0342035687429023E-2</c:v>
                </c:pt>
                <c:pt idx="140">
                  <c:v>3.7783726633862113E-3</c:v>
                </c:pt>
                <c:pt idx="141">
                  <c:v>1.2512550845488409E-2</c:v>
                </c:pt>
                <c:pt idx="142">
                  <c:v>5.7126137693041239E-3</c:v>
                </c:pt>
                <c:pt idx="143">
                  <c:v>1.2112613767697593E-2</c:v>
                </c:pt>
                <c:pt idx="144">
                  <c:v>1.2712888352215686E-2</c:v>
                </c:pt>
                <c:pt idx="145">
                  <c:v>1.9819151464821015E-2</c:v>
                </c:pt>
                <c:pt idx="146">
                  <c:v>6.2850190058841814E-3</c:v>
                </c:pt>
                <c:pt idx="147">
                  <c:v>5.114535824974357E-3</c:v>
                </c:pt>
                <c:pt idx="148">
                  <c:v>1.0739821225536621E-2</c:v>
                </c:pt>
                <c:pt idx="149">
                  <c:v>4.8496862985168004E-3</c:v>
                </c:pt>
                <c:pt idx="150">
                  <c:v>6.8496862989242541E-3</c:v>
                </c:pt>
                <c:pt idx="151">
                  <c:v>8.779485571210735E-3</c:v>
                </c:pt>
                <c:pt idx="152">
                  <c:v>7.7924150396897172E-3</c:v>
                </c:pt>
                <c:pt idx="153">
                  <c:v>8.2381341055191796E-3</c:v>
                </c:pt>
                <c:pt idx="154">
                  <c:v>7.979327432003136E-3</c:v>
                </c:pt>
                <c:pt idx="155">
                  <c:v>1.1851346374288328E-3</c:v>
                </c:pt>
                <c:pt idx="156">
                  <c:v>5.1851346382437401E-3</c:v>
                </c:pt>
                <c:pt idx="157">
                  <c:v>3.1268925830755367E-3</c:v>
                </c:pt>
                <c:pt idx="158">
                  <c:v>6.6637781752248073E-3</c:v>
                </c:pt>
                <c:pt idx="159">
                  <c:v>5.0277039357950817E-3</c:v>
                </c:pt>
                <c:pt idx="160">
                  <c:v>9.2412696252420629E-3</c:v>
                </c:pt>
                <c:pt idx="161">
                  <c:v>8.4644912361785118E-3</c:v>
                </c:pt>
                <c:pt idx="162">
                  <c:v>8.0030745311030806E-3</c:v>
                </c:pt>
                <c:pt idx="163">
                  <c:v>5.7147809057930977E-3</c:v>
                </c:pt>
                <c:pt idx="164">
                  <c:v>9.1544237748968499E-3</c:v>
                </c:pt>
                <c:pt idx="165">
                  <c:v>-2.4194374921973957E-3</c:v>
                </c:pt>
                <c:pt idx="166">
                  <c:v>-1.4948567727980974E-3</c:v>
                </c:pt>
                <c:pt idx="167">
                  <c:v>-3.1720061584820589E-4</c:v>
                </c:pt>
                <c:pt idx="168">
                  <c:v>9.8676215632758444E-3</c:v>
                </c:pt>
                <c:pt idx="169">
                  <c:v>9.5845989686684663E-3</c:v>
                </c:pt>
                <c:pt idx="170">
                  <c:v>9.3016011674398758E-3</c:v>
                </c:pt>
                <c:pt idx="171">
                  <c:v>7.6468508206155132E-3</c:v>
                </c:pt>
                <c:pt idx="172">
                  <c:v>-2.7585291400244669E-3</c:v>
                </c:pt>
                <c:pt idx="173">
                  <c:v>1.3961485919933E-2</c:v>
                </c:pt>
                <c:pt idx="174">
                  <c:v>1.1442724893755141E-2</c:v>
                </c:pt>
                <c:pt idx="175">
                  <c:v>1.120549207829754E-2</c:v>
                </c:pt>
                <c:pt idx="176">
                  <c:v>2.3205492073466304E-2</c:v>
                </c:pt>
                <c:pt idx="177">
                  <c:v>2.114059294269803E-2</c:v>
                </c:pt>
                <c:pt idx="178">
                  <c:v>7.1439891061270064E-3</c:v>
                </c:pt>
                <c:pt idx="179">
                  <c:v>-9.653082260430608E-4</c:v>
                </c:pt>
                <c:pt idx="180">
                  <c:v>3.7091048803358506E-3</c:v>
                </c:pt>
                <c:pt idx="181">
                  <c:v>-1.2226452852713808E-3</c:v>
                </c:pt>
                <c:pt idx="182">
                  <c:v>3.7773547193852321E-3</c:v>
                </c:pt>
                <c:pt idx="183">
                  <c:v>2.3481942045277822E-2</c:v>
                </c:pt>
                <c:pt idx="184">
                  <c:v>2.448194204184357E-2</c:v>
                </c:pt>
                <c:pt idx="185">
                  <c:v>3.8422135037348773E-4</c:v>
                </c:pt>
                <c:pt idx="186">
                  <c:v>2.3842213507809414E-3</c:v>
                </c:pt>
                <c:pt idx="187">
                  <c:v>5.384221347754143E-3</c:v>
                </c:pt>
                <c:pt idx="188">
                  <c:v>2.6273271967478355E-3</c:v>
                </c:pt>
                <c:pt idx="189">
                  <c:v>-4.2159484918337931E-3</c:v>
                </c:pt>
                <c:pt idx="190">
                  <c:v>-3.2594019453368143E-3</c:v>
                </c:pt>
                <c:pt idx="191">
                  <c:v>-4.1571401418594375E-3</c:v>
                </c:pt>
                <c:pt idx="192">
                  <c:v>6.8428598567435786E-3</c:v>
                </c:pt>
                <c:pt idx="193">
                  <c:v>-2.2642117379955869E-3</c:v>
                </c:pt>
                <c:pt idx="194">
                  <c:v>-4.5336847021223425E-3</c:v>
                </c:pt>
                <c:pt idx="195">
                  <c:v>3.5806490819098175E-3</c:v>
                </c:pt>
                <c:pt idx="196">
                  <c:v>-3.7252075175364871E-3</c:v>
                </c:pt>
                <c:pt idx="197">
                  <c:v>-3.7565876262354719E-3</c:v>
                </c:pt>
                <c:pt idx="198">
                  <c:v>-3.0251616600912162E-3</c:v>
                </c:pt>
                <c:pt idx="199">
                  <c:v>-7.2937126035046568E-3</c:v>
                </c:pt>
                <c:pt idx="200">
                  <c:v>-5.6224043591543427E-4</c:v>
                </c:pt>
                <c:pt idx="201">
                  <c:v>6.1444578288415083E-3</c:v>
                </c:pt>
                <c:pt idx="202">
                  <c:v>5.431156465318332E-3</c:v>
                </c:pt>
                <c:pt idx="203">
                  <c:v>-8.3534763061439421E-4</c:v>
                </c:pt>
                <c:pt idx="204">
                  <c:v>1.5234657287601858E-2</c:v>
                </c:pt>
                <c:pt idx="205">
                  <c:v>4.8518335378506666E-3</c:v>
                </c:pt>
                <c:pt idx="206">
                  <c:v>-3.1584629826893057E-3</c:v>
                </c:pt>
                <c:pt idx="207">
                  <c:v>-1.9637713346474656E-3</c:v>
                </c:pt>
                <c:pt idx="208">
                  <c:v>2.4116202261659836E-2</c:v>
                </c:pt>
                <c:pt idx="209">
                  <c:v>-7.0069897818515192E-3</c:v>
                </c:pt>
                <c:pt idx="210">
                  <c:v>-1.1998252525283762E-2</c:v>
                </c:pt>
                <c:pt idx="211">
                  <c:v>5.7533027245599E-3</c:v>
                </c:pt>
                <c:pt idx="212">
                  <c:v>-2.3248746773370244E-4</c:v>
                </c:pt>
                <c:pt idx="213">
                  <c:v>7.7602422571296237E-3</c:v>
                </c:pt>
                <c:pt idx="214">
                  <c:v>-8.7606387513082251E-3</c:v>
                </c:pt>
                <c:pt idx="215">
                  <c:v>1.2393612434530854E-3</c:v>
                </c:pt>
                <c:pt idx="216">
                  <c:v>-7.6456227023763007E-3</c:v>
                </c:pt>
                <c:pt idx="217">
                  <c:v>-8.8601115764305044E-3</c:v>
                </c:pt>
                <c:pt idx="218">
                  <c:v>-1.2821166421256802E-2</c:v>
                </c:pt>
                <c:pt idx="219">
                  <c:v>-1.3538007847004319E-3</c:v>
                </c:pt>
                <c:pt idx="221">
                  <c:v>-8.2017528142268453E-3</c:v>
                </c:pt>
                <c:pt idx="222">
                  <c:v>-7.810583321089512E-3</c:v>
                </c:pt>
                <c:pt idx="223">
                  <c:v>8.0161563001973218E-3</c:v>
                </c:pt>
                <c:pt idx="224">
                  <c:v>-8.457806959353345E-3</c:v>
                </c:pt>
                <c:pt idx="225">
                  <c:v>-2.4694739962821746E-2</c:v>
                </c:pt>
                <c:pt idx="226">
                  <c:v>-2.1174765555727199E-3</c:v>
                </c:pt>
                <c:pt idx="227">
                  <c:v>-4.3513743879548122E-3</c:v>
                </c:pt>
                <c:pt idx="228">
                  <c:v>-1.8816932666455899E-2</c:v>
                </c:pt>
                <c:pt idx="229">
                  <c:v>-1.0619501848557575E-2</c:v>
                </c:pt>
                <c:pt idx="230">
                  <c:v>-2.2867572791791108E-3</c:v>
                </c:pt>
                <c:pt idx="231">
                  <c:v>-1.1430805824476198E-2</c:v>
                </c:pt>
                <c:pt idx="232">
                  <c:v>6.9524317418904052E-3</c:v>
                </c:pt>
                <c:pt idx="233">
                  <c:v>-1.2321268840853605E-3</c:v>
                </c:pt>
                <c:pt idx="234">
                  <c:v>3.0357994064137972E-3</c:v>
                </c:pt>
                <c:pt idx="235">
                  <c:v>-4.3141169330544182E-3</c:v>
                </c:pt>
                <c:pt idx="236">
                  <c:v>-2.1270011774843223E-3</c:v>
                </c:pt>
                <c:pt idx="237">
                  <c:v>-8.4783111081207507E-4</c:v>
                </c:pt>
                <c:pt idx="238">
                  <c:v>2.0469501089112607E-3</c:v>
                </c:pt>
                <c:pt idx="239">
                  <c:v>1.107986725837723E-2</c:v>
                </c:pt>
                <c:pt idx="240">
                  <c:v>2.025422297007029E-4</c:v>
                </c:pt>
                <c:pt idx="241">
                  <c:v>1.9786323833352326E-3</c:v>
                </c:pt>
                <c:pt idx="242">
                  <c:v>1.8063438017715261E-3</c:v>
                </c:pt>
                <c:pt idx="243">
                  <c:v>5.3843181503725468E-3</c:v>
                </c:pt>
                <c:pt idx="244">
                  <c:v>4.2076258325836169E-2</c:v>
                </c:pt>
                <c:pt idx="245">
                  <c:v>-3.5697270786406443E-3</c:v>
                </c:pt>
                <c:pt idx="246">
                  <c:v>7.3551708416595973E-3</c:v>
                </c:pt>
                <c:pt idx="247">
                  <c:v>4.840710846291757E-3</c:v>
                </c:pt>
                <c:pt idx="248">
                  <c:v>5.8407108501334626E-3</c:v>
                </c:pt>
                <c:pt idx="249">
                  <c:v>-1.3614237294126696E-4</c:v>
                </c:pt>
                <c:pt idx="250">
                  <c:v>3.1850839212999582E-3</c:v>
                </c:pt>
                <c:pt idx="251">
                  <c:v>5.6024177432529854E-3</c:v>
                </c:pt>
                <c:pt idx="252">
                  <c:v>1.901371425934717E-3</c:v>
                </c:pt>
                <c:pt idx="253">
                  <c:v>8.7149816625714527E-4</c:v>
                </c:pt>
                <c:pt idx="254">
                  <c:v>8.4226635924261883E-3</c:v>
                </c:pt>
                <c:pt idx="255">
                  <c:v>2.8252667477291493E-3</c:v>
                </c:pt>
                <c:pt idx="256">
                  <c:v>2.6262821241535006E-3</c:v>
                </c:pt>
                <c:pt idx="257">
                  <c:v>2.7749385360541778E-3</c:v>
                </c:pt>
                <c:pt idx="258">
                  <c:v>2.5172188230810355E-3</c:v>
                </c:pt>
                <c:pt idx="259">
                  <c:v>9.1369899007773259E-4</c:v>
                </c:pt>
                <c:pt idx="260">
                  <c:v>7.6076689985302148E-4</c:v>
                </c:pt>
                <c:pt idx="261">
                  <c:v>-5.4422170656032165E-4</c:v>
                </c:pt>
                <c:pt idx="262">
                  <c:v>-7.1981703852425083E-4</c:v>
                </c:pt>
                <c:pt idx="263">
                  <c:v>-1.5107918881395177E-3</c:v>
                </c:pt>
                <c:pt idx="264">
                  <c:v>-1.3897921038853733E-3</c:v>
                </c:pt>
                <c:pt idx="265">
                  <c:v>-1.2610509240508216E-3</c:v>
                </c:pt>
                <c:pt idx="266">
                  <c:v>-1.3446526916330304E-3</c:v>
                </c:pt>
                <c:pt idx="267">
                  <c:v>-5.2578390984865386E-3</c:v>
                </c:pt>
                <c:pt idx="268">
                  <c:v>-3.8039478511722735E-3</c:v>
                </c:pt>
                <c:pt idx="269">
                  <c:v>-3.8039478511722735E-3</c:v>
                </c:pt>
                <c:pt idx="270">
                  <c:v>-3.5002696623433471E-3</c:v>
                </c:pt>
                <c:pt idx="271">
                  <c:v>-4.2744536447489878E-3</c:v>
                </c:pt>
                <c:pt idx="272">
                  <c:v>-3.5263741315252339E-3</c:v>
                </c:pt>
                <c:pt idx="273">
                  <c:v>-1.3533931170766844E-2</c:v>
                </c:pt>
                <c:pt idx="274">
                  <c:v>-1.808994453883106E-2</c:v>
                </c:pt>
                <c:pt idx="275">
                  <c:v>-2.3149591898167177E-2</c:v>
                </c:pt>
                <c:pt idx="276">
                  <c:v>-3.2604074921166515E-2</c:v>
                </c:pt>
                <c:pt idx="277">
                  <c:v>-3.1274586337766974E-2</c:v>
                </c:pt>
                <c:pt idx="278">
                  <c:v>-3.7061179819472267E-2</c:v>
                </c:pt>
                <c:pt idx="279">
                  <c:v>-3.8549019218141745E-2</c:v>
                </c:pt>
                <c:pt idx="280">
                  <c:v>-4.620462458809188E-2</c:v>
                </c:pt>
                <c:pt idx="281">
                  <c:v>-5.569410977754824E-2</c:v>
                </c:pt>
                <c:pt idx="282">
                  <c:v>-5.6291440235861911E-2</c:v>
                </c:pt>
                <c:pt idx="283">
                  <c:v>-4.8411573305475242E-2</c:v>
                </c:pt>
                <c:pt idx="284">
                  <c:v>-6.9951149787325473E-2</c:v>
                </c:pt>
                <c:pt idx="285">
                  <c:v>-6.5119612877092725E-2</c:v>
                </c:pt>
                <c:pt idx="286">
                  <c:v>-6.4691344503703896E-2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52-4462-9C3D-43E5B5C12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320464"/>
        <c:axId val="1"/>
      </c:scatterChart>
      <c:valAx>
        <c:axId val="811320464"/>
        <c:scaling>
          <c:orientation val="minMax"/>
          <c:min val="-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2439024390244"/>
              <c:y val="0.87359550561797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829268292682924E-2"/>
              <c:y val="0.421348314606741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3204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0457317073170727"/>
          <c:y val="0.9185393258426966"/>
          <c:w val="5.9451219512195119E-2"/>
          <c:h val="5.61797752808989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 Per - O-C Diagr.</a:t>
            </a:r>
          </a:p>
        </c:rich>
      </c:tx>
      <c:layout>
        <c:manualLayout>
          <c:xMode val="edge"/>
          <c:yMode val="edge"/>
          <c:x val="0.39084001522710421"/>
          <c:y val="3.09859154929577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218682280099602E-2"/>
          <c:y val="9.3444986043411241E-2"/>
          <c:w val="0.8540359378154655"/>
          <c:h val="0.735485286561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1'!$F$21:$F$298</c:f>
              <c:numCache>
                <c:formatCode>General</c:formatCode>
                <c:ptCount val="278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</c:numCache>
            </c:numRef>
          </c:xVal>
          <c:yVal>
            <c:numRef>
              <c:f>'Active 1'!$H$21:$H$298</c:f>
              <c:numCache>
                <c:formatCode>General</c:formatCode>
                <c:ptCount val="278"/>
                <c:pt idx="0">
                  <c:v>-0.35757980000198586</c:v>
                </c:pt>
                <c:pt idx="1">
                  <c:v>-0.36117880000165314</c:v>
                </c:pt>
                <c:pt idx="2">
                  <c:v>-0.39479200000096171</c:v>
                </c:pt>
                <c:pt idx="3">
                  <c:v>-0.37738600000011502</c:v>
                </c:pt>
                <c:pt idx="4">
                  <c:v>-0.31836680000196793</c:v>
                </c:pt>
                <c:pt idx="5">
                  <c:v>-0.32167340000160038</c:v>
                </c:pt>
                <c:pt idx="6">
                  <c:v>-0.32298000000082538</c:v>
                </c:pt>
                <c:pt idx="7">
                  <c:v>-0.28543279999939841</c:v>
                </c:pt>
                <c:pt idx="8">
                  <c:v>-0.33973940000396396</c:v>
                </c:pt>
                <c:pt idx="9">
                  <c:v>-0.30135260000315611</c:v>
                </c:pt>
                <c:pt idx="10">
                  <c:v>-0.29996580000079121</c:v>
                </c:pt>
                <c:pt idx="11">
                  <c:v>-0.27373360000274261</c:v>
                </c:pt>
                <c:pt idx="12">
                  <c:v>-0.26129000000219094</c:v>
                </c:pt>
                <c:pt idx="13">
                  <c:v>-0.26127580000320449</c:v>
                </c:pt>
                <c:pt idx="14">
                  <c:v>-0.26027580000300077</c:v>
                </c:pt>
                <c:pt idx="15">
                  <c:v>-0.25662000000374974</c:v>
                </c:pt>
                <c:pt idx="16">
                  <c:v>-0.24983220000285655</c:v>
                </c:pt>
                <c:pt idx="17">
                  <c:v>-0.25513880000289646</c:v>
                </c:pt>
                <c:pt idx="18">
                  <c:v>-0.25209620000168798</c:v>
                </c:pt>
                <c:pt idx="19">
                  <c:v>-0.23898760000156472</c:v>
                </c:pt>
                <c:pt idx="20">
                  <c:v>-0.2432942000014009</c:v>
                </c:pt>
                <c:pt idx="21">
                  <c:v>-0.24790740000025835</c:v>
                </c:pt>
                <c:pt idx="22">
                  <c:v>-0.24552060000132769</c:v>
                </c:pt>
                <c:pt idx="23">
                  <c:v>-0.24354400000083842</c:v>
                </c:pt>
                <c:pt idx="24">
                  <c:v>-0.24085059999924852</c:v>
                </c:pt>
                <c:pt idx="25">
                  <c:v>-0.23911460000454099</c:v>
                </c:pt>
                <c:pt idx="26">
                  <c:v>-0.22610039999926812</c:v>
                </c:pt>
                <c:pt idx="27">
                  <c:v>-0.23071360000176355</c:v>
                </c:pt>
                <c:pt idx="28">
                  <c:v>-0.22902020000401535</c:v>
                </c:pt>
                <c:pt idx="29">
                  <c:v>-0.22592580000127782</c:v>
                </c:pt>
                <c:pt idx="30">
                  <c:v>-0.22453900000255089</c:v>
                </c:pt>
                <c:pt idx="31">
                  <c:v>-0.22176540000145906</c:v>
                </c:pt>
                <c:pt idx="32">
                  <c:v>-0.22483140000258572</c:v>
                </c:pt>
                <c:pt idx="33">
                  <c:v>-0.21443960000033258</c:v>
                </c:pt>
                <c:pt idx="34">
                  <c:v>-0.21574619999955758</c:v>
                </c:pt>
                <c:pt idx="35">
                  <c:v>-0.21765180000511464</c:v>
                </c:pt>
                <c:pt idx="36">
                  <c:v>-0.20794419999947422</c:v>
                </c:pt>
                <c:pt idx="37">
                  <c:v>-0.21355740000217338</c:v>
                </c:pt>
                <c:pt idx="38">
                  <c:v>-0.2106893999989552</c:v>
                </c:pt>
                <c:pt idx="39">
                  <c:v>-0.2071514000017487</c:v>
                </c:pt>
                <c:pt idx="40">
                  <c:v>-0.20097680000253604</c:v>
                </c:pt>
                <c:pt idx="41">
                  <c:v>-0.2009626000035496</c:v>
                </c:pt>
                <c:pt idx="42">
                  <c:v>-0.20388240000102087</c:v>
                </c:pt>
                <c:pt idx="43">
                  <c:v>-0.19818899999881978</c:v>
                </c:pt>
                <c:pt idx="44">
                  <c:v>-0.19886820000101579</c:v>
                </c:pt>
                <c:pt idx="45">
                  <c:v>-0.19678800000110641</c:v>
                </c:pt>
                <c:pt idx="46">
                  <c:v>-0.19569360000241431</c:v>
                </c:pt>
                <c:pt idx="47">
                  <c:v>-0.19900020000204677</c:v>
                </c:pt>
                <c:pt idx="48">
                  <c:v>-0.19730680000066059</c:v>
                </c:pt>
                <c:pt idx="49">
                  <c:v>-0.18649980000191135</c:v>
                </c:pt>
                <c:pt idx="50">
                  <c:v>-0.17039959999965504</c:v>
                </c:pt>
                <c:pt idx="51">
                  <c:v>-0.16870620000190684</c:v>
                </c:pt>
                <c:pt idx="52">
                  <c:v>-0.17372960000284365</c:v>
                </c:pt>
                <c:pt idx="53">
                  <c:v>-0.16603620000387309</c:v>
                </c:pt>
                <c:pt idx="54">
                  <c:v>-0.16464940000150818</c:v>
                </c:pt>
                <c:pt idx="55">
                  <c:v>-0.162956000000122</c:v>
                </c:pt>
                <c:pt idx="56">
                  <c:v>-0.15075140000408283</c:v>
                </c:pt>
                <c:pt idx="57">
                  <c:v>-0.13499540000339039</c:v>
                </c:pt>
                <c:pt idx="58">
                  <c:v>-0.13530200000241166</c:v>
                </c:pt>
                <c:pt idx="59">
                  <c:v>-0.14291520000188029</c:v>
                </c:pt>
                <c:pt idx="60">
                  <c:v>-0.13822179999988293</c:v>
                </c:pt>
                <c:pt idx="61">
                  <c:v>-0.13902800000141724</c:v>
                </c:pt>
                <c:pt idx="62">
                  <c:v>-0.14214580000043497</c:v>
                </c:pt>
                <c:pt idx="63">
                  <c:v>-0.13667880000139121</c:v>
                </c:pt>
                <c:pt idx="64">
                  <c:v>-0.14627780000228086</c:v>
                </c:pt>
                <c:pt idx="65">
                  <c:v>-0.13058440000168048</c:v>
                </c:pt>
                <c:pt idx="66">
                  <c:v>-0.13319760000013048</c:v>
                </c:pt>
                <c:pt idx="67">
                  <c:v>-0.13408320000235108</c:v>
                </c:pt>
                <c:pt idx="68">
                  <c:v>-0.14892280000276514</c:v>
                </c:pt>
                <c:pt idx="69">
                  <c:v>-0.11869139999907929</c:v>
                </c:pt>
                <c:pt idx="70">
                  <c:v>-0.1256630000025325</c:v>
                </c:pt>
                <c:pt idx="71">
                  <c:v>-0.12819600000511855</c:v>
                </c:pt>
                <c:pt idx="72">
                  <c:v>-0.11121940000157338</c:v>
                </c:pt>
                <c:pt idx="73">
                  <c:v>-0.12538900000436115</c:v>
                </c:pt>
                <c:pt idx="74">
                  <c:v>-0.10984180000377819</c:v>
                </c:pt>
                <c:pt idx="75">
                  <c:v>-0.10334640000291984</c:v>
                </c:pt>
                <c:pt idx="76">
                  <c:v>-0.10794540000279085</c:v>
                </c:pt>
                <c:pt idx="77">
                  <c:v>-9.6350600000732811E-2</c:v>
                </c:pt>
                <c:pt idx="78">
                  <c:v>-8.2520200001454214E-2</c:v>
                </c:pt>
                <c:pt idx="79">
                  <c:v>-9.2826800002512755E-2</c:v>
                </c:pt>
                <c:pt idx="80">
                  <c:v>-8.4826800004520919E-2</c:v>
                </c:pt>
                <c:pt idx="81">
                  <c:v>-7.9925400004867697E-2</c:v>
                </c:pt>
                <c:pt idx="82">
                  <c:v>-8.3458400000381516E-2</c:v>
                </c:pt>
                <c:pt idx="83">
                  <c:v>-7.5099199999385746E-2</c:v>
                </c:pt>
                <c:pt idx="84">
                  <c:v>-3.6805200001253979E-2</c:v>
                </c:pt>
                <c:pt idx="85">
                  <c:v>-2.4611400000139838E-2</c:v>
                </c:pt>
                <c:pt idx="86">
                  <c:v>-3.3130200004961807E-2</c:v>
                </c:pt>
                <c:pt idx="87">
                  <c:v>-3.5950600002252031E-2</c:v>
                </c:pt>
                <c:pt idx="88">
                  <c:v>-1.6167000005225418E-2</c:v>
                </c:pt>
                <c:pt idx="89">
                  <c:v>-1.5591400002449518E-2</c:v>
                </c:pt>
                <c:pt idx="90">
                  <c:v>-1.4529600000969367E-2</c:v>
                </c:pt>
                <c:pt idx="91">
                  <c:v>-2.1491200001037214E-2</c:v>
                </c:pt>
                <c:pt idx="92">
                  <c:v>-1.6754400003264891E-2</c:v>
                </c:pt>
                <c:pt idx="93">
                  <c:v>-4.1646000026958063E-3</c:v>
                </c:pt>
                <c:pt idx="94">
                  <c:v>-6.976000040594954E-4</c:v>
                </c:pt>
                <c:pt idx="95">
                  <c:v>1.8411999990348704E-3</c:v>
                </c:pt>
                <c:pt idx="96">
                  <c:v>-4.0200000512413681E-5</c:v>
                </c:pt>
                <c:pt idx="97">
                  <c:v>-2.2959999998420244E-2</c:v>
                </c:pt>
                <c:pt idx="98">
                  <c:v>-1.2865600001532584E-2</c:v>
                </c:pt>
                <c:pt idx="99">
                  <c:v>5.6723999987298157E-3</c:v>
                </c:pt>
                <c:pt idx="100">
                  <c:v>8.0940000043483451E-4</c:v>
                </c:pt>
                <c:pt idx="101">
                  <c:v>3.1727999958093278E-3</c:v>
                </c:pt>
                <c:pt idx="102">
                  <c:v>5.2529999957187101E-3</c:v>
                </c:pt>
                <c:pt idx="103">
                  <c:v>-7.0394000067608431E-3</c:v>
                </c:pt>
                <c:pt idx="104">
                  <c:v>4.120999998121988E-3</c:v>
                </c:pt>
                <c:pt idx="105">
                  <c:v>1.3003199994273018E-2</c:v>
                </c:pt>
                <c:pt idx="106">
                  <c:v>5.7533999934094027E-3</c:v>
                </c:pt>
                <c:pt idx="107">
                  <c:v>4.5412000035867095E-3</c:v>
                </c:pt>
                <c:pt idx="108">
                  <c:v>4.2345999972894788E-3</c:v>
                </c:pt>
                <c:pt idx="109">
                  <c:v>9.2799999401904643E-4</c:v>
                </c:pt>
                <c:pt idx="110">
                  <c:v>5.1233999984106049E-3</c:v>
                </c:pt>
                <c:pt idx="111">
                  <c:v>4.2111999937333167E-3</c:v>
                </c:pt>
                <c:pt idx="112">
                  <c:v>1.81217999997898E-2</c:v>
                </c:pt>
                <c:pt idx="113">
                  <c:v>2.0829399996728171E-2</c:v>
                </c:pt>
                <c:pt idx="114">
                  <c:v>1.1602999991737306E-2</c:v>
                </c:pt>
                <c:pt idx="115">
                  <c:v>1.1777599997003563E-2</c:v>
                </c:pt>
                <c:pt idx="116">
                  <c:v>7.1785999971325509E-3</c:v>
                </c:pt>
                <c:pt idx="117">
                  <c:v>2.2972200000367593E-2</c:v>
                </c:pt>
                <c:pt idx="118">
                  <c:v>2.2935400003916584E-2</c:v>
                </c:pt>
                <c:pt idx="119">
                  <c:v>-1.0389600000053179E-2</c:v>
                </c:pt>
                <c:pt idx="120">
                  <c:v>1.531799999793293E-2</c:v>
                </c:pt>
                <c:pt idx="121">
                  <c:v>4.7999999951571226E-3</c:v>
                </c:pt>
                <c:pt idx="18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39-4EFC-9D5D-6C8ECEDED4AB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1'!$F$21:$F$298</c:f>
              <c:numCache>
                <c:formatCode>General</c:formatCode>
                <c:ptCount val="278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</c:numCache>
            </c:numRef>
          </c:xVal>
          <c:yVal>
            <c:numRef>
              <c:f>'Active 1'!$I$21:$I$298</c:f>
              <c:numCache>
                <c:formatCode>General</c:formatCode>
                <c:ptCount val="278"/>
                <c:pt idx="122">
                  <c:v>-7.6746000049752183E-3</c:v>
                </c:pt>
                <c:pt idx="123">
                  <c:v>-1.5480800000659656E-2</c:v>
                </c:pt>
                <c:pt idx="124">
                  <c:v>-1.5180800000962336E-2</c:v>
                </c:pt>
                <c:pt idx="125">
                  <c:v>-1.8192600000475068E-2</c:v>
                </c:pt>
                <c:pt idx="126">
                  <c:v>-1.680579999811016E-2</c:v>
                </c:pt>
                <c:pt idx="127">
                  <c:v>-7.918600007542409E-3</c:v>
                </c:pt>
                <c:pt idx="128">
                  <c:v>-1.9181800002115779E-2</c:v>
                </c:pt>
                <c:pt idx="130">
                  <c:v>-2.6998000030289404E-3</c:v>
                </c:pt>
                <c:pt idx="131">
                  <c:v>-1.5006400004494935E-2</c:v>
                </c:pt>
                <c:pt idx="132">
                  <c:v>-1.7313000003923662E-2</c:v>
                </c:pt>
                <c:pt idx="134">
                  <c:v>1.814799994463101E-3</c:v>
                </c:pt>
                <c:pt idx="135">
                  <c:v>-5.3974000038579106E-3</c:v>
                </c:pt>
                <c:pt idx="136">
                  <c:v>1.6025999939301983E-3</c:v>
                </c:pt>
                <c:pt idx="137">
                  <c:v>5.6836000003386289E-3</c:v>
                </c:pt>
                <c:pt idx="138">
                  <c:v>-4.2220000032102689E-3</c:v>
                </c:pt>
                <c:pt idx="139">
                  <c:v>8.259199996246025E-3</c:v>
                </c:pt>
                <c:pt idx="141">
                  <c:v>9.528999995382037E-3</c:v>
                </c:pt>
                <c:pt idx="144">
                  <c:v>9.6893999943858944E-3</c:v>
                </c:pt>
                <c:pt idx="145">
                  <c:v>1.6095399994810577E-2</c:v>
                </c:pt>
                <c:pt idx="147">
                  <c:v>1.0578000001260079E-3</c:v>
                </c:pt>
                <c:pt idx="148">
                  <c:v>6.6049999950337224E-3</c:v>
                </c:pt>
                <c:pt idx="149">
                  <c:v>6.8519999331329018E-4</c:v>
                </c:pt>
                <c:pt idx="150">
                  <c:v>2.6851999937207438E-3</c:v>
                </c:pt>
                <c:pt idx="151">
                  <c:v>3.7703999987570569E-3</c:v>
                </c:pt>
                <c:pt idx="153">
                  <c:v>2.8789999996661209E-3</c:v>
                </c:pt>
                <c:pt idx="154">
                  <c:v>1.3651999979629181E-3</c:v>
                </c:pt>
                <c:pt idx="155">
                  <c:v>-5.6206000008387491E-3</c:v>
                </c:pt>
                <c:pt idx="156">
                  <c:v>-1.6206000000238419E-3</c:v>
                </c:pt>
                <c:pt idx="158">
                  <c:v>-1.30899999930989E-3</c:v>
                </c:pt>
                <c:pt idx="159">
                  <c:v>-3.2146000012289733E-3</c:v>
                </c:pt>
                <c:pt idx="160">
                  <c:v>6.5339999127900228E-4</c:v>
                </c:pt>
                <c:pt idx="161">
                  <c:v>-4.7860000631771982E-4</c:v>
                </c:pt>
                <c:pt idx="162">
                  <c:v>-1.1578000048757531E-3</c:v>
                </c:pt>
                <c:pt idx="163">
                  <c:v>-3.4643999970285222E-3</c:v>
                </c:pt>
                <c:pt idx="164">
                  <c:v>-1.7518000022391789E-3</c:v>
                </c:pt>
                <c:pt idx="165">
                  <c:v>-1.3803600006212946E-2</c:v>
                </c:pt>
                <c:pt idx="166">
                  <c:v>-1.4345800002047326E-2</c:v>
                </c:pt>
                <c:pt idx="167">
                  <c:v>-1.3557999998738524E-2</c:v>
                </c:pt>
                <c:pt idx="168">
                  <c:v>-3.7702000045101158E-3</c:v>
                </c:pt>
                <c:pt idx="169">
                  <c:v>-4.0768000035313889E-3</c:v>
                </c:pt>
                <c:pt idx="170">
                  <c:v>-4.383400002552662E-3</c:v>
                </c:pt>
                <c:pt idx="171">
                  <c:v>-6.5153999967151321E-3</c:v>
                </c:pt>
                <c:pt idx="172">
                  <c:v>-1.9482000003335997E-2</c:v>
                </c:pt>
                <c:pt idx="173">
                  <c:v>-2.7886000025318936E-3</c:v>
                </c:pt>
                <c:pt idx="174">
                  <c:v>-5.5480000009993091E-3</c:v>
                </c:pt>
                <c:pt idx="175">
                  <c:v>-6.000800000037998E-3</c:v>
                </c:pt>
                <c:pt idx="176">
                  <c:v>5.9991999951307662E-3</c:v>
                </c:pt>
                <c:pt idx="177">
                  <c:v>1.923999996506609E-3</c:v>
                </c:pt>
                <c:pt idx="178">
                  <c:v>-1.2594800005899742E-2</c:v>
                </c:pt>
                <c:pt idx="179">
                  <c:v>-2.0821199999772944E-2</c:v>
                </c:pt>
                <c:pt idx="180">
                  <c:v>-1.6500400000950322E-2</c:v>
                </c:pt>
                <c:pt idx="181">
                  <c:v>-2.4320800002897158E-2</c:v>
                </c:pt>
                <c:pt idx="182">
                  <c:v>-1.9320799998240545E-2</c:v>
                </c:pt>
                <c:pt idx="184">
                  <c:v>9.9999999656574801E-4</c:v>
                </c:pt>
                <c:pt idx="185">
                  <c:v>-2.3226400000567082E-2</c:v>
                </c:pt>
                <c:pt idx="186">
                  <c:v>-2.1226400000159629E-2</c:v>
                </c:pt>
                <c:pt idx="187">
                  <c:v>-1.8226400003186427E-2</c:v>
                </c:pt>
                <c:pt idx="188">
                  <c:v>-2.1665000000211876E-2</c:v>
                </c:pt>
                <c:pt idx="189">
                  <c:v>-3.0820400002994575E-2</c:v>
                </c:pt>
                <c:pt idx="190">
                  <c:v>-3.1537199996819254E-2</c:v>
                </c:pt>
                <c:pt idx="191">
                  <c:v>-3.2683400000678375E-2</c:v>
                </c:pt>
                <c:pt idx="192">
                  <c:v>-2.1683400002075359E-2</c:v>
                </c:pt>
                <c:pt idx="193">
                  <c:v>-3.3225599996512756E-2</c:v>
                </c:pt>
                <c:pt idx="194">
                  <c:v>-3.553220000321744E-2</c:v>
                </c:pt>
                <c:pt idx="195">
                  <c:v>-2.7678400001605041E-2</c:v>
                </c:pt>
                <c:pt idx="196">
                  <c:v>-3.5584000004746486E-2</c:v>
                </c:pt>
                <c:pt idx="197">
                  <c:v>-3.6182999996526632E-2</c:v>
                </c:pt>
                <c:pt idx="198">
                  <c:v>-3.5489599998982158E-2</c:v>
                </c:pt>
                <c:pt idx="199">
                  <c:v>-3.9796200006094296E-2</c:v>
                </c:pt>
                <c:pt idx="200">
                  <c:v>-3.3102800000051502E-2</c:v>
                </c:pt>
                <c:pt idx="201">
                  <c:v>-2.7008400000340771E-2</c:v>
                </c:pt>
                <c:pt idx="202">
                  <c:v>-3.0470400000922382E-2</c:v>
                </c:pt>
                <c:pt idx="203">
                  <c:v>-3.6777000001166016E-2</c:v>
                </c:pt>
                <c:pt idx="204">
                  <c:v>-2.1149600004719105E-2</c:v>
                </c:pt>
                <c:pt idx="205">
                  <c:v>-3.2508000003872439E-2</c:v>
                </c:pt>
                <c:pt idx="206">
                  <c:v>-4.3356800000765361E-2</c:v>
                </c:pt>
                <c:pt idx="207">
                  <c:v>-4.3927400001848582E-2</c:v>
                </c:pt>
                <c:pt idx="208">
                  <c:v>-2.228080000350019E-2</c:v>
                </c:pt>
                <c:pt idx="209">
                  <c:v>-5.7794600004854146E-2</c:v>
                </c:pt>
                <c:pt idx="210">
                  <c:v>-6.4299199999368284E-2</c:v>
                </c:pt>
                <c:pt idx="211">
                  <c:v>-4.8336800005927216E-2</c:v>
                </c:pt>
                <c:pt idx="212">
                  <c:v>-5.9157200004847255E-2</c:v>
                </c:pt>
                <c:pt idx="213">
                  <c:v>-5.673699999897508E-2</c:v>
                </c:pt>
                <c:pt idx="214">
                  <c:v>-7.5161400003707968E-2</c:v>
                </c:pt>
                <c:pt idx="215">
                  <c:v>-6.5161400008946657E-2</c:v>
                </c:pt>
                <c:pt idx="216">
                  <c:v>-7.9595000002882443E-2</c:v>
                </c:pt>
                <c:pt idx="217">
                  <c:v>-8.1580799997027498E-2</c:v>
                </c:pt>
                <c:pt idx="218">
                  <c:v>-8.9962600002763793E-2</c:v>
                </c:pt>
                <c:pt idx="219">
                  <c:v>-8.0920000000332948E-2</c:v>
                </c:pt>
                <c:pt idx="221">
                  <c:v>-9.6843999999691732E-2</c:v>
                </c:pt>
                <c:pt idx="222">
                  <c:v>-0.10032020000653574</c:v>
                </c:pt>
                <c:pt idx="223">
                  <c:v>-8.6291799998434726E-2</c:v>
                </c:pt>
                <c:pt idx="224">
                  <c:v>-0.1029049999997369</c:v>
                </c:pt>
                <c:pt idx="225">
                  <c:v>-0.1192116000020178</c:v>
                </c:pt>
                <c:pt idx="226">
                  <c:v>-0.10311219999857713</c:v>
                </c:pt>
                <c:pt idx="227">
                  <c:v>-0.10761679999995977</c:v>
                </c:pt>
                <c:pt idx="228">
                  <c:v>-0.12223000000085449</c:v>
                </c:pt>
                <c:pt idx="229">
                  <c:v>-0.12082400000508642</c:v>
                </c:pt>
                <c:pt idx="230">
                  <c:v>-0.11372960000153398</c:v>
                </c:pt>
                <c:pt idx="232">
                  <c:v>-0.10715399999753572</c:v>
                </c:pt>
                <c:pt idx="233">
                  <c:v>-0.12145560000499245</c:v>
                </c:pt>
                <c:pt idx="234">
                  <c:v>-0.12117240000225138</c:v>
                </c:pt>
                <c:pt idx="235">
                  <c:v>-0.1348608000043896</c:v>
                </c:pt>
                <c:pt idx="239">
                  <c:v>-0.13057259999914095</c:v>
                </c:pt>
                <c:pt idx="242">
                  <c:v>-0.14353000000119209</c:v>
                </c:pt>
                <c:pt idx="244">
                  <c:v>-0.11159100000804756</c:v>
                </c:pt>
                <c:pt idx="247">
                  <c:v>-0.17402880000008736</c:v>
                </c:pt>
                <c:pt idx="248">
                  <c:v>-0.17302879999624565</c:v>
                </c:pt>
                <c:pt idx="251">
                  <c:v>-0.18727360000048066</c:v>
                </c:pt>
                <c:pt idx="253">
                  <c:v>-0.19508480000513373</c:v>
                </c:pt>
                <c:pt idx="254">
                  <c:v>-0.19687680000060936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39-4EFC-9D5D-6C8ECEDED4AB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1'!$F$21:$F$298</c:f>
              <c:numCache>
                <c:formatCode>General</c:formatCode>
                <c:ptCount val="278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</c:numCache>
            </c:numRef>
          </c:xVal>
          <c:yVal>
            <c:numRef>
              <c:f>'Active 1'!$J$21:$J$298</c:f>
              <c:numCache>
                <c:formatCode>General</c:formatCode>
                <c:ptCount val="278"/>
                <c:pt idx="129">
                  <c:v>-1.9366599997738376E-2</c:v>
                </c:pt>
                <c:pt idx="133">
                  <c:v>-1.2244000005011912E-2</c:v>
                </c:pt>
                <c:pt idx="140">
                  <c:v>1.6866000005393289E-3</c:v>
                </c:pt>
                <c:pt idx="142">
                  <c:v>2.7092000018456019E-3</c:v>
                </c:pt>
                <c:pt idx="143">
                  <c:v>9.1092000002390705E-3</c:v>
                </c:pt>
                <c:pt idx="146">
                  <c:v>2.323799992154818E-3</c:v>
                </c:pt>
                <c:pt idx="152">
                  <c:v>2.5317999970866367E-3</c:v>
                </c:pt>
                <c:pt idx="157">
                  <c:v>-3.7536000018008053E-3</c:v>
                </c:pt>
                <c:pt idx="249">
                  <c:v>-0.18094099999871105</c:v>
                </c:pt>
                <c:pt idx="271">
                  <c:v>-0.26572039999882691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39-4EFC-9D5D-6C8ECEDED4AB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1'!$F$21:$F$2980</c:f>
              <c:numCache>
                <c:formatCode>General</c:formatCode>
                <c:ptCount val="2960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  <c:pt idx="278">
                  <c:v>4277</c:v>
                </c:pt>
                <c:pt idx="279">
                  <c:v>4309</c:v>
                </c:pt>
                <c:pt idx="280">
                  <c:v>4402</c:v>
                </c:pt>
                <c:pt idx="281">
                  <c:v>4542</c:v>
                </c:pt>
                <c:pt idx="282">
                  <c:v>4555</c:v>
                </c:pt>
                <c:pt idx="283">
                  <c:v>4435</c:v>
                </c:pt>
                <c:pt idx="284">
                  <c:v>4759</c:v>
                </c:pt>
                <c:pt idx="285">
                  <c:v>4776</c:v>
                </c:pt>
                <c:pt idx="286">
                  <c:v>4805</c:v>
                </c:pt>
              </c:numCache>
            </c:numRef>
          </c:xVal>
          <c:yVal>
            <c:numRef>
              <c:f>'Active 1'!$K$21:$K$2980</c:f>
              <c:numCache>
                <c:formatCode>General</c:formatCode>
                <c:ptCount val="2960"/>
                <c:pt idx="231">
                  <c:v>-0.12326260000554612</c:v>
                </c:pt>
                <c:pt idx="236">
                  <c:v>-0.13460599999962142</c:v>
                </c:pt>
                <c:pt idx="237">
                  <c:v>-0.13492480000422802</c:v>
                </c:pt>
                <c:pt idx="238">
                  <c:v>-0.13364360000559827</c:v>
                </c:pt>
                <c:pt idx="240">
                  <c:v>-0.14351780000288272</c:v>
                </c:pt>
                <c:pt idx="241">
                  <c:v>-0.14193100000557024</c:v>
                </c:pt>
                <c:pt idx="243">
                  <c:v>-0.14014320000569569</c:v>
                </c:pt>
                <c:pt idx="245">
                  <c:v>-0.15804380000190577</c:v>
                </c:pt>
                <c:pt idx="246">
                  <c:v>-0.14864280000620056</c:v>
                </c:pt>
                <c:pt idx="250">
                  <c:v>-0.17796080000698566</c:v>
                </c:pt>
                <c:pt idx="252">
                  <c:v>-0.19311880000896053</c:v>
                </c:pt>
                <c:pt idx="255">
                  <c:v>-0.20707840000250144</c:v>
                </c:pt>
                <c:pt idx="256">
                  <c:v>-0.20773120000376366</c:v>
                </c:pt>
                <c:pt idx="257">
                  <c:v>-0.20786419999785721</c:v>
                </c:pt>
                <c:pt idx="258">
                  <c:v>-0.20873680000659078</c:v>
                </c:pt>
                <c:pt idx="259">
                  <c:v>-0.21785420000378508</c:v>
                </c:pt>
                <c:pt idx="260">
                  <c:v>-0.21806080000533257</c:v>
                </c:pt>
                <c:pt idx="261">
                  <c:v>-0.22516700000414858</c:v>
                </c:pt>
                <c:pt idx="262">
                  <c:v>-0.23036100000172155</c:v>
                </c:pt>
                <c:pt idx="263">
                  <c:v>-0.23274580000725109</c:v>
                </c:pt>
                <c:pt idx="264">
                  <c:v>-0.23400419999961741</c:v>
                </c:pt>
                <c:pt idx="265">
                  <c:v>-0.23785300000599818</c:v>
                </c:pt>
                <c:pt idx="266">
                  <c:v>-0.23829259999911301</c:v>
                </c:pt>
                <c:pt idx="267">
                  <c:v>-0.256623799999943</c:v>
                </c:pt>
                <c:pt idx="268">
                  <c:v>-0.25634260000515496</c:v>
                </c:pt>
                <c:pt idx="269">
                  <c:v>-0.25634260000515496</c:v>
                </c:pt>
                <c:pt idx="270">
                  <c:v>-0.263035600000876</c:v>
                </c:pt>
                <c:pt idx="272">
                  <c:v>-0.26524680000147782</c:v>
                </c:pt>
                <c:pt idx="273">
                  <c:v>-0.29056580000178656</c:v>
                </c:pt>
                <c:pt idx="274">
                  <c:v>-0.30459740000515012</c:v>
                </c:pt>
                <c:pt idx="275">
                  <c:v>-0.31942240000353195</c:v>
                </c:pt>
                <c:pt idx="276">
                  <c:v>-0.33752860000095097</c:v>
                </c:pt>
                <c:pt idx="277">
                  <c:v>-0.33883980000246083</c:v>
                </c:pt>
                <c:pt idx="278">
                  <c:v>-0.35082820000388892</c:v>
                </c:pt>
                <c:pt idx="279">
                  <c:v>-0.3550394000048982</c:v>
                </c:pt>
                <c:pt idx="280">
                  <c:v>-0.37075320000440115</c:v>
                </c:pt>
                <c:pt idx="281">
                  <c:v>-0.39277720000245608</c:v>
                </c:pt>
                <c:pt idx="282">
                  <c:v>-0.39456300000165356</c:v>
                </c:pt>
                <c:pt idx="283">
                  <c:v>-0.37587099999655038</c:v>
                </c:pt>
                <c:pt idx="284">
                  <c:v>-0.42740939999930561</c:v>
                </c:pt>
                <c:pt idx="285">
                  <c:v>-0.4242216000056942</c:v>
                </c:pt>
                <c:pt idx="286">
                  <c:v>-0.42661300000327174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39-4EFC-9D5D-6C8ECEDED4AB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1'!$F$21:$F$298</c:f>
              <c:numCache>
                <c:formatCode>General</c:formatCode>
                <c:ptCount val="278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</c:numCache>
            </c:numRef>
          </c:xVal>
          <c:yVal>
            <c:numRef>
              <c:f>'Active 1'!$L$21:$L$298</c:f>
              <c:numCache>
                <c:formatCode>General</c:formatCode>
                <c:ptCount val="2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39-4EFC-9D5D-6C8ECEDED4AB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1'!$F$21:$F$298</c:f>
              <c:numCache>
                <c:formatCode>General</c:formatCode>
                <c:ptCount val="278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</c:numCache>
            </c:numRef>
          </c:xVal>
          <c:yVal>
            <c:numRef>
              <c:f>'Active 1'!$M$21:$M$298</c:f>
              <c:numCache>
                <c:formatCode>General</c:formatCode>
                <c:ptCount val="2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39-4EFC-9D5D-6C8ECEDED4AB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1'!$F$21:$F$298</c:f>
              <c:numCache>
                <c:formatCode>General</c:formatCode>
                <c:ptCount val="278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</c:numCache>
            </c:numRef>
          </c:xVal>
          <c:yVal>
            <c:numRef>
              <c:f>'Active 1'!$N$21:$N$298</c:f>
              <c:numCache>
                <c:formatCode>General</c:formatCode>
                <c:ptCount val="2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39-4EFC-9D5D-6C8ECEDED4AB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1'!$F$21:$F$298</c:f>
              <c:numCache>
                <c:formatCode>General</c:formatCode>
                <c:ptCount val="278"/>
                <c:pt idx="0">
                  <c:v>-9897</c:v>
                </c:pt>
                <c:pt idx="1">
                  <c:v>-9882</c:v>
                </c:pt>
                <c:pt idx="2">
                  <c:v>-9880</c:v>
                </c:pt>
                <c:pt idx="3">
                  <c:v>-9790</c:v>
                </c:pt>
                <c:pt idx="4">
                  <c:v>-9702</c:v>
                </c:pt>
                <c:pt idx="5">
                  <c:v>-9701</c:v>
                </c:pt>
                <c:pt idx="6">
                  <c:v>-9700</c:v>
                </c:pt>
                <c:pt idx="7">
                  <c:v>-9692</c:v>
                </c:pt>
                <c:pt idx="8">
                  <c:v>-9691</c:v>
                </c:pt>
                <c:pt idx="9">
                  <c:v>-9689</c:v>
                </c:pt>
                <c:pt idx="10">
                  <c:v>-9687</c:v>
                </c:pt>
                <c:pt idx="11">
                  <c:v>-9404</c:v>
                </c:pt>
                <c:pt idx="12">
                  <c:v>-9350</c:v>
                </c:pt>
                <c:pt idx="13">
                  <c:v>-9337</c:v>
                </c:pt>
                <c:pt idx="14">
                  <c:v>-9337</c:v>
                </c:pt>
                <c:pt idx="15">
                  <c:v>-9300</c:v>
                </c:pt>
                <c:pt idx="16">
                  <c:v>-9283</c:v>
                </c:pt>
                <c:pt idx="17">
                  <c:v>-9282</c:v>
                </c:pt>
                <c:pt idx="18">
                  <c:v>-9243</c:v>
                </c:pt>
                <c:pt idx="19">
                  <c:v>-9214</c:v>
                </c:pt>
                <c:pt idx="20">
                  <c:v>-9213</c:v>
                </c:pt>
                <c:pt idx="21">
                  <c:v>-9211</c:v>
                </c:pt>
                <c:pt idx="22">
                  <c:v>-9209</c:v>
                </c:pt>
                <c:pt idx="23">
                  <c:v>-9160</c:v>
                </c:pt>
                <c:pt idx="24">
                  <c:v>-9159</c:v>
                </c:pt>
                <c:pt idx="25">
                  <c:v>-9119</c:v>
                </c:pt>
                <c:pt idx="26">
                  <c:v>-9106</c:v>
                </c:pt>
                <c:pt idx="27">
                  <c:v>-9104</c:v>
                </c:pt>
                <c:pt idx="28">
                  <c:v>-9103</c:v>
                </c:pt>
                <c:pt idx="29">
                  <c:v>-9087</c:v>
                </c:pt>
                <c:pt idx="30">
                  <c:v>-9085</c:v>
                </c:pt>
                <c:pt idx="31">
                  <c:v>-9081</c:v>
                </c:pt>
                <c:pt idx="32">
                  <c:v>-9071</c:v>
                </c:pt>
                <c:pt idx="33">
                  <c:v>-8994</c:v>
                </c:pt>
                <c:pt idx="34">
                  <c:v>-8993</c:v>
                </c:pt>
                <c:pt idx="35">
                  <c:v>-8977</c:v>
                </c:pt>
                <c:pt idx="36">
                  <c:v>-8963</c:v>
                </c:pt>
                <c:pt idx="37">
                  <c:v>-8961</c:v>
                </c:pt>
                <c:pt idx="38">
                  <c:v>-8941</c:v>
                </c:pt>
                <c:pt idx="39">
                  <c:v>-8871</c:v>
                </c:pt>
                <c:pt idx="40">
                  <c:v>-8852</c:v>
                </c:pt>
                <c:pt idx="41">
                  <c:v>-8839</c:v>
                </c:pt>
                <c:pt idx="42">
                  <c:v>-8836</c:v>
                </c:pt>
                <c:pt idx="43">
                  <c:v>-8835</c:v>
                </c:pt>
                <c:pt idx="44">
                  <c:v>-8823</c:v>
                </c:pt>
                <c:pt idx="45">
                  <c:v>-8820</c:v>
                </c:pt>
                <c:pt idx="46">
                  <c:v>-8804</c:v>
                </c:pt>
                <c:pt idx="47">
                  <c:v>-8803</c:v>
                </c:pt>
                <c:pt idx="48">
                  <c:v>-8802</c:v>
                </c:pt>
                <c:pt idx="49">
                  <c:v>-8697</c:v>
                </c:pt>
                <c:pt idx="50">
                  <c:v>-8394</c:v>
                </c:pt>
                <c:pt idx="51">
                  <c:v>-8393</c:v>
                </c:pt>
                <c:pt idx="52">
                  <c:v>-8344</c:v>
                </c:pt>
                <c:pt idx="53">
                  <c:v>-8343</c:v>
                </c:pt>
                <c:pt idx="54">
                  <c:v>-8341</c:v>
                </c:pt>
                <c:pt idx="55">
                  <c:v>-8340</c:v>
                </c:pt>
                <c:pt idx="56">
                  <c:v>-7871</c:v>
                </c:pt>
                <c:pt idx="57">
                  <c:v>-7531</c:v>
                </c:pt>
                <c:pt idx="58">
                  <c:v>-7530</c:v>
                </c:pt>
                <c:pt idx="59">
                  <c:v>-7528</c:v>
                </c:pt>
                <c:pt idx="60">
                  <c:v>-7527</c:v>
                </c:pt>
                <c:pt idx="61">
                  <c:v>-7420</c:v>
                </c:pt>
                <c:pt idx="62">
                  <c:v>-7387</c:v>
                </c:pt>
                <c:pt idx="63">
                  <c:v>-7382</c:v>
                </c:pt>
                <c:pt idx="64">
                  <c:v>-7367</c:v>
                </c:pt>
                <c:pt idx="65">
                  <c:v>-7366</c:v>
                </c:pt>
                <c:pt idx="66">
                  <c:v>-7364</c:v>
                </c:pt>
                <c:pt idx="67">
                  <c:v>-7048</c:v>
                </c:pt>
                <c:pt idx="68">
                  <c:v>-7042</c:v>
                </c:pt>
                <c:pt idx="69">
                  <c:v>-6971</c:v>
                </c:pt>
                <c:pt idx="70">
                  <c:v>-6945</c:v>
                </c:pt>
                <c:pt idx="71">
                  <c:v>-6940</c:v>
                </c:pt>
                <c:pt idx="72">
                  <c:v>-6891</c:v>
                </c:pt>
                <c:pt idx="73">
                  <c:v>-6835</c:v>
                </c:pt>
                <c:pt idx="74">
                  <c:v>-6827</c:v>
                </c:pt>
                <c:pt idx="75">
                  <c:v>-6796</c:v>
                </c:pt>
                <c:pt idx="76">
                  <c:v>-6781</c:v>
                </c:pt>
                <c:pt idx="77">
                  <c:v>-6659</c:v>
                </c:pt>
                <c:pt idx="78">
                  <c:v>-6603</c:v>
                </c:pt>
                <c:pt idx="79">
                  <c:v>-6602</c:v>
                </c:pt>
                <c:pt idx="80">
                  <c:v>-6602</c:v>
                </c:pt>
                <c:pt idx="81">
                  <c:v>-6481</c:v>
                </c:pt>
                <c:pt idx="82">
                  <c:v>-6476</c:v>
                </c:pt>
                <c:pt idx="83">
                  <c:v>-6288</c:v>
                </c:pt>
                <c:pt idx="84">
                  <c:v>-5878</c:v>
                </c:pt>
                <c:pt idx="85">
                  <c:v>-5771</c:v>
                </c:pt>
                <c:pt idx="86">
                  <c:v>-5753</c:v>
                </c:pt>
                <c:pt idx="87">
                  <c:v>-5659</c:v>
                </c:pt>
                <c:pt idx="88">
                  <c:v>-5505</c:v>
                </c:pt>
                <c:pt idx="89">
                  <c:v>-5471</c:v>
                </c:pt>
                <c:pt idx="90">
                  <c:v>-5344</c:v>
                </c:pt>
                <c:pt idx="91">
                  <c:v>-5168</c:v>
                </c:pt>
                <c:pt idx="92">
                  <c:v>-4916</c:v>
                </c:pt>
                <c:pt idx="93">
                  <c:v>-4869</c:v>
                </c:pt>
                <c:pt idx="94">
                  <c:v>-4864</c:v>
                </c:pt>
                <c:pt idx="95">
                  <c:v>-4582</c:v>
                </c:pt>
                <c:pt idx="96">
                  <c:v>-4403</c:v>
                </c:pt>
                <c:pt idx="97">
                  <c:v>-4400</c:v>
                </c:pt>
                <c:pt idx="98">
                  <c:v>-4384</c:v>
                </c:pt>
                <c:pt idx="99">
                  <c:v>-4314</c:v>
                </c:pt>
                <c:pt idx="100">
                  <c:v>-4259</c:v>
                </c:pt>
                <c:pt idx="101">
                  <c:v>-4208</c:v>
                </c:pt>
                <c:pt idx="102">
                  <c:v>-4205</c:v>
                </c:pt>
                <c:pt idx="103">
                  <c:v>-4191</c:v>
                </c:pt>
                <c:pt idx="104">
                  <c:v>-4185</c:v>
                </c:pt>
                <c:pt idx="105">
                  <c:v>-4152</c:v>
                </c:pt>
                <c:pt idx="106">
                  <c:v>-4099</c:v>
                </c:pt>
                <c:pt idx="107">
                  <c:v>-4082</c:v>
                </c:pt>
                <c:pt idx="108">
                  <c:v>-4081</c:v>
                </c:pt>
                <c:pt idx="109">
                  <c:v>-4080</c:v>
                </c:pt>
                <c:pt idx="110">
                  <c:v>-4049</c:v>
                </c:pt>
                <c:pt idx="111">
                  <c:v>-4032</c:v>
                </c:pt>
                <c:pt idx="112">
                  <c:v>-3973</c:v>
                </c:pt>
                <c:pt idx="113">
                  <c:v>-3959</c:v>
                </c:pt>
                <c:pt idx="114">
                  <c:v>-3955</c:v>
                </c:pt>
                <c:pt idx="115">
                  <c:v>-3936</c:v>
                </c:pt>
                <c:pt idx="116">
                  <c:v>-3921</c:v>
                </c:pt>
                <c:pt idx="117">
                  <c:v>-3617</c:v>
                </c:pt>
                <c:pt idx="118">
                  <c:v>-3369</c:v>
                </c:pt>
                <c:pt idx="119">
                  <c:v>-3244</c:v>
                </c:pt>
                <c:pt idx="120">
                  <c:v>-3230</c:v>
                </c:pt>
                <c:pt idx="121">
                  <c:v>-3000</c:v>
                </c:pt>
                <c:pt idx="122">
                  <c:v>-2519</c:v>
                </c:pt>
                <c:pt idx="123">
                  <c:v>-2412</c:v>
                </c:pt>
                <c:pt idx="124">
                  <c:v>-2412</c:v>
                </c:pt>
                <c:pt idx="125">
                  <c:v>-2289</c:v>
                </c:pt>
                <c:pt idx="126">
                  <c:v>-2287</c:v>
                </c:pt>
                <c:pt idx="127">
                  <c:v>-2179</c:v>
                </c:pt>
                <c:pt idx="128">
                  <c:v>-1927</c:v>
                </c:pt>
                <c:pt idx="129">
                  <c:v>-1899</c:v>
                </c:pt>
                <c:pt idx="130">
                  <c:v>-1697</c:v>
                </c:pt>
                <c:pt idx="131">
                  <c:v>-1696</c:v>
                </c:pt>
                <c:pt idx="132">
                  <c:v>-1695</c:v>
                </c:pt>
                <c:pt idx="133">
                  <c:v>-1660</c:v>
                </c:pt>
                <c:pt idx="134">
                  <c:v>-1578</c:v>
                </c:pt>
                <c:pt idx="135">
                  <c:v>-1561</c:v>
                </c:pt>
                <c:pt idx="136">
                  <c:v>-1561</c:v>
                </c:pt>
                <c:pt idx="137">
                  <c:v>-1346</c:v>
                </c:pt>
                <c:pt idx="138">
                  <c:v>-1330</c:v>
                </c:pt>
                <c:pt idx="139">
                  <c:v>-1312</c:v>
                </c:pt>
                <c:pt idx="140">
                  <c:v>-1301</c:v>
                </c:pt>
                <c:pt idx="141">
                  <c:v>-1065</c:v>
                </c:pt>
                <c:pt idx="142">
                  <c:v>-1062</c:v>
                </c:pt>
                <c:pt idx="143">
                  <c:v>-1062</c:v>
                </c:pt>
                <c:pt idx="144">
                  <c:v>-1059</c:v>
                </c:pt>
                <c:pt idx="145">
                  <c:v>-969</c:v>
                </c:pt>
                <c:pt idx="146">
                  <c:v>-943</c:v>
                </c:pt>
                <c:pt idx="147">
                  <c:v>-933</c:v>
                </c:pt>
                <c:pt idx="148">
                  <c:v>-925</c:v>
                </c:pt>
                <c:pt idx="149">
                  <c:v>-922</c:v>
                </c:pt>
                <c:pt idx="150">
                  <c:v>-922</c:v>
                </c:pt>
                <c:pt idx="151">
                  <c:v>-844</c:v>
                </c:pt>
                <c:pt idx="152">
                  <c:v>-823</c:v>
                </c:pt>
                <c:pt idx="153">
                  <c:v>-815</c:v>
                </c:pt>
                <c:pt idx="154">
                  <c:v>-722</c:v>
                </c:pt>
                <c:pt idx="155">
                  <c:v>-709</c:v>
                </c:pt>
                <c:pt idx="156">
                  <c:v>-709</c:v>
                </c:pt>
                <c:pt idx="157">
                  <c:v>-704</c:v>
                </c:pt>
                <c:pt idx="158">
                  <c:v>-635</c:v>
                </c:pt>
                <c:pt idx="159">
                  <c:v>-619</c:v>
                </c:pt>
                <c:pt idx="160">
                  <c:v>-599</c:v>
                </c:pt>
                <c:pt idx="161">
                  <c:v>-579</c:v>
                </c:pt>
                <c:pt idx="162">
                  <c:v>-567</c:v>
                </c:pt>
                <c:pt idx="163">
                  <c:v>-566</c:v>
                </c:pt>
                <c:pt idx="164">
                  <c:v>-477</c:v>
                </c:pt>
                <c:pt idx="165">
                  <c:v>-454</c:v>
                </c:pt>
                <c:pt idx="166">
                  <c:v>-387</c:v>
                </c:pt>
                <c:pt idx="167">
                  <c:v>-370</c:v>
                </c:pt>
                <c:pt idx="168">
                  <c:v>-353</c:v>
                </c:pt>
                <c:pt idx="169">
                  <c:v>-352</c:v>
                </c:pt>
                <c:pt idx="170">
                  <c:v>-351</c:v>
                </c:pt>
                <c:pt idx="171">
                  <c:v>-331</c:v>
                </c:pt>
                <c:pt idx="172">
                  <c:v>-230</c:v>
                </c:pt>
                <c:pt idx="173">
                  <c:v>-229</c:v>
                </c:pt>
                <c:pt idx="174">
                  <c:v>-220</c:v>
                </c:pt>
                <c:pt idx="175">
                  <c:v>-212</c:v>
                </c:pt>
                <c:pt idx="176">
                  <c:v>-212</c:v>
                </c:pt>
                <c:pt idx="177">
                  <c:v>-140</c:v>
                </c:pt>
                <c:pt idx="178">
                  <c:v>-122</c:v>
                </c:pt>
                <c:pt idx="179">
                  <c:v>-118</c:v>
                </c:pt>
                <c:pt idx="180">
                  <c:v>-106</c:v>
                </c:pt>
                <c:pt idx="181">
                  <c:v>-12</c:v>
                </c:pt>
                <c:pt idx="182">
                  <c:v>-12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25</c:v>
                </c:pt>
                <c:pt idx="189">
                  <c:v>94</c:v>
                </c:pt>
                <c:pt idx="190">
                  <c:v>142</c:v>
                </c:pt>
                <c:pt idx="191">
                  <c:v>149</c:v>
                </c:pt>
                <c:pt idx="192">
                  <c:v>149</c:v>
                </c:pt>
                <c:pt idx="193">
                  <c:v>216</c:v>
                </c:pt>
                <c:pt idx="194">
                  <c:v>217</c:v>
                </c:pt>
                <c:pt idx="195">
                  <c:v>224</c:v>
                </c:pt>
                <c:pt idx="196">
                  <c:v>240</c:v>
                </c:pt>
                <c:pt idx="197">
                  <c:v>255</c:v>
                </c:pt>
                <c:pt idx="198">
                  <c:v>256</c:v>
                </c:pt>
                <c:pt idx="199">
                  <c:v>257</c:v>
                </c:pt>
                <c:pt idx="200">
                  <c:v>258</c:v>
                </c:pt>
                <c:pt idx="201">
                  <c:v>274</c:v>
                </c:pt>
                <c:pt idx="202">
                  <c:v>344</c:v>
                </c:pt>
                <c:pt idx="203">
                  <c:v>345</c:v>
                </c:pt>
                <c:pt idx="204">
                  <c:v>356</c:v>
                </c:pt>
                <c:pt idx="205">
                  <c:v>380</c:v>
                </c:pt>
                <c:pt idx="206">
                  <c:v>448</c:v>
                </c:pt>
                <c:pt idx="207">
                  <c:v>489</c:v>
                </c:pt>
                <c:pt idx="208">
                  <c:v>588</c:v>
                </c:pt>
                <c:pt idx="209">
                  <c:v>681</c:v>
                </c:pt>
                <c:pt idx="210">
                  <c:v>712</c:v>
                </c:pt>
                <c:pt idx="211">
                  <c:v>748</c:v>
                </c:pt>
                <c:pt idx="212">
                  <c:v>842</c:v>
                </c:pt>
                <c:pt idx="213">
                  <c:v>945</c:v>
                </c:pt>
                <c:pt idx="214">
                  <c:v>979</c:v>
                </c:pt>
                <c:pt idx="215">
                  <c:v>979</c:v>
                </c:pt>
                <c:pt idx="216">
                  <c:v>1075</c:v>
                </c:pt>
                <c:pt idx="217">
                  <c:v>1088</c:v>
                </c:pt>
                <c:pt idx="218">
                  <c:v>1161</c:v>
                </c:pt>
                <c:pt idx="219">
                  <c:v>1200</c:v>
                </c:pt>
                <c:pt idx="220">
                  <c:v>1300</c:v>
                </c:pt>
                <c:pt idx="221">
                  <c:v>1340</c:v>
                </c:pt>
                <c:pt idx="222">
                  <c:v>1397</c:v>
                </c:pt>
                <c:pt idx="223">
                  <c:v>1423</c:v>
                </c:pt>
                <c:pt idx="224">
                  <c:v>1425</c:v>
                </c:pt>
                <c:pt idx="225">
                  <c:v>1426</c:v>
                </c:pt>
                <c:pt idx="226">
                  <c:v>1517</c:v>
                </c:pt>
                <c:pt idx="227">
                  <c:v>1548</c:v>
                </c:pt>
                <c:pt idx="228">
                  <c:v>1550</c:v>
                </c:pt>
                <c:pt idx="229">
                  <c:v>1640</c:v>
                </c:pt>
                <c:pt idx="230">
                  <c:v>1656</c:v>
                </c:pt>
                <c:pt idx="231">
                  <c:v>1661</c:v>
                </c:pt>
                <c:pt idx="232">
                  <c:v>1690</c:v>
                </c:pt>
                <c:pt idx="233">
                  <c:v>1766</c:v>
                </c:pt>
                <c:pt idx="234">
                  <c:v>1814</c:v>
                </c:pt>
                <c:pt idx="235">
                  <c:v>1888</c:v>
                </c:pt>
                <c:pt idx="236">
                  <c:v>1910</c:v>
                </c:pt>
                <c:pt idx="237">
                  <c:v>1928</c:v>
                </c:pt>
                <c:pt idx="238">
                  <c:v>1946</c:v>
                </c:pt>
                <c:pt idx="239">
                  <c:v>2011</c:v>
                </c:pt>
                <c:pt idx="240">
                  <c:v>2033</c:v>
                </c:pt>
                <c:pt idx="241">
                  <c:v>2035</c:v>
                </c:pt>
                <c:pt idx="242">
                  <c:v>2050</c:v>
                </c:pt>
                <c:pt idx="243">
                  <c:v>2052</c:v>
                </c:pt>
                <c:pt idx="244">
                  <c:v>2135</c:v>
                </c:pt>
                <c:pt idx="245">
                  <c:v>2143</c:v>
                </c:pt>
                <c:pt idx="246">
                  <c:v>2158</c:v>
                </c:pt>
                <c:pt idx="247">
                  <c:v>2368</c:v>
                </c:pt>
                <c:pt idx="248">
                  <c:v>2368</c:v>
                </c:pt>
                <c:pt idx="249">
                  <c:v>2385</c:v>
                </c:pt>
                <c:pt idx="250">
                  <c:v>2388</c:v>
                </c:pt>
                <c:pt idx="251">
                  <c:v>2496</c:v>
                </c:pt>
                <c:pt idx="252">
                  <c:v>2518</c:v>
                </c:pt>
                <c:pt idx="253">
                  <c:v>2528</c:v>
                </c:pt>
                <c:pt idx="254">
                  <c:v>2648</c:v>
                </c:pt>
                <c:pt idx="255">
                  <c:v>2724</c:v>
                </c:pt>
                <c:pt idx="256">
                  <c:v>2732</c:v>
                </c:pt>
                <c:pt idx="257">
                  <c:v>2737</c:v>
                </c:pt>
                <c:pt idx="258">
                  <c:v>2748</c:v>
                </c:pt>
                <c:pt idx="259">
                  <c:v>2887</c:v>
                </c:pt>
                <c:pt idx="260">
                  <c:v>2888</c:v>
                </c:pt>
                <c:pt idx="261">
                  <c:v>2995</c:v>
                </c:pt>
                <c:pt idx="262">
                  <c:v>3085</c:v>
                </c:pt>
                <c:pt idx="263">
                  <c:v>3113</c:v>
                </c:pt>
                <c:pt idx="264">
                  <c:v>3137</c:v>
                </c:pt>
                <c:pt idx="265">
                  <c:v>3205</c:v>
                </c:pt>
                <c:pt idx="266">
                  <c:v>3211</c:v>
                </c:pt>
                <c:pt idx="267">
                  <c:v>3443</c:v>
                </c:pt>
                <c:pt idx="268">
                  <c:v>3461</c:v>
                </c:pt>
                <c:pt idx="269">
                  <c:v>3461</c:v>
                </c:pt>
                <c:pt idx="270">
                  <c:v>3566</c:v>
                </c:pt>
                <c:pt idx="271">
                  <c:v>3594</c:v>
                </c:pt>
                <c:pt idx="272">
                  <c:v>3598</c:v>
                </c:pt>
                <c:pt idx="273">
                  <c:v>3813</c:v>
                </c:pt>
                <c:pt idx="274">
                  <c:v>3939</c:v>
                </c:pt>
                <c:pt idx="275">
                  <c:v>4064</c:v>
                </c:pt>
                <c:pt idx="276">
                  <c:v>4171</c:v>
                </c:pt>
                <c:pt idx="277">
                  <c:v>4203</c:v>
                </c:pt>
              </c:numCache>
            </c:numRef>
          </c:xVal>
          <c:yVal>
            <c:numRef>
              <c:f>'Active 1'!$O$21:$O$298</c:f>
              <c:numCache>
                <c:formatCode>General</c:formatCode>
                <c:ptCount val="278"/>
                <c:pt idx="218">
                  <c:v>-4.8551487887378356E-2</c:v>
                </c:pt>
                <c:pt idx="219">
                  <c:v>-5.2364772984351701E-2</c:v>
                </c:pt>
                <c:pt idx="220">
                  <c:v>-6.2142427079155155E-2</c:v>
                </c:pt>
                <c:pt idx="221">
                  <c:v>-6.6053488717076558E-2</c:v>
                </c:pt>
                <c:pt idx="222">
                  <c:v>-7.1626751551114531E-2</c:v>
                </c:pt>
                <c:pt idx="223">
                  <c:v>-7.4168941615763428E-2</c:v>
                </c:pt>
                <c:pt idx="224">
                  <c:v>-7.4364494697659489E-2</c:v>
                </c:pt>
                <c:pt idx="225">
                  <c:v>-7.4462271238607519E-2</c:v>
                </c:pt>
                <c:pt idx="226">
                  <c:v>-8.3359936464878687E-2</c:v>
                </c:pt>
                <c:pt idx="227">
                  <c:v>-8.6391009234267735E-2</c:v>
                </c:pt>
                <c:pt idx="228">
                  <c:v>-8.6586562316163823E-2</c:v>
                </c:pt>
                <c:pt idx="229">
                  <c:v>-9.5386451001486933E-2</c:v>
                </c:pt>
                <c:pt idx="230">
                  <c:v>-9.6950875656655472E-2</c:v>
                </c:pt>
                <c:pt idx="231">
                  <c:v>-9.7439758361395651E-2</c:v>
                </c:pt>
                <c:pt idx="232">
                  <c:v>-0.10027527804888867</c:v>
                </c:pt>
                <c:pt idx="233">
                  <c:v>-0.1077062951609393</c:v>
                </c:pt>
                <c:pt idx="234">
                  <c:v>-0.11239956912644494</c:v>
                </c:pt>
                <c:pt idx="235">
                  <c:v>-0.11963503315659951</c:v>
                </c:pt>
                <c:pt idx="236">
                  <c:v>-0.12178611705745626</c:v>
                </c:pt>
                <c:pt idx="237">
                  <c:v>-0.12354609479452089</c:v>
                </c:pt>
                <c:pt idx="238">
                  <c:v>-0.12530607253158552</c:v>
                </c:pt>
                <c:pt idx="239">
                  <c:v>-0.13166154769320776</c:v>
                </c:pt>
                <c:pt idx="240">
                  <c:v>-0.13381263159406454</c:v>
                </c:pt>
                <c:pt idx="241">
                  <c:v>-0.1340081846759606</c:v>
                </c:pt>
                <c:pt idx="242">
                  <c:v>-0.1354748327901811</c:v>
                </c:pt>
                <c:pt idx="243">
                  <c:v>-0.13567038587207719</c:v>
                </c:pt>
                <c:pt idx="244">
                  <c:v>-0.14378583877076406</c:v>
                </c:pt>
                <c:pt idx="245">
                  <c:v>-0.14456805109834833</c:v>
                </c:pt>
                <c:pt idx="246">
                  <c:v>-0.14603469921256884</c:v>
                </c:pt>
                <c:pt idx="247">
                  <c:v>-0.16656777281165611</c:v>
                </c:pt>
                <c:pt idx="248">
                  <c:v>-0.16656777281165611</c:v>
                </c:pt>
                <c:pt idx="249">
                  <c:v>-0.1682299740077727</c:v>
                </c:pt>
                <c:pt idx="250">
                  <c:v>-0.16852330363061679</c:v>
                </c:pt>
                <c:pt idx="251">
                  <c:v>-0.17908317005300453</c:v>
                </c:pt>
                <c:pt idx="252">
                  <c:v>-0.18123425395386131</c:v>
                </c:pt>
                <c:pt idx="253">
                  <c:v>-0.18221201936334164</c:v>
                </c:pt>
                <c:pt idx="254">
                  <c:v>-0.19394520427710579</c:v>
                </c:pt>
                <c:pt idx="255">
                  <c:v>-0.20137622138915642</c:v>
                </c:pt>
                <c:pt idx="256">
                  <c:v>-0.20215843371674072</c:v>
                </c:pt>
                <c:pt idx="257">
                  <c:v>-0.2026473164214809</c:v>
                </c:pt>
                <c:pt idx="258">
                  <c:v>-0.20372285837190926</c:v>
                </c:pt>
                <c:pt idx="259">
                  <c:v>-0.21731379756368605</c:v>
                </c:pt>
                <c:pt idx="260">
                  <c:v>-0.2174115741046341</c:v>
                </c:pt>
                <c:pt idx="261">
                  <c:v>-0.22787366398607381</c:v>
                </c:pt>
                <c:pt idx="262">
                  <c:v>-0.23667355267139692</c:v>
                </c:pt>
                <c:pt idx="263">
                  <c:v>-0.23941129581794188</c:v>
                </c:pt>
                <c:pt idx="264">
                  <c:v>-0.24175793280069471</c:v>
                </c:pt>
                <c:pt idx="265">
                  <c:v>-0.24840673758516105</c:v>
                </c:pt>
                <c:pt idx="266">
                  <c:v>-0.24899339683084928</c:v>
                </c:pt>
                <c:pt idx="267">
                  <c:v>-0.27167755433079332</c:v>
                </c:pt>
                <c:pt idx="268">
                  <c:v>-0.27343753206785792</c:v>
                </c:pt>
                <c:pt idx="269">
                  <c:v>-0.27343753206785792</c:v>
                </c:pt>
                <c:pt idx="270">
                  <c:v>-0.28370406886740152</c:v>
                </c:pt>
                <c:pt idx="271">
                  <c:v>-0.28644181201394658</c:v>
                </c:pt>
                <c:pt idx="272">
                  <c:v>-0.2868329181777387</c:v>
                </c:pt>
                <c:pt idx="273">
                  <c:v>-0.30785487448156612</c:v>
                </c:pt>
                <c:pt idx="274">
                  <c:v>-0.32017471864101843</c:v>
                </c:pt>
                <c:pt idx="275">
                  <c:v>-0.33239678625952274</c:v>
                </c:pt>
                <c:pt idx="276">
                  <c:v>-0.34285887614096244</c:v>
                </c:pt>
                <c:pt idx="277">
                  <c:v>-0.34598772545129963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439-4EFC-9D5D-6C8ECEDED4AB}"/>
            </c:ext>
          </c:extLst>
        </c:ser>
        <c:ser>
          <c:idx val="8"/>
          <c:order val="8"/>
          <c:tx>
            <c:strRef>
              <c:f>'Active 1'!$AX$1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1'!$AW$2:$AW$87</c:f>
              <c:numCache>
                <c:formatCode>General</c:formatCode>
                <c:ptCount val="86"/>
                <c:pt idx="0">
                  <c:v>-12000</c:v>
                </c:pt>
                <c:pt idx="1">
                  <c:v>-11800</c:v>
                </c:pt>
                <c:pt idx="2">
                  <c:v>-11600</c:v>
                </c:pt>
                <c:pt idx="3">
                  <c:v>-11400</c:v>
                </c:pt>
                <c:pt idx="4">
                  <c:v>-11200</c:v>
                </c:pt>
                <c:pt idx="5">
                  <c:v>-11000</c:v>
                </c:pt>
                <c:pt idx="6">
                  <c:v>-10800</c:v>
                </c:pt>
                <c:pt idx="7">
                  <c:v>-10600</c:v>
                </c:pt>
                <c:pt idx="8">
                  <c:v>-10400</c:v>
                </c:pt>
                <c:pt idx="9">
                  <c:v>-10200</c:v>
                </c:pt>
                <c:pt idx="10">
                  <c:v>-10000</c:v>
                </c:pt>
                <c:pt idx="11">
                  <c:v>-9800</c:v>
                </c:pt>
                <c:pt idx="12">
                  <c:v>-9600</c:v>
                </c:pt>
                <c:pt idx="13">
                  <c:v>-9400</c:v>
                </c:pt>
                <c:pt idx="14">
                  <c:v>-9200</c:v>
                </c:pt>
                <c:pt idx="15">
                  <c:v>-9000</c:v>
                </c:pt>
                <c:pt idx="16">
                  <c:v>-8800</c:v>
                </c:pt>
                <c:pt idx="17">
                  <c:v>-8600</c:v>
                </c:pt>
                <c:pt idx="18">
                  <c:v>-8400</c:v>
                </c:pt>
                <c:pt idx="19">
                  <c:v>-8200</c:v>
                </c:pt>
                <c:pt idx="20">
                  <c:v>-8000</c:v>
                </c:pt>
                <c:pt idx="21">
                  <c:v>-7800</c:v>
                </c:pt>
                <c:pt idx="22">
                  <c:v>-7600</c:v>
                </c:pt>
                <c:pt idx="23">
                  <c:v>-7400</c:v>
                </c:pt>
                <c:pt idx="24">
                  <c:v>-7200</c:v>
                </c:pt>
                <c:pt idx="25">
                  <c:v>-7000</c:v>
                </c:pt>
                <c:pt idx="26">
                  <c:v>-6800</c:v>
                </c:pt>
                <c:pt idx="27">
                  <c:v>-6600</c:v>
                </c:pt>
                <c:pt idx="28">
                  <c:v>-6400</c:v>
                </c:pt>
                <c:pt idx="29">
                  <c:v>-6200</c:v>
                </c:pt>
                <c:pt idx="30">
                  <c:v>-6000</c:v>
                </c:pt>
                <c:pt idx="31">
                  <c:v>-5800</c:v>
                </c:pt>
                <c:pt idx="32">
                  <c:v>-5600</c:v>
                </c:pt>
                <c:pt idx="33">
                  <c:v>-5400</c:v>
                </c:pt>
                <c:pt idx="34">
                  <c:v>-5200</c:v>
                </c:pt>
                <c:pt idx="35">
                  <c:v>-5000</c:v>
                </c:pt>
                <c:pt idx="36">
                  <c:v>-4800</c:v>
                </c:pt>
                <c:pt idx="37">
                  <c:v>-4600</c:v>
                </c:pt>
                <c:pt idx="38">
                  <c:v>-4400</c:v>
                </c:pt>
                <c:pt idx="39">
                  <c:v>-4200</c:v>
                </c:pt>
                <c:pt idx="40">
                  <c:v>-4000</c:v>
                </c:pt>
                <c:pt idx="41">
                  <c:v>-3800</c:v>
                </c:pt>
                <c:pt idx="42">
                  <c:v>-3600</c:v>
                </c:pt>
                <c:pt idx="43">
                  <c:v>-3400</c:v>
                </c:pt>
                <c:pt idx="44">
                  <c:v>-3200</c:v>
                </c:pt>
                <c:pt idx="45">
                  <c:v>-3000</c:v>
                </c:pt>
                <c:pt idx="46">
                  <c:v>-2800</c:v>
                </c:pt>
                <c:pt idx="47">
                  <c:v>-2600</c:v>
                </c:pt>
                <c:pt idx="48">
                  <c:v>-2400</c:v>
                </c:pt>
                <c:pt idx="49">
                  <c:v>-2200</c:v>
                </c:pt>
                <c:pt idx="50">
                  <c:v>-2000</c:v>
                </c:pt>
                <c:pt idx="51">
                  <c:v>-1800</c:v>
                </c:pt>
                <c:pt idx="52">
                  <c:v>-1600</c:v>
                </c:pt>
                <c:pt idx="53">
                  <c:v>-1400</c:v>
                </c:pt>
                <c:pt idx="54">
                  <c:v>-1200</c:v>
                </c:pt>
                <c:pt idx="55">
                  <c:v>-1000</c:v>
                </c:pt>
                <c:pt idx="56">
                  <c:v>-800</c:v>
                </c:pt>
                <c:pt idx="57">
                  <c:v>-600</c:v>
                </c:pt>
                <c:pt idx="58">
                  <c:v>-400</c:v>
                </c:pt>
                <c:pt idx="59">
                  <c:v>-200</c:v>
                </c:pt>
                <c:pt idx="60">
                  <c:v>0</c:v>
                </c:pt>
                <c:pt idx="61">
                  <c:v>200</c:v>
                </c:pt>
                <c:pt idx="62">
                  <c:v>400</c:v>
                </c:pt>
                <c:pt idx="63">
                  <c:v>600</c:v>
                </c:pt>
                <c:pt idx="64">
                  <c:v>800</c:v>
                </c:pt>
                <c:pt idx="65">
                  <c:v>1000</c:v>
                </c:pt>
                <c:pt idx="66">
                  <c:v>1200</c:v>
                </c:pt>
                <c:pt idx="67">
                  <c:v>1400</c:v>
                </c:pt>
                <c:pt idx="68">
                  <c:v>1600</c:v>
                </c:pt>
                <c:pt idx="69">
                  <c:v>1800</c:v>
                </c:pt>
                <c:pt idx="70">
                  <c:v>2000</c:v>
                </c:pt>
                <c:pt idx="71">
                  <c:v>2200</c:v>
                </c:pt>
                <c:pt idx="72">
                  <c:v>2400</c:v>
                </c:pt>
                <c:pt idx="73">
                  <c:v>2600</c:v>
                </c:pt>
                <c:pt idx="74">
                  <c:v>2800</c:v>
                </c:pt>
                <c:pt idx="75">
                  <c:v>3000</c:v>
                </c:pt>
                <c:pt idx="76">
                  <c:v>3200</c:v>
                </c:pt>
                <c:pt idx="77">
                  <c:v>3400</c:v>
                </c:pt>
                <c:pt idx="78">
                  <c:v>3600</c:v>
                </c:pt>
                <c:pt idx="79">
                  <c:v>3800</c:v>
                </c:pt>
                <c:pt idx="80">
                  <c:v>4000</c:v>
                </c:pt>
                <c:pt idx="81">
                  <c:v>4200</c:v>
                </c:pt>
                <c:pt idx="82">
                  <c:v>4400</c:v>
                </c:pt>
                <c:pt idx="83">
                  <c:v>4600</c:v>
                </c:pt>
                <c:pt idx="84">
                  <c:v>4800</c:v>
                </c:pt>
                <c:pt idx="85">
                  <c:v>5000</c:v>
                </c:pt>
              </c:numCache>
            </c:numRef>
          </c:xVal>
          <c:yVal>
            <c:numRef>
              <c:f>'Active 1'!$AX$2:$AX$87</c:f>
              <c:numCache>
                <c:formatCode>General</c:formatCode>
                <c:ptCount val="86"/>
                <c:pt idx="0">
                  <c:v>-0.57461885895208509</c:v>
                </c:pt>
                <c:pt idx="1">
                  <c:v>-0.55653044760949011</c:v>
                </c:pt>
                <c:pt idx="2">
                  <c:v>-0.53075551195953796</c:v>
                </c:pt>
                <c:pt idx="3">
                  <c:v>-0.50255178380110799</c:v>
                </c:pt>
                <c:pt idx="4">
                  <c:v>-0.4747828776050253</c:v>
                </c:pt>
                <c:pt idx="5">
                  <c:v>-0.44788414740906896</c:v>
                </c:pt>
                <c:pt idx="6">
                  <c:v>-0.42194186922101629</c:v>
                </c:pt>
                <c:pt idx="7">
                  <c:v>-0.39695933566171782</c:v>
                </c:pt>
                <c:pt idx="8">
                  <c:v>-0.37291515982534323</c:v>
                </c:pt>
                <c:pt idx="9">
                  <c:v>-0.34980459072988662</c:v>
                </c:pt>
                <c:pt idx="10">
                  <c:v>-0.32765400718067217</c:v>
                </c:pt>
                <c:pt idx="11">
                  <c:v>-0.30648971310477352</c:v>
                </c:pt>
                <c:pt idx="12">
                  <c:v>-0.28630391777735054</c:v>
                </c:pt>
                <c:pt idx="13">
                  <c:v>-0.2670621185665632</c:v>
                </c:pt>
                <c:pt idx="14">
                  <c:v>-0.24874401620227077</c:v>
                </c:pt>
                <c:pt idx="15">
                  <c:v>-0.23137397637021787</c:v>
                </c:pt>
                <c:pt idx="16">
                  <c:v>-0.2150110447816313</c:v>
                </c:pt>
                <c:pt idx="17">
                  <c:v>-0.19971416730619276</c:v>
                </c:pt>
                <c:pt idx="18">
                  <c:v>-0.18552750706758231</c:v>
                </c:pt>
                <c:pt idx="19">
                  <c:v>-0.17250594835128719</c:v>
                </c:pt>
                <c:pt idx="20">
                  <c:v>-0.1607496449419715</c:v>
                </c:pt>
                <c:pt idx="21">
                  <c:v>-0.15041709085275914</c:v>
                </c:pt>
                <c:pt idx="22">
                  <c:v>-0.14174691393170258</c:v>
                </c:pt>
                <c:pt idx="23">
                  <c:v>-0.13512615425707922</c:v>
                </c:pt>
                <c:pt idx="24">
                  <c:v>-0.13101324340612011</c:v>
                </c:pt>
                <c:pt idx="25">
                  <c:v>-0.12548413307191039</c:v>
                </c:pt>
                <c:pt idx="26">
                  <c:v>-0.11230503180052598</c:v>
                </c:pt>
                <c:pt idx="27">
                  <c:v>-9.7093360870536438E-2</c:v>
                </c:pt>
                <c:pt idx="28">
                  <c:v>-8.2378636343342734E-2</c:v>
                </c:pt>
                <c:pt idx="29">
                  <c:v>-6.8545947514393774E-2</c:v>
                </c:pt>
                <c:pt idx="30">
                  <c:v>-5.5671638681931118E-2</c:v>
                </c:pt>
                <c:pt idx="31">
                  <c:v>-4.3755884223795616E-2</c:v>
                </c:pt>
                <c:pt idx="32">
                  <c:v>-3.2777151824765441E-2</c:v>
                </c:pt>
                <c:pt idx="33">
                  <c:v>-2.273303116749413E-2</c:v>
                </c:pt>
                <c:pt idx="34">
                  <c:v>-1.365131307388606E-2</c:v>
                </c:pt>
                <c:pt idx="35">
                  <c:v>-5.5566585999334422E-3</c:v>
                </c:pt>
                <c:pt idx="36">
                  <c:v>1.5614572180805246E-3</c:v>
                </c:pt>
                <c:pt idx="37">
                  <c:v>7.7380334175288536E-3</c:v>
                </c:pt>
                <c:pt idx="38">
                  <c:v>1.2990787243261158E-2</c:v>
                </c:pt>
                <c:pt idx="39">
                  <c:v>1.7292041963534576E-2</c:v>
                </c:pt>
                <c:pt idx="40">
                  <c:v>2.0581574985740977E-2</c:v>
                </c:pt>
                <c:pt idx="41">
                  <c:v>2.2801498512487431E-2</c:v>
                </c:pt>
                <c:pt idx="42">
                  <c:v>2.3908112405900194E-2</c:v>
                </c:pt>
                <c:pt idx="43">
                  <c:v>2.384425142673666E-2</c:v>
                </c:pt>
                <c:pt idx="44">
                  <c:v>2.25058078448684E-2</c:v>
                </c:pt>
                <c:pt idx="45">
                  <c:v>1.9729727914641906E-2</c:v>
                </c:pt>
                <c:pt idx="46">
                  <c:v>1.526968253761121E-2</c:v>
                </c:pt>
                <c:pt idx="47">
                  <c:v>8.7236541173813832E-3</c:v>
                </c:pt>
                <c:pt idx="48">
                  <c:v>-3.106956020797174E-4</c:v>
                </c:pt>
                <c:pt idx="49">
                  <c:v>-7.2910752976380923E-3</c:v>
                </c:pt>
                <c:pt idx="50">
                  <c:v>-6.7520195682195597E-3</c:v>
                </c:pt>
                <c:pt idx="51">
                  <c:v>-4.5419414620793686E-3</c:v>
                </c:pt>
                <c:pt idx="52">
                  <c:v>-2.8829675262746378E-3</c:v>
                </c:pt>
                <c:pt idx="53">
                  <c:v>-2.1166415267298453E-3</c:v>
                </c:pt>
                <c:pt idx="54">
                  <c:v>-2.3102880144566214E-3</c:v>
                </c:pt>
                <c:pt idx="55">
                  <c:v>-3.4611821025209918E-3</c:v>
                </c:pt>
                <c:pt idx="56">
                  <c:v>-5.5478748682519959E-3</c:v>
                </c:pt>
                <c:pt idx="57">
                  <c:v>-8.5703623340339236E-3</c:v>
                </c:pt>
                <c:pt idx="58">
                  <c:v>-1.2557652238743134E-2</c:v>
                </c:pt>
                <c:pt idx="59">
                  <c:v>-1.7532578067600838E-2</c:v>
                </c:pt>
                <c:pt idx="60">
                  <c:v>-2.3481942045277822E-2</c:v>
                </c:pt>
                <c:pt idx="61">
                  <c:v>-3.0370484504175167E-2</c:v>
                </c:pt>
                <c:pt idx="62">
                  <c:v>-3.8183227429798877E-2</c:v>
                </c:pt>
                <c:pt idx="63">
                  <c:v>-4.6951083697191309E-2</c:v>
                </c:pt>
                <c:pt idx="64">
                  <c:v>-5.6735251481607261E-2</c:v>
                </c:pt>
                <c:pt idx="65">
                  <c:v>-6.7592491068620225E-2</c:v>
                </c:pt>
                <c:pt idx="66">
                  <c:v>-7.9566199215632516E-2</c:v>
                </c:pt>
                <c:pt idx="67">
                  <c:v>-9.27160099058566E-2</c:v>
                </c:pt>
                <c:pt idx="68">
                  <c:v>-0.10715002626256054</c:v>
                </c:pt>
                <c:pt idx="69">
                  <c:v>-0.12303597013951219</c:v>
                </c:pt>
                <c:pt idx="70">
                  <c:v>-0.14062822444694875</c:v>
                </c:pt>
                <c:pt idx="71">
                  <c:v>-0.16034441823882964</c:v>
                </c:pt>
                <c:pt idx="72">
                  <c:v>-0.18250700215971857</c:v>
                </c:pt>
                <c:pt idx="73">
                  <c:v>-0.20195348650162578</c:v>
                </c:pt>
                <c:pt idx="74">
                  <c:v>-0.21409804625229717</c:v>
                </c:pt>
                <c:pt idx="75">
                  <c:v>-0.22489773047474329</c:v>
                </c:pt>
                <c:pt idx="76">
                  <c:v>-0.2362959163392295</c:v>
                </c:pt>
                <c:pt idx="77">
                  <c:v>-0.24859623601223194</c:v>
                </c:pt>
                <c:pt idx="78">
                  <c:v>-0.26185780927983726</c:v>
                </c:pt>
                <c:pt idx="79">
                  <c:v>-0.27607522178602811</c:v>
                </c:pt>
                <c:pt idx="80">
                  <c:v>-0.29122733564564363</c:v>
                </c:pt>
                <c:pt idx="81">
                  <c:v>-0.30731659808225076</c:v>
                </c:pt>
                <c:pt idx="82">
                  <c:v>-0.32437302802258278</c:v>
                </c:pt>
                <c:pt idx="83">
                  <c:v>-0.3424174595565404</c:v>
                </c:pt>
                <c:pt idx="84">
                  <c:v>-0.36143410201553122</c:v>
                </c:pt>
                <c:pt idx="85">
                  <c:v>-0.38138767403434048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439-4EFC-9D5D-6C8ECEDED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323744"/>
        <c:axId val="1"/>
      </c:scatterChart>
      <c:valAx>
        <c:axId val="811323744"/>
        <c:scaling>
          <c:orientation val="minMax"/>
          <c:min val="-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992398469275313"/>
              <c:y val="0.87324061957044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0455427686923749E-2"/>
              <c:y val="0.327297698898748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3237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671771753721625"/>
          <c:y val="0.92112794351410299"/>
          <c:w val="0.76793957243894129"/>
          <c:h val="5.6338028169014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19</xdr:col>
      <xdr:colOff>47625</xdr:colOff>
      <xdr:row>18</xdr:row>
      <xdr:rowOff>76200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53A6768B-4CEF-FBD1-B4C6-09B6EA5E6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23</xdr:row>
      <xdr:rowOff>9525</xdr:rowOff>
    </xdr:from>
    <xdr:to>
      <xdr:col>14</xdr:col>
      <xdr:colOff>571499</xdr:colOff>
      <xdr:row>43</xdr:row>
      <xdr:rowOff>28575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FB10B02-0574-D1C7-BF30-A97B776D3A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19050</xdr:rowOff>
    </xdr:from>
    <xdr:to>
      <xdr:col>15</xdr:col>
      <xdr:colOff>142875</xdr:colOff>
      <xdr:row>22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C88228E-AEF4-3E36-4AA6-9D475C3C90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28.pdf" TargetMode="External"/><Relationship Id="rId13" Type="http://schemas.openxmlformats.org/officeDocument/2006/relationships/hyperlink" Target="http://www.konkoly.hu/cgi-bin/IBVS?5924" TargetMode="External"/><Relationship Id="rId18" Type="http://schemas.openxmlformats.org/officeDocument/2006/relationships/hyperlink" Target="http://www.bav-astro.de/sfs/BAVM_link.php?BAVMnr=29" TargetMode="External"/><Relationship Id="rId3" Type="http://schemas.openxmlformats.org/officeDocument/2006/relationships/hyperlink" Target="http://www.konkoly.hu/cgi-bin/IBVS?779" TargetMode="External"/><Relationship Id="rId21" Type="http://schemas.openxmlformats.org/officeDocument/2006/relationships/hyperlink" Target="http://vsolj.cetus-net.org/no45.pdf" TargetMode="External"/><Relationship Id="rId7" Type="http://schemas.openxmlformats.org/officeDocument/2006/relationships/hyperlink" Target="http://var.astro.cz/oejv/issues/oejv0003.pdf" TargetMode="External"/><Relationship Id="rId12" Type="http://schemas.openxmlformats.org/officeDocument/2006/relationships/hyperlink" Target="http://www.aavso.org/sites/default/files/jaavso/v37n1/44.pdf" TargetMode="External"/><Relationship Id="rId17" Type="http://schemas.openxmlformats.org/officeDocument/2006/relationships/hyperlink" Target="http://www.bav-astro.de/sfs/BAVM_link.php?BAVMnr=18" TargetMode="External"/><Relationship Id="rId2" Type="http://schemas.openxmlformats.org/officeDocument/2006/relationships/hyperlink" Target="http://www.konkoly.hu/cgi-bin/IBVS?187" TargetMode="External"/><Relationship Id="rId16" Type="http://schemas.openxmlformats.org/officeDocument/2006/relationships/hyperlink" Target="http://www.konkoly.hu/cgi-bin/IBVS?35" TargetMode="External"/><Relationship Id="rId20" Type="http://schemas.openxmlformats.org/officeDocument/2006/relationships/hyperlink" Target="http://www.bav-astro.de/sfs/BAVM_link.php?BAVMnr=171" TargetMode="External"/><Relationship Id="rId1" Type="http://schemas.openxmlformats.org/officeDocument/2006/relationships/hyperlink" Target="http://www.konkoly.hu/cgi-bin/IBVS?187" TargetMode="External"/><Relationship Id="rId6" Type="http://schemas.openxmlformats.org/officeDocument/2006/relationships/hyperlink" Target="http://www.bav-astro.de/sfs/BAVM_link.php?BAVMnr=174" TargetMode="External"/><Relationship Id="rId11" Type="http://schemas.openxmlformats.org/officeDocument/2006/relationships/hyperlink" Target="http://www.aavso.org/sites/default/files/jaavso/v36n2/171.pdf" TargetMode="External"/><Relationship Id="rId5" Type="http://schemas.openxmlformats.org/officeDocument/2006/relationships/hyperlink" Target="http://www.bav-astro.de/sfs/BAVM_link.php?BAVMnr=172" TargetMode="External"/><Relationship Id="rId15" Type="http://schemas.openxmlformats.org/officeDocument/2006/relationships/hyperlink" Target="http://www.bav-astro.de/sfs/BAVM_link.php?BAVMnr=234" TargetMode="External"/><Relationship Id="rId10" Type="http://schemas.openxmlformats.org/officeDocument/2006/relationships/hyperlink" Target="http://www.aavso.org/sites/default/files/jaavso/v36n2/171.pdf" TargetMode="External"/><Relationship Id="rId19" Type="http://schemas.openxmlformats.org/officeDocument/2006/relationships/hyperlink" Target="http://www.bav-astro.de/sfs/BAVM_link.php?BAVMnr=143" TargetMode="External"/><Relationship Id="rId4" Type="http://schemas.openxmlformats.org/officeDocument/2006/relationships/hyperlink" Target="http://var.astro.cz/oejv/issues/oejv0060.pdf" TargetMode="External"/><Relationship Id="rId9" Type="http://schemas.openxmlformats.org/officeDocument/2006/relationships/hyperlink" Target="http://www.konkoly.hu/cgi-bin/IBVS?5746" TargetMode="External"/><Relationship Id="rId14" Type="http://schemas.openxmlformats.org/officeDocument/2006/relationships/hyperlink" Target="http://www.konkoly.hu/cgi-bin/IBVS?59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308"/>
  <sheetViews>
    <sheetView tabSelected="1" workbookViewId="0">
      <pane xSplit="13" ySplit="22" topLeftCell="N293" activePane="bottomRight" state="frozen"/>
      <selection pane="topRight" activeCell="N1" sqref="N1"/>
      <selection pane="bottomLeft" activeCell="A23" sqref="A23"/>
      <selection pane="bottomRight" activeCell="F15" sqref="F15"/>
    </sheetView>
  </sheetViews>
  <sheetFormatPr defaultColWidth="10.28515625" defaultRowHeight="12.75" x14ac:dyDescent="0.2"/>
  <cols>
    <col min="1" max="1" width="16.5703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1.7109375" style="1" customWidth="1"/>
    <col min="6" max="6" width="17.5703125" style="1" customWidth="1"/>
    <col min="7" max="7" width="8.140625" style="1" customWidth="1"/>
    <col min="8" max="14" width="8.5703125" style="1" customWidth="1"/>
    <col min="15" max="15" width="8" style="1" customWidth="1"/>
    <col min="16" max="17" width="9.85546875" style="1" customWidth="1"/>
    <col min="18" max="18" width="10.28515625" style="1"/>
    <col min="19" max="19" width="10.28515625" style="2"/>
    <col min="20" max="26" width="10.28515625" style="1"/>
    <col min="27" max="27" width="12.140625" style="1" customWidth="1"/>
    <col min="28" max="28" width="9.42578125" style="1" customWidth="1"/>
    <col min="29" max="31" width="10.42578125" style="1" customWidth="1"/>
    <col min="32" max="32" width="10.5703125" style="1" customWidth="1"/>
    <col min="33" max="33" width="10.28515625" style="1"/>
    <col min="34" max="37" width="9.42578125" style="1" customWidth="1"/>
    <col min="38" max="52" width="10.28515625" style="1"/>
    <col min="53" max="53" width="11.85546875" style="1" customWidth="1"/>
    <col min="54" max="54" width="14.7109375" style="1" customWidth="1"/>
    <col min="55" max="16384" width="10.28515625" style="1"/>
  </cols>
  <sheetData>
    <row r="1" spans="1:64" ht="20.25" x14ac:dyDescent="0.3">
      <c r="A1" s="3" t="s">
        <v>0</v>
      </c>
      <c r="AA1" s="4" t="s">
        <v>1</v>
      </c>
      <c r="AB1" s="5"/>
      <c r="AC1" s="5" t="s">
        <v>2</v>
      </c>
      <c r="AD1" s="5" t="s">
        <v>3</v>
      </c>
      <c r="AE1" s="6"/>
      <c r="AW1" s="7" t="s">
        <v>4</v>
      </c>
      <c r="AX1" s="8" t="s">
        <v>5</v>
      </c>
      <c r="AY1" s="9" t="s">
        <v>6</v>
      </c>
      <c r="AZ1" s="10" t="s">
        <v>7</v>
      </c>
      <c r="BA1" s="11" t="s">
        <v>8</v>
      </c>
      <c r="BB1" s="10" t="s">
        <v>9</v>
      </c>
      <c r="BC1" s="11" t="s">
        <v>10</v>
      </c>
      <c r="BD1" s="10" t="s">
        <v>11</v>
      </c>
      <c r="BE1" s="12" t="s">
        <v>12</v>
      </c>
      <c r="BF1" s="11" t="s">
        <v>13</v>
      </c>
      <c r="BG1" s="10" t="s">
        <v>14</v>
      </c>
      <c r="BH1" s="12" t="s">
        <v>15</v>
      </c>
      <c r="BI1" s="11" t="s">
        <v>16</v>
      </c>
      <c r="BJ1" s="10" t="s">
        <v>17</v>
      </c>
      <c r="BK1" s="12" t="s">
        <v>18</v>
      </c>
      <c r="BL1" s="11" t="s">
        <v>19</v>
      </c>
    </row>
    <row r="2" spans="1:64" s="68" customFormat="1" ht="12.95" customHeight="1" x14ac:dyDescent="0.2">
      <c r="A2" s="68" t="s">
        <v>20</v>
      </c>
      <c r="B2" s="68" t="s">
        <v>21</v>
      </c>
      <c r="C2" s="68" t="s">
        <v>22</v>
      </c>
      <c r="E2" s="129" t="s">
        <v>992</v>
      </c>
      <c r="F2" s="130" t="s">
        <v>995</v>
      </c>
      <c r="S2" s="23"/>
      <c r="AA2" s="69" t="s">
        <v>23</v>
      </c>
      <c r="AB2" s="70">
        <f>C7</f>
        <v>45659.245000000003</v>
      </c>
      <c r="AC2" s="71" t="s">
        <v>24</v>
      </c>
      <c r="AD2" s="70">
        <f>C8</f>
        <v>3.0563066000000001</v>
      </c>
      <c r="AE2" s="72" t="s">
        <v>25</v>
      </c>
      <c r="AL2" s="23"/>
      <c r="AW2" s="68">
        <v>-12000</v>
      </c>
      <c r="AX2" s="68">
        <f t="shared" ref="AX2:AX65" si="0">AB$3+AB$4*AW2+AB$5*AW2^2+AZ2</f>
        <v>-0.57461885895208509</v>
      </c>
      <c r="AY2" s="68">
        <f t="shared" ref="AY2:AY65" si="1">AB$3+AB$4*AW2+AB$5*AW2^2</f>
        <v>-0.56363635474704632</v>
      </c>
      <c r="AZ2" s="68">
        <f t="shared" ref="AZ2:AZ65" si="2">$AB$6*($AB$11/BA2*BB2+$AB$12)</f>
        <v>-1.0982504205038749E-2</v>
      </c>
      <c r="BA2" s="68">
        <f t="shared" ref="BA2:BA65" si="3">1+$AB$7*COS(BC2)</f>
        <v>1.2613117819298019</v>
      </c>
      <c r="BB2" s="68">
        <f t="shared" ref="BB2:BB65" si="4">SIN(BC2+RADIANS($AB$9))</f>
        <v>5.7512735385077354E-2</v>
      </c>
      <c r="BC2" s="68">
        <f t="shared" ref="BC2:BC65" si="5">2*ATAN(BD2)</f>
        <v>-1.1748323077108893</v>
      </c>
      <c r="BD2" s="68">
        <f t="shared" ref="BD2:BD65" si="6">SQRT((1+$AB$7)/(1-$AB$7))*TAN(BE2/2)</f>
        <v>-0.66581990362580945</v>
      </c>
      <c r="BE2" s="68">
        <f t="shared" ref="BE2:BK17" si="7">$BL2+$AB$7*SIN(BF2)</f>
        <v>-6.8512693566051679</v>
      </c>
      <c r="BF2" s="68">
        <f t="shared" si="7"/>
        <v>-6.8444689831683663</v>
      </c>
      <c r="BG2" s="68">
        <f t="shared" si="7"/>
        <v>-6.8326560699388406</v>
      </c>
      <c r="BH2" s="68">
        <f t="shared" si="7"/>
        <v>-6.8123356116579439</v>
      </c>
      <c r="BI2" s="68">
        <f t="shared" si="7"/>
        <v>-6.7779299326438736</v>
      </c>
      <c r="BJ2" s="68">
        <f t="shared" si="7"/>
        <v>-6.7210691548976849</v>
      </c>
      <c r="BK2" s="68">
        <f t="shared" si="7"/>
        <v>-6.6302054185111921</v>
      </c>
      <c r="BL2" s="68">
        <f t="shared" ref="BL2:BL65" si="8">RADIANS($AB$9)+$AB$18*(AW2-AB$15)</f>
        <v>-6.4906520499389302</v>
      </c>
    </row>
    <row r="3" spans="1:64" s="68" customFormat="1" ht="12.95" customHeight="1" x14ac:dyDescent="0.2">
      <c r="C3" s="68" t="s">
        <v>26</v>
      </c>
      <c r="E3" s="127" t="s">
        <v>60</v>
      </c>
      <c r="F3" s="131">
        <v>1</v>
      </c>
      <c r="S3" s="23"/>
      <c r="Z3" s="68">
        <v>0.03</v>
      </c>
      <c r="AA3" s="73" t="s">
        <v>27</v>
      </c>
      <c r="AB3" s="74">
        <f t="shared" ref="AB3:AB10" si="9">AC3*AD3</f>
        <v>-3.9751232340185606E-2</v>
      </c>
      <c r="AC3" s="75">
        <v>-3.9751232340185605</v>
      </c>
      <c r="AD3" s="68">
        <v>0.01</v>
      </c>
      <c r="AE3" s="76"/>
      <c r="AF3" s="77"/>
      <c r="AG3" s="75"/>
      <c r="AH3" s="75"/>
      <c r="AI3" s="75"/>
      <c r="AJ3" s="75"/>
      <c r="AK3" s="75"/>
      <c r="AL3" s="75"/>
      <c r="AM3" s="75"/>
      <c r="AW3" s="68">
        <v>-11800</v>
      </c>
      <c r="AX3" s="68">
        <f t="shared" si="0"/>
        <v>-0.55653044760949011</v>
      </c>
      <c r="AY3" s="68">
        <f t="shared" si="1"/>
        <v>-0.53887933012043499</v>
      </c>
      <c r="AZ3" s="68">
        <f t="shared" si="2"/>
        <v>-1.7651117489055089E-2</v>
      </c>
      <c r="BA3" s="68">
        <f t="shared" si="3"/>
        <v>1.6324431919312672</v>
      </c>
      <c r="BB3" s="68">
        <f t="shared" si="4"/>
        <v>-0.99624068459507698</v>
      </c>
      <c r="BC3" s="68">
        <f t="shared" si="5"/>
        <v>0.36677128181685675</v>
      </c>
      <c r="BD3" s="68">
        <f t="shared" si="6"/>
        <v>0.18546944798456499</v>
      </c>
      <c r="BE3" s="68">
        <f t="shared" si="7"/>
        <v>-6.1209003807588731</v>
      </c>
      <c r="BF3" s="68">
        <f t="shared" si="7"/>
        <v>-6.1243345721661528</v>
      </c>
      <c r="BG3" s="68">
        <f t="shared" si="7"/>
        <v>-6.1294660055483821</v>
      </c>
      <c r="BH3" s="68">
        <f t="shared" si="7"/>
        <v>-6.1371259374239973</v>
      </c>
      <c r="BI3" s="68">
        <f t="shared" si="7"/>
        <v>-6.1485443820835286</v>
      </c>
      <c r="BJ3" s="68">
        <f t="shared" si="7"/>
        <v>-6.1655332716529889</v>
      </c>
      <c r="BK3" s="68">
        <f t="shared" si="7"/>
        <v>-6.1907486306507504</v>
      </c>
      <c r="BL3" s="68">
        <f t="shared" si="8"/>
        <v>-6.2280703382292195</v>
      </c>
    </row>
    <row r="4" spans="1:64" s="68" customFormat="1" ht="12.95" customHeight="1" x14ac:dyDescent="0.2">
      <c r="A4" s="78" t="s">
        <v>28</v>
      </c>
      <c r="C4" s="79">
        <v>45659.245000000003</v>
      </c>
      <c r="D4" s="126">
        <v>3.0563066000000001</v>
      </c>
      <c r="E4" s="127" t="s">
        <v>65</v>
      </c>
      <c r="F4" s="132">
        <f ca="1">NOW()+15018.5+$C$5/24</f>
        <v>60682.87137523148</v>
      </c>
      <c r="S4" s="23"/>
      <c r="Z4" s="68">
        <v>-2.5000000000000002E-6</v>
      </c>
      <c r="AA4" s="80" t="s">
        <v>29</v>
      </c>
      <c r="AB4" s="81">
        <f t="shared" si="9"/>
        <v>-3.7829038261842465E-5</v>
      </c>
      <c r="AC4" s="82">
        <v>-3.782903826184246</v>
      </c>
      <c r="AD4" s="83">
        <v>1.0000000000000001E-5</v>
      </c>
      <c r="AE4" s="76"/>
      <c r="AF4" s="84"/>
      <c r="AG4" s="82"/>
      <c r="AH4" s="82"/>
      <c r="AI4" s="82"/>
      <c r="AJ4" s="82"/>
      <c r="AK4" s="82"/>
      <c r="AL4" s="82"/>
      <c r="AM4" s="82"/>
      <c r="AW4" s="68">
        <v>-11600</v>
      </c>
      <c r="AX4" s="68">
        <f t="shared" si="0"/>
        <v>-0.53075551195953796</v>
      </c>
      <c r="AY4" s="68">
        <f t="shared" si="1"/>
        <v>-0.51466554637246187</v>
      </c>
      <c r="AZ4" s="68">
        <f t="shared" si="2"/>
        <v>-1.6089965587076094E-2</v>
      </c>
      <c r="BA4" s="68">
        <f t="shared" si="3"/>
        <v>1.0216471939392946</v>
      </c>
      <c r="BB4" s="68">
        <f t="shared" si="4"/>
        <v>-0.46661998182116493</v>
      </c>
      <c r="BC4" s="68">
        <f t="shared" si="5"/>
        <v>1.5388394965130976</v>
      </c>
      <c r="BD4" s="68">
        <f t="shared" si="6"/>
        <v>0.96854312362004991</v>
      </c>
      <c r="BE4" s="68">
        <f t="shared" si="7"/>
        <v>-5.4800067483079413</v>
      </c>
      <c r="BF4" s="68">
        <f t="shared" si="7"/>
        <v>-5.4843068750172366</v>
      </c>
      <c r="BG4" s="68">
        <f t="shared" si="7"/>
        <v>-5.4933643784020836</v>
      </c>
      <c r="BH4" s="68">
        <f t="shared" si="7"/>
        <v>-5.5121776513986465</v>
      </c>
      <c r="BI4" s="68">
        <f t="shared" si="7"/>
        <v>-5.5502019500644719</v>
      </c>
      <c r="BJ4" s="68">
        <f t="shared" si="7"/>
        <v>-5.6233766431473615</v>
      </c>
      <c r="BK4" s="68">
        <f t="shared" si="7"/>
        <v>-5.753850391370058</v>
      </c>
      <c r="BL4" s="68">
        <f t="shared" si="8"/>
        <v>-5.9654886265195106</v>
      </c>
    </row>
    <row r="5" spans="1:64" s="68" customFormat="1" ht="12.95" customHeight="1" x14ac:dyDescent="0.2">
      <c r="A5" s="85" t="s">
        <v>30</v>
      </c>
      <c r="C5" s="86">
        <v>-9.5</v>
      </c>
      <c r="D5" s="68" t="s">
        <v>31</v>
      </c>
      <c r="E5" s="127" t="s">
        <v>69</v>
      </c>
      <c r="F5" s="132">
        <f ca="1">ROUND(2*($F$4-$C$7)/$C$8,0)/2+$F$3</f>
        <v>4916.5</v>
      </c>
      <c r="S5" s="23"/>
      <c r="Z5" s="68">
        <v>3E-11</v>
      </c>
      <c r="AA5" s="80" t="s">
        <v>32</v>
      </c>
      <c r="AB5" s="81">
        <f t="shared" si="9"/>
        <v>-6.7905109829789605E-9</v>
      </c>
      <c r="AC5" s="82">
        <v>-6.7905109829789598</v>
      </c>
      <c r="AD5" s="68">
        <v>1.0000000000000001E-9</v>
      </c>
      <c r="AE5" s="76"/>
      <c r="AF5" s="84"/>
      <c r="AG5" s="82"/>
      <c r="AH5" s="82"/>
      <c r="AI5" s="82"/>
      <c r="AJ5" s="82"/>
      <c r="AK5" s="82"/>
      <c r="AL5" s="82"/>
      <c r="AM5" s="82"/>
      <c r="AW5" s="68">
        <v>-11400</v>
      </c>
      <c r="AX5" s="68">
        <f t="shared" si="0"/>
        <v>-0.50255178380110799</v>
      </c>
      <c r="AY5" s="68">
        <f t="shared" si="1"/>
        <v>-0.49099500350312725</v>
      </c>
      <c r="AZ5" s="68">
        <f t="shared" si="2"/>
        <v>-1.1556780297980709E-2</v>
      </c>
      <c r="BA5" s="68">
        <f t="shared" si="3"/>
        <v>0.70787145992674194</v>
      </c>
      <c r="BB5" s="68">
        <f t="shared" si="4"/>
        <v>-7.7043422513230564E-3</v>
      </c>
      <c r="BC5" s="68">
        <f t="shared" si="5"/>
        <v>2.0166004160332109</v>
      </c>
      <c r="BD5" s="68">
        <f t="shared" si="6"/>
        <v>1.5862132686792461</v>
      </c>
      <c r="BE5" s="68">
        <f t="shared" si="7"/>
        <v>-5.0677975099054784</v>
      </c>
      <c r="BF5" s="68">
        <f t="shared" si="7"/>
        <v>-5.0680245400096346</v>
      </c>
      <c r="BG5" s="68">
        <f t="shared" si="7"/>
        <v>-5.0689857063066777</v>
      </c>
      <c r="BH5" s="68">
        <f t="shared" si="7"/>
        <v>-5.0730277806479211</v>
      </c>
      <c r="BI5" s="68">
        <f t="shared" si="7"/>
        <v>-5.0895729555569575</v>
      </c>
      <c r="BJ5" s="68">
        <f t="shared" si="7"/>
        <v>-5.1511358898803374</v>
      </c>
      <c r="BK5" s="68">
        <f t="shared" si="7"/>
        <v>-5.3314607783311576</v>
      </c>
      <c r="BL5" s="68">
        <f t="shared" si="8"/>
        <v>-5.7029069148098017</v>
      </c>
    </row>
    <row r="6" spans="1:64" s="68" customFormat="1" ht="12.95" customHeight="1" x14ac:dyDescent="0.2">
      <c r="A6" s="78" t="s">
        <v>33</v>
      </c>
      <c r="E6" s="127" t="s">
        <v>73</v>
      </c>
      <c r="F6" s="132">
        <f ca="1">ROUND(2*($F$4-$C$15)/$C$16,0)/2+$F$3</f>
        <v>112</v>
      </c>
      <c r="S6" s="23"/>
      <c r="AA6" s="80" t="s">
        <v>34</v>
      </c>
      <c r="AB6" s="81">
        <f t="shared" si="9"/>
        <v>1.8794360496542841E-2</v>
      </c>
      <c r="AC6" s="82">
        <v>1.8794360496542841</v>
      </c>
      <c r="AD6" s="68">
        <v>0.01</v>
      </c>
      <c r="AE6" s="76" t="s">
        <v>25</v>
      </c>
      <c r="AF6" s="84"/>
      <c r="AG6" s="82"/>
      <c r="AH6" s="82"/>
      <c r="AI6" s="82"/>
      <c r="AJ6" s="82"/>
      <c r="AK6" s="82"/>
      <c r="AL6" s="82"/>
      <c r="AM6" s="82"/>
      <c r="AW6" s="68">
        <v>-11200</v>
      </c>
      <c r="AX6" s="68">
        <f t="shared" si="0"/>
        <v>-0.4747828776050253</v>
      </c>
      <c r="AY6" s="68">
        <f t="shared" si="1"/>
        <v>-0.46786770151243079</v>
      </c>
      <c r="AZ6" s="68">
        <f t="shared" si="2"/>
        <v>-6.9151760925945235E-3</v>
      </c>
      <c r="BA6" s="68">
        <f t="shared" si="3"/>
        <v>0.56046873205228631</v>
      </c>
      <c r="BB6" s="68">
        <f t="shared" si="4"/>
        <v>0.24976090354436215</v>
      </c>
      <c r="BC6" s="68">
        <f t="shared" si="5"/>
        <v>2.2767381597579757</v>
      </c>
      <c r="BD6" s="68">
        <f t="shared" si="6"/>
        <v>2.166555792849715</v>
      </c>
      <c r="BE6" s="68">
        <f t="shared" si="7"/>
        <v>-4.763713393063429</v>
      </c>
      <c r="BF6" s="68">
        <f t="shared" si="7"/>
        <v>-4.7637134188253372</v>
      </c>
      <c r="BG6" s="68">
        <f t="shared" si="7"/>
        <v>-4.7637141600153221</v>
      </c>
      <c r="BH6" s="68">
        <f t="shared" si="7"/>
        <v>-4.763735480045252</v>
      </c>
      <c r="BI6" s="68">
        <f t="shared" si="7"/>
        <v>-4.7643450003625212</v>
      </c>
      <c r="BJ6" s="68">
        <f t="shared" si="7"/>
        <v>-4.7794696736152718</v>
      </c>
      <c r="BK6" s="68">
        <f t="shared" si="7"/>
        <v>-4.9345352462950149</v>
      </c>
      <c r="BL6" s="68">
        <f t="shared" si="8"/>
        <v>-5.4403252031000928</v>
      </c>
    </row>
    <row r="7" spans="1:64" s="68" customFormat="1" ht="12.95" customHeight="1" x14ac:dyDescent="0.2">
      <c r="A7" s="68" t="s">
        <v>35</v>
      </c>
      <c r="C7" s="68">
        <v>45659.245000000003</v>
      </c>
      <c r="D7" s="68" t="s">
        <v>149</v>
      </c>
      <c r="E7" s="127" t="s">
        <v>993</v>
      </c>
      <c r="F7" s="133">
        <f ca="1">+$C$15+$C$16*$F$6-15018.5-$C$5/24</f>
        <v>45668.584585357654</v>
      </c>
      <c r="S7" s="23"/>
      <c r="AA7" s="80" t="s">
        <v>36</v>
      </c>
      <c r="AB7" s="81">
        <f t="shared" si="9"/>
        <v>0.67750395394444451</v>
      </c>
      <c r="AC7" s="82">
        <v>0.67750395394444451</v>
      </c>
      <c r="AD7" s="68">
        <v>1</v>
      </c>
      <c r="AE7" s="76"/>
      <c r="AF7" s="84"/>
      <c r="AG7" s="82"/>
      <c r="AH7" s="82"/>
      <c r="AI7" s="82"/>
      <c r="AJ7" s="82"/>
      <c r="AK7" s="82"/>
      <c r="AL7" s="82"/>
      <c r="AM7" s="82"/>
      <c r="AW7" s="68">
        <v>-11000</v>
      </c>
      <c r="AX7" s="68">
        <f t="shared" si="0"/>
        <v>-0.44788414740906896</v>
      </c>
      <c r="AY7" s="68">
        <f t="shared" si="1"/>
        <v>-0.44528364040037272</v>
      </c>
      <c r="AZ7" s="68">
        <f t="shared" si="2"/>
        <v>-2.6005070086962258E-3</v>
      </c>
      <c r="BA7" s="68">
        <f t="shared" si="3"/>
        <v>0.47714395618783934</v>
      </c>
      <c r="BB7" s="68">
        <f t="shared" si="4"/>
        <v>0.41510866738663782</v>
      </c>
      <c r="BC7" s="68">
        <f t="shared" si="5"/>
        <v>2.4523670788821677</v>
      </c>
      <c r="BD7" s="68">
        <f t="shared" si="6"/>
        <v>2.7860167894520873</v>
      </c>
      <c r="BE7" s="68">
        <f t="shared" si="7"/>
        <v>-4.5135844110532606</v>
      </c>
      <c r="BF7" s="68">
        <f t="shared" si="7"/>
        <v>-4.5135819382575137</v>
      </c>
      <c r="BG7" s="68">
        <f t="shared" si="7"/>
        <v>-4.5136004194165968</v>
      </c>
      <c r="BH7" s="68">
        <f t="shared" si="7"/>
        <v>-4.5134623360808721</v>
      </c>
      <c r="BI7" s="68">
        <f t="shared" si="7"/>
        <v>-4.5144963344585971</v>
      </c>
      <c r="BJ7" s="68">
        <f t="shared" si="7"/>
        <v>-4.5068782063277446</v>
      </c>
      <c r="BK7" s="68">
        <f t="shared" si="7"/>
        <v>-4.572283587980011</v>
      </c>
      <c r="BL7" s="68">
        <f t="shared" si="8"/>
        <v>-5.1777434913903821</v>
      </c>
    </row>
    <row r="8" spans="1:64" s="68" customFormat="1" ht="12.95" customHeight="1" x14ac:dyDescent="0.2">
      <c r="A8" s="68" t="s">
        <v>37</v>
      </c>
      <c r="C8" s="68">
        <v>3.0563066000000001</v>
      </c>
      <c r="D8" s="68" t="s">
        <v>149</v>
      </c>
      <c r="E8" s="128" t="s">
        <v>994</v>
      </c>
      <c r="F8" s="134">
        <f ca="1">+($C$15+$C$16*$F$6)-($C$16/2)-15018.5-$C$5/24</f>
        <v>45667.056480945925</v>
      </c>
      <c r="S8" s="23"/>
      <c r="AA8" s="80" t="s">
        <v>38</v>
      </c>
      <c r="AB8" s="81">
        <f t="shared" si="9"/>
        <v>40.046204259247034</v>
      </c>
      <c r="AC8" s="82">
        <v>4.0046204259247036</v>
      </c>
      <c r="AD8" s="68">
        <v>10</v>
      </c>
      <c r="AE8" s="76" t="s">
        <v>39</v>
      </c>
      <c r="AF8" s="84"/>
      <c r="AG8" s="82"/>
      <c r="AH8" s="82"/>
      <c r="AI8" s="82"/>
      <c r="AJ8" s="82"/>
      <c r="AK8" s="82"/>
      <c r="AL8" s="82"/>
      <c r="AM8" s="82"/>
      <c r="AW8" s="68">
        <v>-10800</v>
      </c>
      <c r="AX8" s="68">
        <f t="shared" si="0"/>
        <v>-0.42194186922101629</v>
      </c>
      <c r="AY8" s="68">
        <f t="shared" si="1"/>
        <v>-0.42324282016695292</v>
      </c>
      <c r="AZ8" s="68">
        <f t="shared" si="2"/>
        <v>1.300950945936615E-3</v>
      </c>
      <c r="BA8" s="68">
        <f t="shared" si="3"/>
        <v>0.42455233668430015</v>
      </c>
      <c r="BB8" s="68">
        <f t="shared" si="4"/>
        <v>0.53226277866719907</v>
      </c>
      <c r="BC8" s="68">
        <f t="shared" si="5"/>
        <v>2.5855760103177206</v>
      </c>
      <c r="BD8" s="68">
        <f t="shared" si="6"/>
        <v>3.5038641604597669</v>
      </c>
      <c r="BE8" s="68">
        <f t="shared" si="7"/>
        <v>-4.2956248943730602</v>
      </c>
      <c r="BF8" s="68">
        <f t="shared" si="7"/>
        <v>-4.2957153553606418</v>
      </c>
      <c r="BG8" s="68">
        <f t="shared" si="7"/>
        <v>-4.2953855694745551</v>
      </c>
      <c r="BH8" s="68">
        <f t="shared" si="7"/>
        <v>-4.296589029148322</v>
      </c>
      <c r="BI8" s="68">
        <f t="shared" si="7"/>
        <v>-4.2922130324491405</v>
      </c>
      <c r="BJ8" s="68">
        <f t="shared" si="7"/>
        <v>-4.3083386736418978</v>
      </c>
      <c r="BK8" s="68">
        <f t="shared" si="7"/>
        <v>-4.2515385668601722</v>
      </c>
      <c r="BL8" s="68">
        <f t="shared" si="8"/>
        <v>-4.9151617796806732</v>
      </c>
    </row>
    <row r="9" spans="1:64" s="68" customFormat="1" ht="12.95" customHeight="1" x14ac:dyDescent="0.2">
      <c r="A9" s="85" t="s">
        <v>40</v>
      </c>
      <c r="B9" s="86">
        <v>260</v>
      </c>
      <c r="C9" s="85" t="str">
        <f>"F"&amp;B9</f>
        <v>F260</v>
      </c>
      <c r="D9" s="85" t="str">
        <f>"G"&amp;B9</f>
        <v>G260</v>
      </c>
      <c r="S9" s="23"/>
      <c r="AA9" s="80" t="s">
        <v>41</v>
      </c>
      <c r="AB9" s="81">
        <f t="shared" si="9"/>
        <v>244.01587653498063</v>
      </c>
      <c r="AC9" s="82">
        <v>24.401587653498062</v>
      </c>
      <c r="AD9" s="68">
        <v>10</v>
      </c>
      <c r="AE9" s="76" t="s">
        <v>42</v>
      </c>
      <c r="AF9" s="84"/>
      <c r="AG9" s="82"/>
      <c r="AH9" s="82"/>
      <c r="AI9" s="82"/>
      <c r="AJ9" s="82"/>
      <c r="AK9" s="82"/>
      <c r="AL9" s="82"/>
      <c r="AM9" s="82"/>
      <c r="AW9" s="68">
        <v>-10600</v>
      </c>
      <c r="AX9" s="68">
        <f t="shared" si="0"/>
        <v>-0.39695933566171782</v>
      </c>
      <c r="AY9" s="68">
        <f t="shared" si="1"/>
        <v>-0.40174524081217144</v>
      </c>
      <c r="AZ9" s="68">
        <f t="shared" si="2"/>
        <v>4.7859051504536548E-3</v>
      </c>
      <c r="BA9" s="68">
        <f t="shared" si="3"/>
        <v>0.38908339897410205</v>
      </c>
      <c r="BB9" s="68">
        <f t="shared" si="4"/>
        <v>0.62115484271910437</v>
      </c>
      <c r="BC9" s="68">
        <f t="shared" si="5"/>
        <v>2.6945202790410816</v>
      </c>
      <c r="BD9" s="68">
        <f t="shared" si="6"/>
        <v>4.3987871443012478</v>
      </c>
      <c r="BE9" s="68">
        <f t="shared" si="7"/>
        <v>-4.0982455024543709</v>
      </c>
      <c r="BF9" s="68">
        <f t="shared" si="7"/>
        <v>-4.0998679973901906</v>
      </c>
      <c r="BG9" s="68">
        <f t="shared" si="7"/>
        <v>-4.0957148745681096</v>
      </c>
      <c r="BH9" s="68">
        <f t="shared" si="7"/>
        <v>-4.1063951666573217</v>
      </c>
      <c r="BI9" s="68">
        <f t="shared" si="7"/>
        <v>-4.0792467119644176</v>
      </c>
      <c r="BJ9" s="68">
        <f t="shared" si="7"/>
        <v>-4.1504875326544237</v>
      </c>
      <c r="BK9" s="68">
        <f t="shared" si="7"/>
        <v>-3.9762875045866202</v>
      </c>
      <c r="BL9" s="68">
        <f t="shared" si="8"/>
        <v>-4.6525800679709644</v>
      </c>
    </row>
    <row r="10" spans="1:64" s="68" customFormat="1" ht="12.95" customHeight="1" x14ac:dyDescent="0.2">
      <c r="C10" s="87" t="s">
        <v>43</v>
      </c>
      <c r="D10" s="87" t="s">
        <v>44</v>
      </c>
      <c r="S10" s="23"/>
      <c r="Z10" s="68">
        <f>Y10/AD10</f>
        <v>0</v>
      </c>
      <c r="AA10" s="88" t="s">
        <v>45</v>
      </c>
      <c r="AB10" s="89">
        <f t="shared" si="9"/>
        <v>34007.294209617161</v>
      </c>
      <c r="AC10" s="90">
        <v>3.4007294209617158</v>
      </c>
      <c r="AD10" s="68">
        <v>10000</v>
      </c>
      <c r="AE10" s="76" t="s">
        <v>46</v>
      </c>
      <c r="AF10" s="91"/>
      <c r="AG10" s="90"/>
      <c r="AH10" s="90"/>
      <c r="AI10" s="90"/>
      <c r="AJ10" s="90"/>
      <c r="AK10" s="90"/>
      <c r="AL10" s="90"/>
      <c r="AM10" s="90"/>
      <c r="AW10" s="68">
        <v>-10400</v>
      </c>
      <c r="AX10" s="68">
        <f t="shared" si="0"/>
        <v>-0.37291515982534323</v>
      </c>
      <c r="AY10" s="68">
        <f t="shared" si="1"/>
        <v>-0.38079090233602836</v>
      </c>
      <c r="AZ10" s="68">
        <f t="shared" si="2"/>
        <v>7.8757425106851103E-3</v>
      </c>
      <c r="BA10" s="68">
        <f t="shared" si="3"/>
        <v>0.36422707622455897</v>
      </c>
      <c r="BB10" s="68">
        <f t="shared" si="4"/>
        <v>0.69215870899211718</v>
      </c>
      <c r="BC10" s="68">
        <f t="shared" si="5"/>
        <v>2.7887805710369031</v>
      </c>
      <c r="BD10" s="68">
        <f t="shared" si="6"/>
        <v>5.6098157321745541</v>
      </c>
      <c r="BE10" s="68">
        <f t="shared" si="7"/>
        <v>-3.9138842177965381</v>
      </c>
      <c r="BF10" s="68">
        <f t="shared" si="7"/>
        <v>-3.9208445628144806</v>
      </c>
      <c r="BG10" s="68">
        <f t="shared" si="7"/>
        <v>-3.9065051641483057</v>
      </c>
      <c r="BH10" s="68">
        <f t="shared" si="7"/>
        <v>-3.936271862557982</v>
      </c>
      <c r="BI10" s="68">
        <f t="shared" si="7"/>
        <v>-3.8754015640740427</v>
      </c>
      <c r="BJ10" s="68">
        <f t="shared" si="7"/>
        <v>-4.0042106272542766</v>
      </c>
      <c r="BK10" s="68">
        <f t="shared" si="7"/>
        <v>-3.7473989345409882</v>
      </c>
      <c r="BL10" s="68">
        <f t="shared" si="8"/>
        <v>-4.3899983562612555</v>
      </c>
    </row>
    <row r="11" spans="1:64" s="68" customFormat="1" ht="12.95" customHeight="1" x14ac:dyDescent="0.2">
      <c r="A11" s="68" t="s">
        <v>47</v>
      </c>
      <c r="C11" s="92">
        <f ca="1">INTERCEPT(INDIRECT(D9):G1001,INDIRECT(C9):$F1001)</f>
        <v>6.496707615328981E-2</v>
      </c>
      <c r="D11" s="93">
        <f>+E11*F11</f>
        <v>-1.9159951034344411E-2</v>
      </c>
      <c r="E11" s="94">
        <v>-1915.9951034344408</v>
      </c>
      <c r="F11" s="83">
        <v>1.0000000000000001E-5</v>
      </c>
      <c r="S11" s="23"/>
      <c r="AA11" s="95" t="s">
        <v>48</v>
      </c>
      <c r="AB11" s="96">
        <f>1-AB7^2</f>
        <v>0.54098839238964402</v>
      </c>
      <c r="AC11" s="96">
        <f>SUM(AE21:AE1946)</f>
        <v>3.9575572195711166E-2</v>
      </c>
      <c r="AD11" s="95" t="s">
        <v>49</v>
      </c>
      <c r="AE11" s="76"/>
      <c r="AF11" s="96"/>
      <c r="AG11" s="96"/>
      <c r="AH11" s="96"/>
      <c r="AI11" s="96"/>
      <c r="AJ11" s="96"/>
      <c r="AK11" s="96"/>
      <c r="AL11" s="96"/>
      <c r="AM11" s="96"/>
      <c r="AW11" s="68">
        <v>-10200</v>
      </c>
      <c r="AX11" s="68">
        <f t="shared" si="0"/>
        <v>-0.34980459072988662</v>
      </c>
      <c r="AY11" s="68">
        <f t="shared" si="1"/>
        <v>-0.36037980473852355</v>
      </c>
      <c r="AZ11" s="68">
        <f t="shared" si="2"/>
        <v>1.0575214008636905E-2</v>
      </c>
      <c r="BA11" s="68">
        <f t="shared" si="3"/>
        <v>0.3466729092251708</v>
      </c>
      <c r="BB11" s="68">
        <f t="shared" si="4"/>
        <v>0.75084104450523492</v>
      </c>
      <c r="BC11" s="68">
        <f t="shared" si="5"/>
        <v>2.8736393715732653</v>
      </c>
      <c r="BD11" s="68">
        <f t="shared" si="6"/>
        <v>7.4192752828450228</v>
      </c>
      <c r="BE11" s="68">
        <f t="shared" si="7"/>
        <v>-3.7380618907213332</v>
      </c>
      <c r="BF11" s="68">
        <f t="shared" si="7"/>
        <v>-3.7538179618116554</v>
      </c>
      <c r="BG11" s="68">
        <f t="shared" si="7"/>
        <v>-3.7256748331780458</v>
      </c>
      <c r="BH11" s="68">
        <f t="shared" si="7"/>
        <v>-3.7763391201728282</v>
      </c>
      <c r="BI11" s="68">
        <f t="shared" si="7"/>
        <v>-3.6863289633057996</v>
      </c>
      <c r="BJ11" s="68">
        <f t="shared" si="7"/>
        <v>-3.8505571410702455</v>
      </c>
      <c r="BK11" s="68">
        <f t="shared" si="7"/>
        <v>-3.5625630604855076</v>
      </c>
      <c r="BL11" s="68">
        <f t="shared" si="8"/>
        <v>-4.1274166445515448</v>
      </c>
    </row>
    <row r="12" spans="1:64" s="68" customFormat="1" ht="12.95" customHeight="1" x14ac:dyDescent="0.2">
      <c r="A12" s="68" t="s">
        <v>50</v>
      </c>
      <c r="C12" s="92">
        <f ca="1">SLOPE(INDIRECT(D9):G1001,INDIRECT(C9):$F1001)</f>
        <v>-9.7776540948034597E-5</v>
      </c>
      <c r="D12" s="93">
        <f>+E12*F12</f>
        <v>-3.634284115351768E-5</v>
      </c>
      <c r="E12" s="97">
        <v>-36.342841153517682</v>
      </c>
      <c r="F12" s="83">
        <v>9.9999999999999995E-7</v>
      </c>
      <c r="S12" s="23"/>
      <c r="AA12" s="98" t="s">
        <v>51</v>
      </c>
      <c r="AB12" s="96">
        <f>AB7*SIN(RADIANS(AB9))</f>
        <v>-0.60901879431678652</v>
      </c>
      <c r="AE12" s="76"/>
      <c r="AW12" s="68">
        <v>-10000</v>
      </c>
      <c r="AX12" s="68">
        <f t="shared" si="0"/>
        <v>-0.32765400718067217</v>
      </c>
      <c r="AY12" s="68">
        <f t="shared" si="1"/>
        <v>-0.34051194801965695</v>
      </c>
      <c r="AZ12" s="68">
        <f t="shared" si="2"/>
        <v>1.2857940838984807E-2</v>
      </c>
      <c r="BA12" s="68">
        <f t="shared" si="3"/>
        <v>0.33468403084248743</v>
      </c>
      <c r="BB12" s="68">
        <f t="shared" si="4"/>
        <v>0.80001533693998872</v>
      </c>
      <c r="BC12" s="68">
        <f t="shared" si="5"/>
        <v>2.9516256145080755</v>
      </c>
      <c r="BD12" s="68">
        <f t="shared" si="6"/>
        <v>10.496461963550557</v>
      </c>
      <c r="BE12" s="68">
        <f t="shared" si="7"/>
        <v>-3.569508036200546</v>
      </c>
      <c r="BF12" s="68">
        <f t="shared" si="7"/>
        <v>-3.5926354878753934</v>
      </c>
      <c r="BG12" s="68">
        <f t="shared" si="7"/>
        <v>-3.5550394183935881</v>
      </c>
      <c r="BH12" s="68">
        <f t="shared" si="7"/>
        <v>-3.6165045363084158</v>
      </c>
      <c r="BI12" s="68">
        <f t="shared" si="7"/>
        <v>-3.516877097547773</v>
      </c>
      <c r="BJ12" s="68">
        <f t="shared" si="7"/>
        <v>-3.6809537614942358</v>
      </c>
      <c r="BK12" s="68">
        <f t="shared" si="7"/>
        <v>-3.4164501021014981</v>
      </c>
      <c r="BL12" s="68">
        <f t="shared" si="8"/>
        <v>-3.8648349328418359</v>
      </c>
    </row>
    <row r="13" spans="1:64" s="68" customFormat="1" ht="12.95" customHeight="1" x14ac:dyDescent="0.2">
      <c r="A13" s="68" t="s">
        <v>52</v>
      </c>
      <c r="C13" s="23" t="s">
        <v>53</v>
      </c>
      <c r="D13" s="93">
        <f>+E13*F13</f>
        <v>-7.0000000000000006E-9</v>
      </c>
      <c r="E13" s="99">
        <v>-7</v>
      </c>
      <c r="F13" s="83">
        <v>1.0000000000000001E-9</v>
      </c>
      <c r="S13" s="23"/>
      <c r="AA13" s="100" t="s">
        <v>54</v>
      </c>
      <c r="AB13" s="101">
        <f>AB6*86400*300000/149600000</f>
        <v>3.2563490913796156</v>
      </c>
      <c r="AC13" s="68" t="s">
        <v>55</v>
      </c>
      <c r="AE13" s="76"/>
      <c r="AW13" s="68">
        <v>-9800</v>
      </c>
      <c r="AX13" s="68">
        <f t="shared" si="0"/>
        <v>-0.30648971310477352</v>
      </c>
      <c r="AY13" s="68">
        <f t="shared" si="1"/>
        <v>-0.32118733217942885</v>
      </c>
      <c r="AZ13" s="68">
        <f t="shared" si="2"/>
        <v>1.4697619074655312E-2</v>
      </c>
      <c r="BA13" s="68">
        <f t="shared" si="3"/>
        <v>0.32717945555430084</v>
      </c>
      <c r="BB13" s="68">
        <f t="shared" si="4"/>
        <v>0.84127543083326162</v>
      </c>
      <c r="BC13" s="68">
        <f t="shared" si="5"/>
        <v>3.0239430020764129</v>
      </c>
      <c r="BD13" s="68">
        <f t="shared" si="6"/>
        <v>16.980012564382967</v>
      </c>
      <c r="BE13" s="68">
        <f t="shared" si="7"/>
        <v>-3.408628795598565</v>
      </c>
      <c r="BF13" s="68">
        <f t="shared" si="7"/>
        <v>-3.4314242424574362</v>
      </c>
      <c r="BG13" s="68">
        <f t="shared" si="7"/>
        <v>-3.3964885008143897</v>
      </c>
      <c r="BH13" s="68">
        <f t="shared" si="7"/>
        <v>-3.4501768268764197</v>
      </c>
      <c r="BI13" s="68">
        <f t="shared" si="7"/>
        <v>-3.3679873562080056</v>
      </c>
      <c r="BJ13" s="68">
        <f t="shared" si="7"/>
        <v>-3.4946603038196002</v>
      </c>
      <c r="BK13" s="68">
        <f t="shared" si="7"/>
        <v>-3.3010756722121481</v>
      </c>
      <c r="BL13" s="68">
        <f t="shared" si="8"/>
        <v>-3.602253221132127</v>
      </c>
    </row>
    <row r="14" spans="1:64" s="68" customFormat="1" ht="12.95" customHeight="1" x14ac:dyDescent="0.2">
      <c r="A14" s="68" t="s">
        <v>56</v>
      </c>
      <c r="E14" s="68">
        <f>SUM(O21:O57)</f>
        <v>0</v>
      </c>
      <c r="S14" s="23"/>
      <c r="AA14" s="100" t="s">
        <v>57</v>
      </c>
      <c r="AB14" s="96">
        <f>2*AB5*365.24/C8</f>
        <v>-1.6229826100714082E-6</v>
      </c>
      <c r="AC14" s="68" t="s">
        <v>58</v>
      </c>
      <c r="AE14" s="76"/>
      <c r="AW14" s="68">
        <v>-9600</v>
      </c>
      <c r="AX14" s="68">
        <f t="shared" si="0"/>
        <v>-0.28630391777735054</v>
      </c>
      <c r="AY14" s="68">
        <f t="shared" si="1"/>
        <v>-0.30240595721783892</v>
      </c>
      <c r="AZ14" s="68">
        <f t="shared" si="2"/>
        <v>1.610203944048836E-2</v>
      </c>
      <c r="BA14" s="68">
        <f t="shared" si="3"/>
        <v>0.32333229592608503</v>
      </c>
      <c r="BB14" s="68">
        <f t="shared" si="4"/>
        <v>0.87604447486665338</v>
      </c>
      <c r="BC14" s="68">
        <f t="shared" si="5"/>
        <v>3.0919023335600997</v>
      </c>
      <c r="BD14" s="68">
        <f t="shared" si="6"/>
        <v>40.241005905208304</v>
      </c>
      <c r="BE14" s="68">
        <f t="shared" si="7"/>
        <v>-3.2548239240260592</v>
      </c>
      <c r="BF14" s="68">
        <f t="shared" si="7"/>
        <v>-3.267157907977968</v>
      </c>
      <c r="BG14" s="68">
        <f t="shared" si="7"/>
        <v>-3.2488285842518936</v>
      </c>
      <c r="BH14" s="68">
        <f t="shared" si="7"/>
        <v>-3.2760824336341914</v>
      </c>
      <c r="BI14" s="68">
        <f t="shared" si="7"/>
        <v>-3.2355888731069617</v>
      </c>
      <c r="BJ14" s="68">
        <f t="shared" si="7"/>
        <v>-3.2958300677773975</v>
      </c>
      <c r="BK14" s="68">
        <f t="shared" si="7"/>
        <v>-3.2063481376563061</v>
      </c>
      <c r="BL14" s="68">
        <f t="shared" si="8"/>
        <v>-3.3396715094224172</v>
      </c>
    </row>
    <row r="15" spans="1:64" s="68" customFormat="1" ht="12.95" customHeight="1" x14ac:dyDescent="0.2">
      <c r="A15" s="78" t="s">
        <v>59</v>
      </c>
      <c r="C15" s="102">
        <f ca="1">(C7+C11)+(C8+C12)*INT(MAX(F21:F3526))</f>
        <v>60344.393363796902</v>
      </c>
      <c r="D15" s="96">
        <f>+C7+INT(MAX(F21:F1584))*C8+D11+D12*INT(MAX(F21:F4019))+D13*INT(MAX(F21:F4046)^2)</f>
        <v>60344.442809522225</v>
      </c>
      <c r="E15" s="92"/>
      <c r="F15" s="135"/>
      <c r="R15" s="68" t="s">
        <v>61</v>
      </c>
      <c r="S15" s="23">
        <v>0.2</v>
      </c>
      <c r="AA15" s="98" t="s">
        <v>62</v>
      </c>
      <c r="AB15" s="103">
        <f>(AB10-AB2)/AD2</f>
        <v>-3812.4286321218037</v>
      </c>
      <c r="AC15" s="68" t="s">
        <v>63</v>
      </c>
      <c r="AE15" s="76"/>
      <c r="AW15" s="68">
        <v>-9400</v>
      </c>
      <c r="AX15" s="68">
        <f t="shared" si="0"/>
        <v>-0.2670621185665632</v>
      </c>
      <c r="AY15" s="68">
        <f t="shared" si="1"/>
        <v>-0.28416782313488748</v>
      </c>
      <c r="AZ15" s="68">
        <f t="shared" si="2"/>
        <v>1.71057045683243E-2</v>
      </c>
      <c r="BA15" s="68">
        <f t="shared" si="3"/>
        <v>0.32258405551326885</v>
      </c>
      <c r="BB15" s="68">
        <f t="shared" si="4"/>
        <v>0.90586033929715415</v>
      </c>
      <c r="BC15" s="68">
        <f t="shared" si="5"/>
        <v>-3.1254740113990311</v>
      </c>
      <c r="BD15" s="68">
        <f t="shared" si="6"/>
        <v>-124.07724387527567</v>
      </c>
      <c r="BE15" s="68">
        <f t="shared" si="7"/>
        <v>-3.1048340900426674</v>
      </c>
      <c r="BF15" s="68">
        <f t="shared" si="7"/>
        <v>-3.1006304534619327</v>
      </c>
      <c r="BG15" s="68">
        <f t="shared" si="7"/>
        <v>-3.1068395057439133</v>
      </c>
      <c r="BH15" s="68">
        <f t="shared" si="7"/>
        <v>-3.0976677783181894</v>
      </c>
      <c r="BI15" s="68">
        <f t="shared" si="7"/>
        <v>-3.1112147557531111</v>
      </c>
      <c r="BJ15" s="68">
        <f t="shared" si="7"/>
        <v>-3.0912026838881177</v>
      </c>
      <c r="BK15" s="68">
        <f t="shared" si="7"/>
        <v>-3.1207604400910918</v>
      </c>
      <c r="BL15" s="68">
        <f t="shared" si="8"/>
        <v>-3.0770897977127083</v>
      </c>
    </row>
    <row r="16" spans="1:64" s="68" customFormat="1" ht="12.95" customHeight="1" x14ac:dyDescent="0.2">
      <c r="A16" s="78" t="s">
        <v>64</v>
      </c>
      <c r="C16" s="102">
        <f ca="1">+C8+C12</f>
        <v>3.0562088234590519</v>
      </c>
      <c r="D16" s="96">
        <f>+C8+D12+2*D13*MAX(F21:F892)</f>
        <v>3.0562029871588465</v>
      </c>
      <c r="E16" s="92"/>
      <c r="F16" s="102"/>
      <c r="R16" s="68" t="s">
        <v>66</v>
      </c>
      <c r="S16" s="23">
        <v>0.1</v>
      </c>
      <c r="AA16" s="95" t="s">
        <v>67</v>
      </c>
      <c r="AB16" s="103">
        <f>365.24*AB8</f>
        <v>14626.475643647387</v>
      </c>
      <c r="AC16" s="68" t="s">
        <v>25</v>
      </c>
      <c r="AD16" s="96"/>
      <c r="AE16" s="76"/>
      <c r="AW16" s="68">
        <v>-9200</v>
      </c>
      <c r="AX16" s="68">
        <f t="shared" si="0"/>
        <v>-0.24874401620227077</v>
      </c>
      <c r="AY16" s="68">
        <f t="shared" si="1"/>
        <v>-0.2664729299305742</v>
      </c>
      <c r="AZ16" s="68">
        <f t="shared" si="2"/>
        <v>1.7728913728303441E-2</v>
      </c>
      <c r="BA16" s="68">
        <f t="shared" si="3"/>
        <v>0.32480871906823183</v>
      </c>
      <c r="BB16" s="68">
        <f t="shared" si="4"/>
        <v>0.93201634247488208</v>
      </c>
      <c r="BC16" s="68">
        <f t="shared" si="5"/>
        <v>-3.0589432329074997</v>
      </c>
      <c r="BD16" s="68">
        <f t="shared" si="6"/>
        <v>-24.184820245229435</v>
      </c>
      <c r="BE16" s="68">
        <f t="shared" si="7"/>
        <v>-2.9535422644543261</v>
      </c>
      <c r="BF16" s="68">
        <f t="shared" si="7"/>
        <v>-2.934908967545546</v>
      </c>
      <c r="BG16" s="68">
        <f t="shared" si="7"/>
        <v>-2.9629312526827798</v>
      </c>
      <c r="BH16" s="68">
        <f t="shared" si="7"/>
        <v>-2.9207278446204765</v>
      </c>
      <c r="BI16" s="68">
        <f t="shared" si="7"/>
        <v>-2.9841621398330966</v>
      </c>
      <c r="BJ16" s="68">
        <f t="shared" si="7"/>
        <v>-2.8884884889239784</v>
      </c>
      <c r="BK16" s="68">
        <f t="shared" si="7"/>
        <v>-3.0321789497097562</v>
      </c>
      <c r="BL16" s="68">
        <f t="shared" si="8"/>
        <v>-2.8145080860029994</v>
      </c>
    </row>
    <row r="17" spans="1:64" s="68" customFormat="1" ht="12.95" customHeight="1" x14ac:dyDescent="0.2">
      <c r="A17" s="92" t="s">
        <v>68</v>
      </c>
      <c r="C17" s="68">
        <f>COUNT(C21:C1450)</f>
        <v>287</v>
      </c>
      <c r="E17" s="92"/>
      <c r="F17" s="102"/>
      <c r="R17" s="68" t="s">
        <v>70</v>
      </c>
      <c r="S17" s="23">
        <v>1</v>
      </c>
      <c r="AA17" s="95" t="s">
        <v>71</v>
      </c>
      <c r="AB17" s="104">
        <f>AB13^3/AB8^2</f>
        <v>2.1531295094957312E-2</v>
      </c>
      <c r="AE17" s="76"/>
      <c r="AW17" s="68">
        <v>-9000</v>
      </c>
      <c r="AX17" s="68">
        <f t="shared" si="0"/>
        <v>-0.23137397637021787</v>
      </c>
      <c r="AY17" s="68">
        <f t="shared" si="1"/>
        <v>-0.24932127760489925</v>
      </c>
      <c r="AZ17" s="68">
        <f t="shared" si="2"/>
        <v>1.7947301234681395E-2</v>
      </c>
      <c r="BA17" s="68">
        <f t="shared" si="3"/>
        <v>0.33036264459902021</v>
      </c>
      <c r="BB17" s="68">
        <f t="shared" si="4"/>
        <v>0.95504878122295978</v>
      </c>
      <c r="BC17" s="68">
        <f t="shared" si="5"/>
        <v>-2.9890561830326972</v>
      </c>
      <c r="BD17" s="68">
        <f t="shared" si="6"/>
        <v>-13.08618582992144</v>
      </c>
      <c r="BE17" s="68">
        <f t="shared" si="7"/>
        <v>-2.796491734430349</v>
      </c>
      <c r="BF17" s="68">
        <f t="shared" si="7"/>
        <v>-2.7722741453099129</v>
      </c>
      <c r="BG17" s="68">
        <f t="shared" si="7"/>
        <v>-2.8103327804005347</v>
      </c>
      <c r="BH17" s="68">
        <f t="shared" si="7"/>
        <v>-2.750272134243168</v>
      </c>
      <c r="BI17" s="68">
        <f t="shared" si="7"/>
        <v>-2.844481077761273</v>
      </c>
      <c r="BJ17" s="68">
        <f t="shared" si="7"/>
        <v>-2.6950912911730538</v>
      </c>
      <c r="BK17" s="68">
        <f t="shared" si="7"/>
        <v>-2.9286752728765286</v>
      </c>
      <c r="BL17" s="68">
        <f t="shared" si="8"/>
        <v>-2.5519263742932896</v>
      </c>
    </row>
    <row r="18" spans="1:64" s="68" customFormat="1" ht="12.95" customHeight="1" x14ac:dyDescent="0.2">
      <c r="A18" s="78" t="s">
        <v>72</v>
      </c>
      <c r="C18" s="105">
        <f ca="1">+C15</f>
        <v>60344.393363796902</v>
      </c>
      <c r="D18" s="106">
        <f ca="1">C16</f>
        <v>3.0562088234590519</v>
      </c>
      <c r="E18" s="92"/>
      <c r="F18" s="96"/>
      <c r="R18" s="68" t="s">
        <v>74</v>
      </c>
      <c r="S18" s="23">
        <v>1</v>
      </c>
      <c r="AA18" s="107" t="s">
        <v>75</v>
      </c>
      <c r="AB18" s="108">
        <f>2*PI()/(AB8*365.2422)*AD2</f>
        <v>1.3129085585485466E-3</v>
      </c>
      <c r="AC18" s="109" t="s">
        <v>76</v>
      </c>
      <c r="AD18" s="109"/>
      <c r="AE18" s="110"/>
      <c r="AW18" s="68">
        <v>-8800</v>
      </c>
      <c r="AX18" s="68">
        <f t="shared" si="0"/>
        <v>-0.2150110447816313</v>
      </c>
      <c r="AY18" s="68">
        <f t="shared" si="1"/>
        <v>-0.23271286615786269</v>
      </c>
      <c r="AZ18" s="68">
        <f t="shared" si="2"/>
        <v>1.77018213762314E-2</v>
      </c>
      <c r="BA18" s="68">
        <f t="shared" si="3"/>
        <v>0.33995478078912866</v>
      </c>
      <c r="BB18" s="68">
        <f t="shared" si="4"/>
        <v>0.9745710859815373</v>
      </c>
      <c r="BC18" s="68">
        <f t="shared" si="5"/>
        <v>-2.9140815903866142</v>
      </c>
      <c r="BD18" s="68">
        <f t="shared" si="6"/>
        <v>-8.7528300374743964</v>
      </c>
      <c r="BE18" s="68">
        <f t="shared" ref="BE18:BK33" si="10">$BL18+$AB$7*SIN(BF18)</f>
        <v>-2.631792610196471</v>
      </c>
      <c r="BF18" s="68">
        <f t="shared" si="10"/>
        <v>-2.6116831300789203</v>
      </c>
      <c r="BG18" s="68">
        <f t="shared" si="10"/>
        <v>-2.645749354444435</v>
      </c>
      <c r="BH18" s="68">
        <f t="shared" si="10"/>
        <v>-2.5876368904848217</v>
      </c>
      <c r="BI18" s="68">
        <f t="shared" si="10"/>
        <v>-2.6856808577270153</v>
      </c>
      <c r="BJ18" s="68">
        <f t="shared" si="10"/>
        <v>-2.5167191800843614</v>
      </c>
      <c r="BK18" s="68">
        <f t="shared" si="10"/>
        <v>-2.799343990021681</v>
      </c>
      <c r="BL18" s="68">
        <f t="shared" si="8"/>
        <v>-2.2893446625835807</v>
      </c>
    </row>
    <row r="19" spans="1:64" s="68" customFormat="1" ht="12.95" customHeight="1" x14ac:dyDescent="0.2">
      <c r="A19" s="78" t="s">
        <v>77</v>
      </c>
      <c r="C19" s="111">
        <f>+D15</f>
        <v>60344.442809522225</v>
      </c>
      <c r="D19" s="112">
        <f>+D16</f>
        <v>3.0562029871588465</v>
      </c>
      <c r="E19" s="92"/>
      <c r="F19" s="113"/>
      <c r="S19" s="23"/>
      <c r="AA19" s="114"/>
      <c r="AC19" s="114"/>
      <c r="AW19" s="68">
        <v>-8600</v>
      </c>
      <c r="AX19" s="68">
        <f t="shared" si="0"/>
        <v>-0.19971416730619276</v>
      </c>
      <c r="AY19" s="68">
        <f t="shared" si="1"/>
        <v>-0.21664769558946428</v>
      </c>
      <c r="AZ19" s="68">
        <f t="shared" si="2"/>
        <v>1.6933528283271521E-2</v>
      </c>
      <c r="BA19" s="68">
        <f t="shared" si="3"/>
        <v>0.35451743607148234</v>
      </c>
      <c r="BB19" s="68">
        <f t="shared" si="4"/>
        <v>0.98953028394176601</v>
      </c>
      <c r="BC19" s="68">
        <f t="shared" si="5"/>
        <v>-2.8329153330998853</v>
      </c>
      <c r="BD19" s="68">
        <f t="shared" si="6"/>
        <v>-6.4277299019119232</v>
      </c>
      <c r="BE19" s="68">
        <f t="shared" si="10"/>
        <v>-2.4596623673175775</v>
      </c>
      <c r="BF19" s="68">
        <f t="shared" si="10"/>
        <v>-2.4484442731655731</v>
      </c>
      <c r="BG19" s="68">
        <f t="shared" si="10"/>
        <v>-2.4697819673609427</v>
      </c>
      <c r="BH19" s="68">
        <f t="shared" si="10"/>
        <v>-2.4288664551557728</v>
      </c>
      <c r="BI19" s="68">
        <f t="shared" si="10"/>
        <v>-2.506183026606335</v>
      </c>
      <c r="BJ19" s="68">
        <f t="shared" si="10"/>
        <v>-2.3554585494742564</v>
      </c>
      <c r="BK19" s="68">
        <f t="shared" si="10"/>
        <v>-2.6350502646755705</v>
      </c>
      <c r="BL19" s="68">
        <f t="shared" si="8"/>
        <v>-2.0267629508738709</v>
      </c>
    </row>
    <row r="20" spans="1:64" s="68" customFormat="1" ht="12.95" customHeight="1" x14ac:dyDescent="0.2">
      <c r="A20" s="87" t="s">
        <v>78</v>
      </c>
      <c r="B20" s="87" t="s">
        <v>79</v>
      </c>
      <c r="C20" s="87" t="s">
        <v>80</v>
      </c>
      <c r="D20" s="87" t="s">
        <v>81</v>
      </c>
      <c r="E20" s="87" t="s">
        <v>82</v>
      </c>
      <c r="F20" s="87" t="s">
        <v>4</v>
      </c>
      <c r="G20" s="87" t="s">
        <v>83</v>
      </c>
      <c r="H20" s="115" t="s">
        <v>61</v>
      </c>
      <c r="I20" s="115" t="s">
        <v>66</v>
      </c>
      <c r="J20" s="115" t="s">
        <v>70</v>
      </c>
      <c r="K20" s="115" t="s">
        <v>74</v>
      </c>
      <c r="L20" s="115" t="s">
        <v>84</v>
      </c>
      <c r="M20" s="115" t="s">
        <v>85</v>
      </c>
      <c r="N20" s="115" t="s">
        <v>86</v>
      </c>
      <c r="O20" s="115" t="s">
        <v>87</v>
      </c>
      <c r="P20" s="115" t="s">
        <v>88</v>
      </c>
      <c r="Q20" s="87" t="s">
        <v>89</v>
      </c>
      <c r="S20" s="115" t="s">
        <v>90</v>
      </c>
      <c r="Z20" s="87" t="s">
        <v>4</v>
      </c>
      <c r="AA20" s="115" t="s">
        <v>91</v>
      </c>
      <c r="AB20" s="115" t="s">
        <v>92</v>
      </c>
      <c r="AC20" s="115" t="s">
        <v>93</v>
      </c>
      <c r="AD20" s="115" t="s">
        <v>94</v>
      </c>
      <c r="AE20" s="115" t="s">
        <v>95</v>
      </c>
      <c r="AF20" s="115" t="s">
        <v>96</v>
      </c>
      <c r="AG20" s="116"/>
      <c r="AH20" s="115" t="s">
        <v>7</v>
      </c>
      <c r="AI20" s="115" t="s">
        <v>8</v>
      </c>
      <c r="AJ20" s="115" t="s">
        <v>9</v>
      </c>
      <c r="AK20" s="115" t="s">
        <v>97</v>
      </c>
      <c r="AL20" s="115" t="s">
        <v>10</v>
      </c>
      <c r="AM20" s="115" t="s">
        <v>11</v>
      </c>
      <c r="AN20" s="87" t="s">
        <v>12</v>
      </c>
      <c r="AO20" s="87" t="s">
        <v>13</v>
      </c>
      <c r="AP20" s="87" t="s">
        <v>14</v>
      </c>
      <c r="AQ20" s="87" t="s">
        <v>15</v>
      </c>
      <c r="AR20" s="87" t="s">
        <v>16</v>
      </c>
      <c r="AS20" s="87" t="s">
        <v>17</v>
      </c>
      <c r="AT20" s="87" t="s">
        <v>18</v>
      </c>
      <c r="AU20" s="87" t="s">
        <v>19</v>
      </c>
      <c r="AV20" s="117"/>
      <c r="AW20" s="68">
        <v>-8400</v>
      </c>
      <c r="AX20" s="68">
        <f t="shared" si="0"/>
        <v>-0.18552750706758231</v>
      </c>
      <c r="AY20" s="68">
        <f t="shared" si="1"/>
        <v>-0.20112576589970432</v>
      </c>
      <c r="AZ20" s="68">
        <f t="shared" si="2"/>
        <v>1.5598258832122007E-2</v>
      </c>
      <c r="BA20" s="68">
        <f t="shared" si="3"/>
        <v>0.37537192872025682</v>
      </c>
      <c r="BB20" s="68">
        <f t="shared" si="4"/>
        <v>0.9984430153362851</v>
      </c>
      <c r="BC20" s="68">
        <f t="shared" si="5"/>
        <v>-2.7438943396642843</v>
      </c>
      <c r="BD20" s="68">
        <f t="shared" si="6"/>
        <v>-4.9624791496375851</v>
      </c>
      <c r="BE20" s="68">
        <f t="shared" si="10"/>
        <v>-2.2799915206849417</v>
      </c>
      <c r="BF20" s="68">
        <f t="shared" si="10"/>
        <v>-2.276216580766433</v>
      </c>
      <c r="BG20" s="68">
        <f t="shared" si="10"/>
        <v>-2.2847675718150899</v>
      </c>
      <c r="BH20" s="68">
        <f t="shared" si="10"/>
        <v>-2.2652731576860163</v>
      </c>
      <c r="BI20" s="68">
        <f t="shared" si="10"/>
        <v>-2.3090948841609271</v>
      </c>
      <c r="BJ20" s="68">
        <f t="shared" si="10"/>
        <v>-2.2071030524326365</v>
      </c>
      <c r="BK20" s="68">
        <f t="shared" si="10"/>
        <v>-2.4290560721273007</v>
      </c>
      <c r="BL20" s="68">
        <f t="shared" si="8"/>
        <v>-1.764181239164162</v>
      </c>
    </row>
    <row r="21" spans="1:64" s="68" customFormat="1" ht="12.95" customHeight="1" x14ac:dyDescent="0.2">
      <c r="A21" s="118" t="s">
        <v>98</v>
      </c>
      <c r="B21" s="119" t="s">
        <v>99</v>
      </c>
      <c r="C21" s="120">
        <v>15410.620999999999</v>
      </c>
      <c r="D21" s="25"/>
      <c r="E21" s="22">
        <f t="shared" ref="E21:E84" si="11">+(C21-C$7)/C$8</f>
        <v>-9897.1169973588385</v>
      </c>
      <c r="F21" s="22">
        <f t="shared" ref="F21:F84" si="12">ROUND(2*E21,0)/2</f>
        <v>-9897</v>
      </c>
      <c r="G21" s="68">
        <f t="shared" ref="G21:G84" si="13">+C21-(C$7+F21*C$8)</f>
        <v>-0.35757980000198586</v>
      </c>
      <c r="H21" s="68">
        <f t="shared" ref="H21:H52" si="14">+G21</f>
        <v>-0.35757980000198586</v>
      </c>
      <c r="P21" s="83">
        <f t="shared" ref="P21:P52" si="15">+D$11+D$12*F21+D$13*F21^2</f>
        <v>-0.34512911513798006</v>
      </c>
      <c r="Q21" s="121">
        <f t="shared" ref="Q21:Q84" si="16">+C21-15018.5</f>
        <v>392.12099999999919</v>
      </c>
      <c r="S21" s="23">
        <f t="shared" ref="S21:S52" si="17">S$15</f>
        <v>0.2</v>
      </c>
      <c r="Z21" s="68">
        <f t="shared" ref="Z21:Z84" si="18">F21</f>
        <v>-9897</v>
      </c>
      <c r="AA21" s="68">
        <f t="shared" ref="AA21:AA84" si="19">AB$3+AB$4*Z21+AB$5*Z21^2+AH21</f>
        <v>-0.31663075518220912</v>
      </c>
      <c r="AB21" s="68">
        <f t="shared" ref="AB21:AB84" si="20">IF(S21&lt;&gt;0,G21-AH21,-9999)</f>
        <v>-0.37144097168648532</v>
      </c>
      <c r="AC21" s="68">
        <f t="shared" ref="AC21:AC84" si="21">+G21-P21</f>
        <v>-1.2450684864005801E-2</v>
      </c>
      <c r="AD21" s="68">
        <f t="shared" ref="AD21:AD84" si="22">IF(S21&lt;&gt;0,G21-AA21,-9999)</f>
        <v>-4.0949044819776736E-2</v>
      </c>
      <c r="AE21" s="68">
        <f t="shared" ref="AE21:AE84" si="23">+(G21-AA21)^2*S21</f>
        <v>3.3536485433041685E-4</v>
      </c>
      <c r="AF21" s="68">
        <f t="shared" ref="AF21:AF84" si="24">IF(S21&lt;&gt;0,G21-P21,-9999)</f>
        <v>-1.2450684864005801E-2</v>
      </c>
      <c r="AG21" s="23"/>
      <c r="AH21" s="68">
        <f t="shared" ref="AH21:AH84" si="25">$AB$6*($AB$11/AI21*AJ21+$AB$12)</f>
        <v>1.3861171684499471E-2</v>
      </c>
      <c r="AI21" s="68">
        <f t="shared" ref="AI21:AI84" si="26">1+$AB$7*COS(AL21)</f>
        <v>0.33031590445891357</v>
      </c>
      <c r="AJ21" s="68">
        <f t="shared" ref="AJ21:AJ84" si="27">SIN(AL21+RADIANS($AB$9))</f>
        <v>0.82216623109220033</v>
      </c>
      <c r="AK21" s="68">
        <f t="shared" ref="AK21:AK84" si="28">$AB$7*SIN(AL21)</f>
        <v>0.10263927021210253</v>
      </c>
      <c r="AL21" s="68">
        <f t="shared" ref="AL21:AL84" si="29">2*ATAN(AM21)</f>
        <v>2.9895108911561357</v>
      </c>
      <c r="AM21" s="68">
        <f t="shared" ref="AM21:AM84" si="30">SQRT((1+$AB$7)/(1-$AB$7))*TAN(AN21/2)</f>
        <v>13.125464032446722</v>
      </c>
      <c r="AN21" s="68">
        <f t="shared" ref="AN21:AT30" si="31">$AU21+$AB$7*SIN(AO21)</f>
        <v>-3.4856811392848042</v>
      </c>
      <c r="AO21" s="68">
        <f t="shared" si="31"/>
        <v>-3.5098966006994559</v>
      </c>
      <c r="AP21" s="68">
        <f t="shared" si="31"/>
        <v>-3.4718552729427241</v>
      </c>
      <c r="AQ21" s="68">
        <f t="shared" si="31"/>
        <v>-3.5318654359147161</v>
      </c>
      <c r="AR21" s="68">
        <f t="shared" si="31"/>
        <v>-3.4377691578512524</v>
      </c>
      <c r="AS21" s="68">
        <f t="shared" si="31"/>
        <v>-3.5869185501958687</v>
      </c>
      <c r="AT21" s="68">
        <f t="shared" si="31"/>
        <v>-3.3537880848729822</v>
      </c>
      <c r="AU21" s="68">
        <f t="shared" ref="AU21:AU84" si="32">RADIANS($AB$9)+$AB$18*(F21-AB$15)</f>
        <v>-3.7296053513113359</v>
      </c>
      <c r="AW21" s="68">
        <v>-8200</v>
      </c>
      <c r="AX21" s="68">
        <f t="shared" si="0"/>
        <v>-0.17250594835128719</v>
      </c>
      <c r="AY21" s="68">
        <f t="shared" si="1"/>
        <v>-0.18614707708858275</v>
      </c>
      <c r="AZ21" s="68">
        <f t="shared" si="2"/>
        <v>1.3641128737295566E-2</v>
      </c>
      <c r="BA21" s="68">
        <f t="shared" si="3"/>
        <v>0.40488047592938625</v>
      </c>
      <c r="BB21" s="68">
        <f t="shared" si="4"/>
        <v>0.99899738089693046</v>
      </c>
      <c r="BC21" s="68">
        <f t="shared" si="5"/>
        <v>-2.6433005174271611</v>
      </c>
      <c r="BD21" s="68">
        <f t="shared" si="6"/>
        <v>-3.9303153293303521</v>
      </c>
      <c r="BE21" s="68">
        <f t="shared" si="10"/>
        <v>-2.0899969222396351</v>
      </c>
      <c r="BF21" s="68">
        <f t="shared" si="10"/>
        <v>-2.0894685286073131</v>
      </c>
      <c r="BG21" s="68">
        <f t="shared" si="10"/>
        <v>-2.0910396354009464</v>
      </c>
      <c r="BH21" s="68">
        <f t="shared" si="10"/>
        <v>-2.0863554024411815</v>
      </c>
      <c r="BI21" s="68">
        <f t="shared" si="10"/>
        <v>-2.1002101277366267</v>
      </c>
      <c r="BJ21" s="68">
        <f t="shared" si="10"/>
        <v>-2.0581975591416892</v>
      </c>
      <c r="BK21" s="68">
        <f t="shared" si="10"/>
        <v>-2.1774821172916332</v>
      </c>
      <c r="BL21" s="68">
        <f t="shared" si="8"/>
        <v>-1.5015995274544522</v>
      </c>
    </row>
    <row r="22" spans="1:64" s="68" customFormat="1" ht="12.95" customHeight="1" x14ac:dyDescent="0.2">
      <c r="A22" s="118" t="s">
        <v>98</v>
      </c>
      <c r="B22" s="119" t="s">
        <v>99</v>
      </c>
      <c r="C22" s="120">
        <v>15456.462</v>
      </c>
      <c r="D22" s="24"/>
      <c r="E22" s="22">
        <f t="shared" si="11"/>
        <v>-9882.118174923944</v>
      </c>
      <c r="F22" s="22">
        <f t="shared" si="12"/>
        <v>-9882</v>
      </c>
      <c r="G22" s="68">
        <f t="shared" si="13"/>
        <v>-0.36117880000165314</v>
      </c>
      <c r="H22" s="68">
        <f t="shared" si="14"/>
        <v>-0.36117880000165314</v>
      </c>
      <c r="P22" s="83">
        <f t="shared" si="15"/>
        <v>-0.3435974627552828</v>
      </c>
      <c r="Q22" s="121">
        <f t="shared" si="16"/>
        <v>437.96199999999953</v>
      </c>
      <c r="S22" s="23">
        <f t="shared" si="17"/>
        <v>0.2</v>
      </c>
      <c r="Z22" s="68">
        <f t="shared" si="18"/>
        <v>-9882</v>
      </c>
      <c r="AA22" s="68">
        <f t="shared" si="19"/>
        <v>-0.31504736158488122</v>
      </c>
      <c r="AB22" s="68">
        <f t="shared" si="20"/>
        <v>-0.37517615810642302</v>
      </c>
      <c r="AC22" s="68">
        <f t="shared" si="21"/>
        <v>-1.7581337246370343E-2</v>
      </c>
      <c r="AD22" s="68">
        <f t="shared" si="22"/>
        <v>-4.6131438416771919E-2</v>
      </c>
      <c r="AE22" s="68">
        <f t="shared" si="23"/>
        <v>4.256219220800841E-4</v>
      </c>
      <c r="AF22" s="68">
        <f t="shared" si="24"/>
        <v>-1.7581337246370343E-2</v>
      </c>
      <c r="AG22" s="23"/>
      <c r="AH22" s="68">
        <f t="shared" si="25"/>
        <v>1.3997358104769876E-2</v>
      </c>
      <c r="AI22" s="68">
        <f t="shared" si="26"/>
        <v>0.32977143551010979</v>
      </c>
      <c r="AJ22" s="68">
        <f t="shared" si="27"/>
        <v>0.82522807156004729</v>
      </c>
      <c r="AK22" s="68">
        <f t="shared" si="28"/>
        <v>9.9021608511359827E-2</v>
      </c>
      <c r="AL22" s="68">
        <f t="shared" si="29"/>
        <v>2.9949107250681126</v>
      </c>
      <c r="AM22" s="68">
        <f t="shared" si="30"/>
        <v>13.610489050778455</v>
      </c>
      <c r="AN22" s="68">
        <f t="shared" si="31"/>
        <v>-3.4736472722558616</v>
      </c>
      <c r="AO22" s="68">
        <f t="shared" si="31"/>
        <v>-3.4978059810071365</v>
      </c>
      <c r="AP22" s="68">
        <f t="shared" si="31"/>
        <v>-3.4600158145478512</v>
      </c>
      <c r="AQ22" s="68">
        <f t="shared" si="31"/>
        <v>-3.5193618681414587</v>
      </c>
      <c r="AR22" s="68">
        <f t="shared" si="31"/>
        <v>-3.426691966606942</v>
      </c>
      <c r="AS22" s="68">
        <f t="shared" si="31"/>
        <v>-3.5728728343977796</v>
      </c>
      <c r="AT22" s="68">
        <f t="shared" si="31"/>
        <v>-3.3452681804203679</v>
      </c>
      <c r="AU22" s="68">
        <f t="shared" si="32"/>
        <v>-3.709911722933108</v>
      </c>
      <c r="AW22" s="68">
        <v>-8000</v>
      </c>
      <c r="AX22" s="68">
        <f t="shared" si="0"/>
        <v>-0.1607496449419715</v>
      </c>
      <c r="AY22" s="68">
        <f t="shared" si="1"/>
        <v>-0.17171162915609939</v>
      </c>
      <c r="AZ22" s="68">
        <f t="shared" si="2"/>
        <v>1.0961984214127885E-2</v>
      </c>
      <c r="BA22" s="68">
        <f t="shared" si="3"/>
        <v>0.44764883254840104</v>
      </c>
      <c r="BB22" s="68">
        <f t="shared" si="4"/>
        <v>0.9865680534953255</v>
      </c>
      <c r="BC22" s="68">
        <f t="shared" si="5"/>
        <v>-2.5239980452644706</v>
      </c>
      <c r="BD22" s="68">
        <f t="shared" si="6"/>
        <v>-3.1347774588291082</v>
      </c>
      <c r="BE22" s="68">
        <f t="shared" si="10"/>
        <v>-1.8836373847496324</v>
      </c>
      <c r="BF22" s="68">
        <f t="shared" si="10"/>
        <v>-1.8836393103678193</v>
      </c>
      <c r="BG22" s="68">
        <f t="shared" si="10"/>
        <v>-1.8836300751849164</v>
      </c>
      <c r="BH22" s="68">
        <f t="shared" si="10"/>
        <v>-1.8836743643293898</v>
      </c>
      <c r="BI22" s="68">
        <f t="shared" si="10"/>
        <v>-1.8834619117618265</v>
      </c>
      <c r="BJ22" s="68">
        <f t="shared" si="10"/>
        <v>-1.8844797675603839</v>
      </c>
      <c r="BK22" s="68">
        <f t="shared" si="10"/>
        <v>-1.8795737755132786</v>
      </c>
      <c r="BL22" s="68">
        <f t="shared" si="8"/>
        <v>-1.2390178157447433</v>
      </c>
    </row>
    <row r="23" spans="1:64" s="68" customFormat="1" ht="12.95" customHeight="1" x14ac:dyDescent="0.2">
      <c r="A23" s="118" t="s">
        <v>98</v>
      </c>
      <c r="B23" s="119" t="s">
        <v>99</v>
      </c>
      <c r="C23" s="120">
        <v>15462.540999999999</v>
      </c>
      <c r="D23" s="24"/>
      <c r="E23" s="22">
        <f t="shared" si="11"/>
        <v>-9880.1291729043169</v>
      </c>
      <c r="F23" s="22">
        <f t="shared" si="12"/>
        <v>-9880</v>
      </c>
      <c r="G23" s="68">
        <f t="shared" si="13"/>
        <v>-0.39479200000096171</v>
      </c>
      <c r="H23" s="68">
        <f t="shared" si="14"/>
        <v>-0.39479200000096171</v>
      </c>
      <c r="P23" s="83">
        <f t="shared" si="15"/>
        <v>-0.34339348043758977</v>
      </c>
      <c r="Q23" s="121">
        <f t="shared" si="16"/>
        <v>444.04099999999926</v>
      </c>
      <c r="S23" s="23">
        <f t="shared" si="17"/>
        <v>0.2</v>
      </c>
      <c r="Z23" s="68">
        <f t="shared" si="18"/>
        <v>-9880</v>
      </c>
      <c r="AA23" s="68">
        <f t="shared" si="19"/>
        <v>-0.31483666330612919</v>
      </c>
      <c r="AB23" s="68">
        <f t="shared" si="20"/>
        <v>-0.40880732630491606</v>
      </c>
      <c r="AC23" s="68">
        <f t="shared" si="21"/>
        <v>-5.1398519563371936E-2</v>
      </c>
      <c r="AD23" s="68">
        <f t="shared" si="22"/>
        <v>-7.9955336694832513E-2</v>
      </c>
      <c r="AE23" s="68">
        <f t="shared" si="23"/>
        <v>1.2785711731968061E-3</v>
      </c>
      <c r="AF23" s="68">
        <f t="shared" si="24"/>
        <v>-5.1398519563371936E-2</v>
      </c>
      <c r="AG23" s="23"/>
      <c r="AH23" s="68">
        <f t="shared" si="25"/>
        <v>1.4015326303954381E-2</v>
      </c>
      <c r="AI23" s="68">
        <f t="shared" si="26"/>
        <v>0.32970052849796305</v>
      </c>
      <c r="AJ23" s="68">
        <f t="shared" si="27"/>
        <v>0.82563328339522846</v>
      </c>
      <c r="AK23" s="68">
        <f t="shared" si="28"/>
        <v>9.8540479572843759E-2</v>
      </c>
      <c r="AL23" s="68">
        <f t="shared" si="29"/>
        <v>2.9956285450687976</v>
      </c>
      <c r="AM23" s="68">
        <f t="shared" si="30"/>
        <v>13.677662533092821</v>
      </c>
      <c r="AN23" s="68">
        <f t="shared" si="31"/>
        <v>-3.4720460809385401</v>
      </c>
      <c r="AO23" s="68">
        <f t="shared" si="31"/>
        <v>-3.4961928119133439</v>
      </c>
      <c r="AP23" s="68">
        <f t="shared" si="31"/>
        <v>-3.4584424332607595</v>
      </c>
      <c r="AQ23" s="68">
        <f t="shared" si="31"/>
        <v>-3.5176911798078336</v>
      </c>
      <c r="AR23" s="68">
        <f t="shared" si="31"/>
        <v>-3.4252232050820193</v>
      </c>
      <c r="AS23" s="68">
        <f t="shared" si="31"/>
        <v>-3.5709936785189322</v>
      </c>
      <c r="AT23" s="68">
        <f t="shared" si="31"/>
        <v>-3.3441429733400581</v>
      </c>
      <c r="AU23" s="68">
        <f t="shared" si="32"/>
        <v>-3.7072859058160104</v>
      </c>
      <c r="AW23" s="68">
        <v>-7800</v>
      </c>
      <c r="AX23" s="68">
        <f t="shared" si="0"/>
        <v>-0.15041709085275914</v>
      </c>
      <c r="AY23" s="68">
        <f t="shared" si="1"/>
        <v>-0.15781942210225436</v>
      </c>
      <c r="AZ23" s="68">
        <f t="shared" si="2"/>
        <v>7.4023312494952125E-3</v>
      </c>
      <c r="BA23" s="68">
        <f t="shared" si="3"/>
        <v>0.51289792358548558</v>
      </c>
      <c r="BB23" s="68">
        <f t="shared" si="4"/>
        <v>0.95080418247226295</v>
      </c>
      <c r="BC23" s="68">
        <f t="shared" si="5"/>
        <v>-2.3731093345342891</v>
      </c>
      <c r="BD23" s="68">
        <f t="shared" si="6"/>
        <v>-2.4731696252734894</v>
      </c>
      <c r="BE23" s="68">
        <f t="shared" si="10"/>
        <v>-1.6517227516068744</v>
      </c>
      <c r="BF23" s="68">
        <f t="shared" si="10"/>
        <v>-1.6517227693285075</v>
      </c>
      <c r="BG23" s="68">
        <f t="shared" si="10"/>
        <v>-1.6517224457523896</v>
      </c>
      <c r="BH23" s="68">
        <f t="shared" si="10"/>
        <v>-1.6517283536673311</v>
      </c>
      <c r="BI23" s="68">
        <f t="shared" si="10"/>
        <v>-1.6516204179317677</v>
      </c>
      <c r="BJ23" s="68">
        <f t="shared" si="10"/>
        <v>-1.6535702174925113</v>
      </c>
      <c r="BK23" s="68">
        <f t="shared" si="10"/>
        <v>-1.5377528250294532</v>
      </c>
      <c r="BL23" s="68">
        <f t="shared" si="8"/>
        <v>-0.97643610403503445</v>
      </c>
    </row>
    <row r="24" spans="1:64" s="68" customFormat="1" ht="12.95" customHeight="1" x14ac:dyDescent="0.2">
      <c r="A24" s="118" t="s">
        <v>98</v>
      </c>
      <c r="B24" s="119" t="s">
        <v>99</v>
      </c>
      <c r="C24" s="120">
        <v>15737.626</v>
      </c>
      <c r="D24" s="24"/>
      <c r="E24" s="22">
        <f t="shared" si="11"/>
        <v>-9790.1234777950613</v>
      </c>
      <c r="F24" s="22">
        <f t="shared" si="12"/>
        <v>-9790</v>
      </c>
      <c r="G24" s="68">
        <f t="shared" si="13"/>
        <v>-0.37738600000011502</v>
      </c>
      <c r="H24" s="68">
        <f t="shared" si="14"/>
        <v>-0.37738600000011502</v>
      </c>
      <c r="P24" s="83">
        <f t="shared" si="15"/>
        <v>-0.33427223614140633</v>
      </c>
      <c r="Q24" s="121">
        <f t="shared" si="16"/>
        <v>719.1260000000002</v>
      </c>
      <c r="S24" s="23">
        <f t="shared" si="17"/>
        <v>0.2</v>
      </c>
      <c r="Z24" s="68">
        <f t="shared" si="18"/>
        <v>-9790</v>
      </c>
      <c r="AA24" s="68">
        <f t="shared" si="19"/>
        <v>-0.30545741618863725</v>
      </c>
      <c r="AB24" s="68">
        <f t="shared" si="20"/>
        <v>-0.39216394527195941</v>
      </c>
      <c r="AC24" s="68">
        <f t="shared" si="21"/>
        <v>-4.3113763858708687E-2</v>
      </c>
      <c r="AD24" s="68">
        <f t="shared" si="22"/>
        <v>-7.1928583811477764E-2</v>
      </c>
      <c r="AE24" s="68">
        <f t="shared" si="23"/>
        <v>1.0347442338249563E-3</v>
      </c>
      <c r="AF24" s="68">
        <f t="shared" si="24"/>
        <v>-4.3113763858708687E-2</v>
      </c>
      <c r="AG24" s="23"/>
      <c r="AH24" s="68">
        <f t="shared" si="25"/>
        <v>1.4777945271844416E-2</v>
      </c>
      <c r="AI24" s="68">
        <f t="shared" si="26"/>
        <v>0.32690622798396829</v>
      </c>
      <c r="AJ24" s="68">
        <f t="shared" si="27"/>
        <v>0.84315552782075076</v>
      </c>
      <c r="AK24" s="68">
        <f t="shared" si="28"/>
        <v>7.7177598327405422E-2</v>
      </c>
      <c r="AL24" s="68">
        <f t="shared" si="29"/>
        <v>3.0274302247005465</v>
      </c>
      <c r="AM24" s="68">
        <f t="shared" si="30"/>
        <v>17.499867257217868</v>
      </c>
      <c r="AN24" s="68">
        <f t="shared" si="31"/>
        <v>-3.4007860174514115</v>
      </c>
      <c r="AO24" s="68">
        <f t="shared" si="31"/>
        <v>-3.4232917969830012</v>
      </c>
      <c r="AP24" s="68">
        <f t="shared" si="31"/>
        <v>-3.3888746600368176</v>
      </c>
      <c r="AQ24" s="68">
        <f t="shared" si="31"/>
        <v>-3.44164420645013</v>
      </c>
      <c r="AR24" s="68">
        <f t="shared" si="31"/>
        <v>-3.3610308046999875</v>
      </c>
      <c r="AS24" s="68">
        <f t="shared" si="31"/>
        <v>-3.4849678388221328</v>
      </c>
      <c r="AT24" s="68">
        <f t="shared" si="31"/>
        <v>-3.295940098097109</v>
      </c>
      <c r="AU24" s="68">
        <f t="shared" si="32"/>
        <v>-3.5891241355466414</v>
      </c>
      <c r="AW24" s="68">
        <v>-7600</v>
      </c>
      <c r="AX24" s="68">
        <f t="shared" si="0"/>
        <v>-0.14174691393170258</v>
      </c>
      <c r="AY24" s="68">
        <f t="shared" si="1"/>
        <v>-0.14447045592704763</v>
      </c>
      <c r="AZ24" s="68">
        <f t="shared" si="2"/>
        <v>2.7235419953450584E-3</v>
      </c>
      <c r="BA24" s="68">
        <f t="shared" si="3"/>
        <v>0.6212532151165191</v>
      </c>
      <c r="BB24" s="68">
        <f t="shared" si="4"/>
        <v>0.8657900742058553</v>
      </c>
      <c r="BC24" s="68">
        <f t="shared" si="5"/>
        <v>-2.1640149027934301</v>
      </c>
      <c r="BD24" s="68">
        <f t="shared" si="6"/>
        <v>-1.8802878732135124</v>
      </c>
      <c r="BE24" s="68">
        <f t="shared" si="10"/>
        <v>-1.3789237938725387</v>
      </c>
      <c r="BF24" s="68">
        <f t="shared" si="10"/>
        <v>-1.3789114975657739</v>
      </c>
      <c r="BG24" s="68">
        <f t="shared" si="10"/>
        <v>-1.3788163529390682</v>
      </c>
      <c r="BH24" s="68">
        <f t="shared" si="10"/>
        <v>-1.3780817246434101</v>
      </c>
      <c r="BI24" s="68">
        <f t="shared" si="10"/>
        <v>-1.3725000096955049</v>
      </c>
      <c r="BJ24" s="68">
        <f t="shared" si="10"/>
        <v>-1.3343005794943741</v>
      </c>
      <c r="BK24" s="68">
        <f t="shared" si="10"/>
        <v>-1.1574514246286942</v>
      </c>
      <c r="BL24" s="68">
        <f t="shared" si="8"/>
        <v>-0.71385439232532466</v>
      </c>
    </row>
    <row r="25" spans="1:64" s="68" customFormat="1" ht="12.95" customHeight="1" x14ac:dyDescent="0.2">
      <c r="A25" s="118" t="s">
        <v>98</v>
      </c>
      <c r="B25" s="119" t="s">
        <v>99</v>
      </c>
      <c r="C25" s="120">
        <v>16006.64</v>
      </c>
      <c r="D25" s="24"/>
      <c r="E25" s="22">
        <f t="shared" si="11"/>
        <v>-9702.1041671669991</v>
      </c>
      <c r="F25" s="22">
        <f t="shared" si="12"/>
        <v>-9702</v>
      </c>
      <c r="G25" s="68">
        <f t="shared" si="13"/>
        <v>-0.31836680000196793</v>
      </c>
      <c r="H25" s="68">
        <f t="shared" si="14"/>
        <v>-0.31836680000196793</v>
      </c>
      <c r="P25" s="83">
        <f t="shared" si="15"/>
        <v>-0.32546333416291595</v>
      </c>
      <c r="Q25" s="121">
        <f t="shared" si="16"/>
        <v>988.13999999999942</v>
      </c>
      <c r="S25" s="23">
        <f t="shared" si="17"/>
        <v>0.2</v>
      </c>
      <c r="Z25" s="68">
        <f t="shared" si="18"/>
        <v>-9702</v>
      </c>
      <c r="AA25" s="68">
        <f t="shared" si="19"/>
        <v>-0.29647833344326657</v>
      </c>
      <c r="AB25" s="68">
        <f t="shared" si="20"/>
        <v>-0.33380504705916531</v>
      </c>
      <c r="AC25" s="68">
        <f t="shared" si="21"/>
        <v>7.0965341609480204E-3</v>
      </c>
      <c r="AD25" s="68">
        <f t="shared" si="22"/>
        <v>-2.1888466558701358E-2</v>
      </c>
      <c r="AE25" s="68">
        <f t="shared" si="23"/>
        <v>9.5820993658277541E-5</v>
      </c>
      <c r="AF25" s="68">
        <f t="shared" si="24"/>
        <v>7.0965341609480204E-3</v>
      </c>
      <c r="AG25" s="23"/>
      <c r="AH25" s="68">
        <f t="shared" si="25"/>
        <v>1.5438247057197381E-2</v>
      </c>
      <c r="AI25" s="68">
        <f t="shared" si="26"/>
        <v>0.32488025766783168</v>
      </c>
      <c r="AJ25" s="68">
        <f t="shared" si="27"/>
        <v>0.8590285889301803</v>
      </c>
      <c r="AK25" s="68">
        <f t="shared" si="28"/>
        <v>5.6788565078743136E-2</v>
      </c>
      <c r="AL25" s="68">
        <f t="shared" si="29"/>
        <v>3.0576739196139742</v>
      </c>
      <c r="AM25" s="68">
        <f t="shared" si="30"/>
        <v>23.818592605765975</v>
      </c>
      <c r="AN25" s="68">
        <f t="shared" si="31"/>
        <v>-3.3325170470831198</v>
      </c>
      <c r="AO25" s="68">
        <f t="shared" si="31"/>
        <v>-3.3513492758801688</v>
      </c>
      <c r="AP25" s="68">
        <f t="shared" si="31"/>
        <v>-3.3230115624829462</v>
      </c>
      <c r="AQ25" s="68">
        <f t="shared" si="31"/>
        <v>-3.3657163042954976</v>
      </c>
      <c r="AR25" s="68">
        <f t="shared" si="31"/>
        <v>-3.3014927264909555</v>
      </c>
      <c r="AS25" s="68">
        <f t="shared" si="31"/>
        <v>-3.3984207320819779</v>
      </c>
      <c r="AT25" s="68">
        <f t="shared" si="31"/>
        <v>-3.2527691583218208</v>
      </c>
      <c r="AU25" s="68">
        <f t="shared" si="32"/>
        <v>-3.4735881823943693</v>
      </c>
      <c r="AW25" s="68">
        <v>-7400</v>
      </c>
      <c r="AX25" s="68">
        <f t="shared" si="0"/>
        <v>-0.13512615425707922</v>
      </c>
      <c r="AY25" s="68">
        <f t="shared" si="1"/>
        <v>-0.1316647306304792</v>
      </c>
      <c r="AZ25" s="68">
        <f t="shared" si="2"/>
        <v>-3.4614236266000222E-3</v>
      </c>
      <c r="BA25" s="68">
        <f t="shared" si="3"/>
        <v>0.82889522845547492</v>
      </c>
      <c r="BB25" s="68">
        <f t="shared" si="4"/>
        <v>0.65094227778915204</v>
      </c>
      <c r="BC25" s="68">
        <f t="shared" si="5"/>
        <v>-1.8261128608912471</v>
      </c>
      <c r="BD25" s="68">
        <f t="shared" si="6"/>
        <v>-1.2945154811594746</v>
      </c>
      <c r="BE25" s="68">
        <f t="shared" si="10"/>
        <v>-1.0325010753533179</v>
      </c>
      <c r="BF25" s="68">
        <f t="shared" si="10"/>
        <v>-1.0311621033923077</v>
      </c>
      <c r="BG25" s="68">
        <f t="shared" si="10"/>
        <v>-1.0273280339531956</v>
      </c>
      <c r="BH25" s="68">
        <f t="shared" si="10"/>
        <v>-1.0164814122693033</v>
      </c>
      <c r="BI25" s="68">
        <f t="shared" si="10"/>
        <v>-0.98677400695462725</v>
      </c>
      <c r="BJ25" s="68">
        <f t="shared" si="10"/>
        <v>-0.91146699029952893</v>
      </c>
      <c r="BK25" s="68">
        <f t="shared" si="10"/>
        <v>-0.74673971798477123</v>
      </c>
      <c r="BL25" s="68">
        <f t="shared" si="8"/>
        <v>-0.45127268061561576</v>
      </c>
    </row>
    <row r="26" spans="1:64" s="68" customFormat="1" ht="12.95" customHeight="1" x14ac:dyDescent="0.2">
      <c r="A26" s="118" t="s">
        <v>98</v>
      </c>
      <c r="B26" s="119" t="s">
        <v>99</v>
      </c>
      <c r="C26" s="120">
        <v>16009.692999999999</v>
      </c>
      <c r="D26" s="24"/>
      <c r="E26" s="22">
        <f t="shared" si="11"/>
        <v>-9701.1052490610728</v>
      </c>
      <c r="F26" s="22">
        <f t="shared" si="12"/>
        <v>-9701</v>
      </c>
      <c r="G26" s="68">
        <f t="shared" si="13"/>
        <v>-0.32167340000160038</v>
      </c>
      <c r="H26" s="68">
        <f t="shared" si="14"/>
        <v>-0.32167340000160038</v>
      </c>
      <c r="P26" s="83">
        <f t="shared" si="15"/>
        <v>-0.32536385600406947</v>
      </c>
      <c r="Q26" s="121">
        <f t="shared" si="16"/>
        <v>991.1929999999993</v>
      </c>
      <c r="S26" s="23">
        <f t="shared" si="17"/>
        <v>0.2</v>
      </c>
      <c r="Z26" s="68">
        <f t="shared" si="18"/>
        <v>-9701</v>
      </c>
      <c r="AA26" s="68">
        <f t="shared" si="19"/>
        <v>-0.29637737667761499</v>
      </c>
      <c r="AB26" s="68">
        <f t="shared" si="20"/>
        <v>-0.33711867657810846</v>
      </c>
      <c r="AC26" s="68">
        <f t="shared" si="21"/>
        <v>3.6904560024690891E-3</v>
      </c>
      <c r="AD26" s="68">
        <f t="shared" si="22"/>
        <v>-2.5296023323985395E-2</v>
      </c>
      <c r="AE26" s="68">
        <f t="shared" si="23"/>
        <v>1.2797775920152262E-4</v>
      </c>
      <c r="AF26" s="68">
        <f t="shared" si="24"/>
        <v>3.6904560024690891E-3</v>
      </c>
      <c r="AG26" s="23"/>
      <c r="AH26" s="68">
        <f t="shared" si="25"/>
        <v>1.5445276576508049E-2</v>
      </c>
      <c r="AI26" s="68">
        <f t="shared" si="26"/>
        <v>0.3248610191107556</v>
      </c>
      <c r="AJ26" s="68">
        <f t="shared" si="27"/>
        <v>0.85920231846423512</v>
      </c>
      <c r="AK26" s="68">
        <f t="shared" si="28"/>
        <v>5.6559385553490868E-2</v>
      </c>
      <c r="AL26" s="68">
        <f t="shared" si="29"/>
        <v>3.0580133797768454</v>
      </c>
      <c r="AM26" s="68">
        <f t="shared" si="30"/>
        <v>23.915446067822547</v>
      </c>
      <c r="AN26" s="68">
        <f t="shared" si="31"/>
        <v>-3.331748496713741</v>
      </c>
      <c r="AO26" s="68">
        <f t="shared" si="31"/>
        <v>-3.3505278660290196</v>
      </c>
      <c r="AP26" s="68">
        <f t="shared" si="31"/>
        <v>-3.3222740528633636</v>
      </c>
      <c r="AQ26" s="68">
        <f t="shared" si="31"/>
        <v>-3.3648453119508472</v>
      </c>
      <c r="AR26" s="68">
        <f t="shared" si="31"/>
        <v>-3.3008320621802443</v>
      </c>
      <c r="AS26" s="68">
        <f t="shared" si="31"/>
        <v>-3.3974254980804979</v>
      </c>
      <c r="AT26" s="68">
        <f t="shared" si="31"/>
        <v>-3.2522973683425902</v>
      </c>
      <c r="AU26" s="68">
        <f t="shared" si="32"/>
        <v>-3.4722752738358205</v>
      </c>
      <c r="AW26" s="68">
        <v>-7200</v>
      </c>
      <c r="AX26" s="68">
        <f t="shared" si="0"/>
        <v>-0.13101324340612011</v>
      </c>
      <c r="AY26" s="68">
        <f t="shared" si="1"/>
        <v>-0.11940224621254916</v>
      </c>
      <c r="AZ26" s="68">
        <f t="shared" si="2"/>
        <v>-1.1610997193570951E-2</v>
      </c>
      <c r="BA26" s="68">
        <f t="shared" si="3"/>
        <v>1.3096969929614721</v>
      </c>
      <c r="BB26" s="68">
        <f t="shared" si="4"/>
        <v>-2.1238271009091019E-2</v>
      </c>
      <c r="BC26" s="68">
        <f t="shared" si="5"/>
        <v>-1.0960479511152004</v>
      </c>
      <c r="BD26" s="68">
        <f t="shared" si="6"/>
        <v>-0.6103896915545618</v>
      </c>
      <c r="BE26" s="68">
        <f t="shared" si="10"/>
        <v>-0.52300634716277339</v>
      </c>
      <c r="BF26" s="68">
        <f t="shared" si="10"/>
        <v>-0.51605364268313847</v>
      </c>
      <c r="BG26" s="68">
        <f t="shared" si="10"/>
        <v>-0.50429385364292667</v>
      </c>
      <c r="BH26" s="68">
        <f t="shared" si="10"/>
        <v>-0.48457439774759753</v>
      </c>
      <c r="BI26" s="68">
        <f t="shared" si="10"/>
        <v>-0.45195575993779691</v>
      </c>
      <c r="BJ26" s="68">
        <f t="shared" si="10"/>
        <v>-0.39909047093050376</v>
      </c>
      <c r="BK26" s="68">
        <f t="shared" si="10"/>
        <v>-0.31577259384064149</v>
      </c>
      <c r="BL26" s="68">
        <f t="shared" si="8"/>
        <v>-0.18869096890590598</v>
      </c>
    </row>
    <row r="27" spans="1:64" s="68" customFormat="1" ht="12.95" customHeight="1" x14ac:dyDescent="0.2">
      <c r="A27" s="118" t="s">
        <v>98</v>
      </c>
      <c r="B27" s="119" t="s">
        <v>99</v>
      </c>
      <c r="C27" s="120">
        <v>16012.748</v>
      </c>
      <c r="D27" s="24"/>
      <c r="E27" s="22">
        <f t="shared" si="11"/>
        <v>-9700.105676570538</v>
      </c>
      <c r="F27" s="22">
        <f t="shared" si="12"/>
        <v>-9700</v>
      </c>
      <c r="G27" s="68">
        <f t="shared" si="13"/>
        <v>-0.32298000000082538</v>
      </c>
      <c r="H27" s="68">
        <f t="shared" si="14"/>
        <v>-0.32298000000082538</v>
      </c>
      <c r="P27" s="83">
        <f t="shared" si="15"/>
        <v>-0.32526439184522299</v>
      </c>
      <c r="Q27" s="121">
        <f t="shared" si="16"/>
        <v>994.24799999999959</v>
      </c>
      <c r="S27" s="23">
        <f t="shared" si="17"/>
        <v>0.2</v>
      </c>
      <c r="Z27" s="68">
        <f t="shared" si="18"/>
        <v>-9700</v>
      </c>
      <c r="AA27" s="68">
        <f t="shared" si="19"/>
        <v>-0.29627644399672176</v>
      </c>
      <c r="AB27" s="68">
        <f t="shared" si="20"/>
        <v>-0.33843229559290777</v>
      </c>
      <c r="AC27" s="68">
        <f t="shared" si="21"/>
        <v>2.2843918443976041E-3</v>
      </c>
      <c r="AD27" s="68">
        <f t="shared" si="22"/>
        <v>-2.6703556004103624E-2</v>
      </c>
      <c r="AE27" s="68">
        <f t="shared" si="23"/>
        <v>1.4261598065285974E-4</v>
      </c>
      <c r="AF27" s="68">
        <f t="shared" si="24"/>
        <v>2.2843918443976041E-3</v>
      </c>
      <c r="AG27" s="23"/>
      <c r="AH27" s="68">
        <f t="shared" si="25"/>
        <v>1.5452295592082381E-2</v>
      </c>
      <c r="AI27" s="68">
        <f t="shared" si="26"/>
        <v>0.32484186324491582</v>
      </c>
      <c r="AJ27" s="68">
        <f t="shared" si="27"/>
        <v>0.85937590457459045</v>
      </c>
      <c r="AK27" s="68">
        <f t="shared" si="28"/>
        <v>5.6330258154556487E-2</v>
      </c>
      <c r="AL27" s="68">
        <f t="shared" si="29"/>
        <v>3.0583527530803076</v>
      </c>
      <c r="AM27" s="68">
        <f t="shared" si="30"/>
        <v>24.013063937824583</v>
      </c>
      <c r="AN27" s="68">
        <f t="shared" si="31"/>
        <v>-3.3309800975911514</v>
      </c>
      <c r="AO27" s="68">
        <f t="shared" si="31"/>
        <v>-3.3497063710478896</v>
      </c>
      <c r="AP27" s="68">
        <f t="shared" si="31"/>
        <v>-3.3215367703048053</v>
      </c>
      <c r="AQ27" s="68">
        <f t="shared" si="31"/>
        <v>-3.3639741482041674</v>
      </c>
      <c r="AR27" s="68">
        <f t="shared" si="31"/>
        <v>-3.3001717241651378</v>
      </c>
      <c r="AS27" s="68">
        <f t="shared" si="31"/>
        <v>-3.3964300254013087</v>
      </c>
      <c r="AT27" s="68">
        <f t="shared" si="31"/>
        <v>-3.251825957545575</v>
      </c>
      <c r="AU27" s="68">
        <f t="shared" si="32"/>
        <v>-3.4709623652772725</v>
      </c>
      <c r="AW27" s="68">
        <v>-7000</v>
      </c>
      <c r="AX27" s="68">
        <f t="shared" si="0"/>
        <v>-0.12548413307191039</v>
      </c>
      <c r="AY27" s="68">
        <f t="shared" si="1"/>
        <v>-0.10768300267325739</v>
      </c>
      <c r="AZ27" s="68">
        <f t="shared" si="2"/>
        <v>-1.7801130398652994E-2</v>
      </c>
      <c r="BA27" s="68">
        <f t="shared" si="3"/>
        <v>1.5990835552875309</v>
      </c>
      <c r="BB27" s="68">
        <f t="shared" si="4"/>
        <v>-0.99947516448786733</v>
      </c>
      <c r="BC27" s="68">
        <f t="shared" si="5"/>
        <v>0.4859085517610689</v>
      </c>
      <c r="BD27" s="68">
        <f t="shared" si="6"/>
        <v>0.24785017363427722</v>
      </c>
      <c r="BE27" s="68">
        <f t="shared" si="10"/>
        <v>0.21649541317185611</v>
      </c>
      <c r="BF27" s="68">
        <f t="shared" si="10"/>
        <v>0.21207142608913421</v>
      </c>
      <c r="BG27" s="68">
        <f t="shared" si="10"/>
        <v>0.20539670043529357</v>
      </c>
      <c r="BH27" s="68">
        <f t="shared" si="10"/>
        <v>0.19534359002049262</v>
      </c>
      <c r="BI27" s="68">
        <f t="shared" si="10"/>
        <v>0.18023944927282654</v>
      </c>
      <c r="BJ27" s="68">
        <f t="shared" si="10"/>
        <v>0.15762322770890463</v>
      </c>
      <c r="BK27" s="68">
        <f t="shared" si="10"/>
        <v>0.12390647121093062</v>
      </c>
      <c r="BL27" s="68">
        <f t="shared" si="8"/>
        <v>7.3890742803802922E-2</v>
      </c>
    </row>
    <row r="28" spans="1:64" s="68" customFormat="1" ht="12.95" customHeight="1" x14ac:dyDescent="0.2">
      <c r="A28" s="118" t="s">
        <v>100</v>
      </c>
      <c r="B28" s="119" t="s">
        <v>99</v>
      </c>
      <c r="C28" s="120">
        <v>16037.236000000001</v>
      </c>
      <c r="D28" s="24"/>
      <c r="E28" s="22">
        <f t="shared" si="11"/>
        <v>-9692.0933914156394</v>
      </c>
      <c r="F28" s="22">
        <f t="shared" si="12"/>
        <v>-9692</v>
      </c>
      <c r="G28" s="68">
        <f t="shared" si="13"/>
        <v>-0.28543279999939841</v>
      </c>
      <c r="H28" s="68">
        <f t="shared" si="14"/>
        <v>-0.28543279999939841</v>
      </c>
      <c r="P28" s="83">
        <f t="shared" si="15"/>
        <v>-0.32446918257445118</v>
      </c>
      <c r="Q28" s="121">
        <f t="shared" si="16"/>
        <v>1018.7360000000008</v>
      </c>
      <c r="S28" s="23">
        <f t="shared" si="17"/>
        <v>0.2</v>
      </c>
      <c r="Z28" s="68">
        <f t="shared" si="18"/>
        <v>-9692</v>
      </c>
      <c r="AA28" s="68">
        <f t="shared" si="19"/>
        <v>-0.29546984898992446</v>
      </c>
      <c r="AB28" s="68">
        <f t="shared" si="20"/>
        <v>-0.30094087019251742</v>
      </c>
      <c r="AC28" s="68">
        <f t="shared" si="21"/>
        <v>3.9036382575052764E-2</v>
      </c>
      <c r="AD28" s="68">
        <f t="shared" si="22"/>
        <v>1.0037048990526043E-2</v>
      </c>
      <c r="AE28" s="68">
        <f t="shared" si="23"/>
        <v>2.0148470487643973E-5</v>
      </c>
      <c r="AF28" s="68">
        <f t="shared" si="24"/>
        <v>3.9036382575052764E-2</v>
      </c>
      <c r="AG28" s="23"/>
      <c r="AH28" s="68">
        <f t="shared" si="25"/>
        <v>1.5508070193119E-2</v>
      </c>
      <c r="AI28" s="68">
        <f t="shared" si="26"/>
        <v>0.32469158446344304</v>
      </c>
      <c r="AJ28" s="68">
        <f t="shared" si="27"/>
        <v>0.86075945411361177</v>
      </c>
      <c r="AK28" s="68">
        <f t="shared" si="28"/>
        <v>5.4499096468297592E-2</v>
      </c>
      <c r="AL28" s="68">
        <f t="shared" si="29"/>
        <v>3.0610646463306792</v>
      </c>
      <c r="AM28" s="68">
        <f t="shared" si="30"/>
        <v>24.822656835566814</v>
      </c>
      <c r="AN28" s="68">
        <f t="shared" si="31"/>
        <v>-3.3248382985760592</v>
      </c>
      <c r="AO28" s="68">
        <f t="shared" si="31"/>
        <v>-3.3431313620265368</v>
      </c>
      <c r="AP28" s="68">
        <f t="shared" si="31"/>
        <v>-3.3156466019303017</v>
      </c>
      <c r="AQ28" s="68">
        <f t="shared" si="31"/>
        <v>-3.3569987245746629</v>
      </c>
      <c r="AR28" s="68">
        <f t="shared" si="31"/>
        <v>-3.2949006350694812</v>
      </c>
      <c r="AS28" s="68">
        <f t="shared" si="31"/>
        <v>-3.3884577557272184</v>
      </c>
      <c r="AT28" s="68">
        <f t="shared" si="31"/>
        <v>-3.2480681475314315</v>
      </c>
      <c r="AU28" s="68">
        <f t="shared" si="32"/>
        <v>-3.4604590968088837</v>
      </c>
      <c r="AW28" s="68">
        <v>-6800</v>
      </c>
      <c r="AX28" s="68">
        <f t="shared" si="0"/>
        <v>-0.11230503180052598</v>
      </c>
      <c r="AY28" s="68">
        <f t="shared" si="1"/>
        <v>-9.6507000012603955E-2</v>
      </c>
      <c r="AZ28" s="68">
        <f t="shared" si="2"/>
        <v>-1.5798031787922016E-2</v>
      </c>
      <c r="BA28" s="68">
        <f t="shared" si="3"/>
        <v>0.9888272808066747</v>
      </c>
      <c r="BB28" s="68">
        <f t="shared" si="4"/>
        <v>-0.4232384804969313</v>
      </c>
      <c r="BC28" s="68">
        <f t="shared" si="5"/>
        <v>1.5872880765472457</v>
      </c>
      <c r="BD28" s="68">
        <f t="shared" si="6"/>
        <v>1.0166292493624871</v>
      </c>
      <c r="BE28" s="68">
        <f t="shared" si="10"/>
        <v>0.83863087402283176</v>
      </c>
      <c r="BF28" s="68">
        <f t="shared" si="10"/>
        <v>0.83483970159223619</v>
      </c>
      <c r="BG28" s="68">
        <f t="shared" si="10"/>
        <v>0.82654181739535559</v>
      </c>
      <c r="BH28" s="68">
        <f t="shared" si="10"/>
        <v>0.80863508263934913</v>
      </c>
      <c r="BI28" s="68">
        <f t="shared" si="10"/>
        <v>0.77108664435312568</v>
      </c>
      <c r="BJ28" s="68">
        <f t="shared" si="10"/>
        <v>0.6964431843882799</v>
      </c>
      <c r="BK28" s="68">
        <f t="shared" si="10"/>
        <v>0.560156763058278</v>
      </c>
      <c r="BL28" s="68">
        <f t="shared" si="8"/>
        <v>0.33647245451351226</v>
      </c>
    </row>
    <row r="29" spans="1:64" s="68" customFormat="1" ht="12.95" customHeight="1" x14ac:dyDescent="0.2">
      <c r="A29" s="118" t="s">
        <v>100</v>
      </c>
      <c r="B29" s="119" t="s">
        <v>99</v>
      </c>
      <c r="C29" s="120">
        <v>16040.237999999999</v>
      </c>
      <c r="D29" s="24"/>
      <c r="E29" s="22">
        <f t="shared" si="11"/>
        <v>-9691.1111601172488</v>
      </c>
      <c r="F29" s="22">
        <f t="shared" si="12"/>
        <v>-9691</v>
      </c>
      <c r="G29" s="68">
        <f t="shared" si="13"/>
        <v>-0.33973940000396396</v>
      </c>
      <c r="H29" s="68">
        <f t="shared" si="14"/>
        <v>-0.33973940000396396</v>
      </c>
      <c r="P29" s="83">
        <f t="shared" si="15"/>
        <v>-0.32436984441560462</v>
      </c>
      <c r="Q29" s="121">
        <f t="shared" si="16"/>
        <v>1021.7379999999994</v>
      </c>
      <c r="S29" s="23">
        <f t="shared" si="17"/>
        <v>0.2</v>
      </c>
      <c r="Z29" s="68">
        <f t="shared" si="18"/>
        <v>-9691</v>
      </c>
      <c r="AA29" s="68">
        <f t="shared" si="19"/>
        <v>-0.29536913284249844</v>
      </c>
      <c r="AB29" s="68">
        <f t="shared" si="20"/>
        <v>-0.35525439490838773</v>
      </c>
      <c r="AC29" s="68">
        <f t="shared" si="21"/>
        <v>-1.536955558835934E-2</v>
      </c>
      <c r="AD29" s="68">
        <f t="shared" si="22"/>
        <v>-4.4370267161465526E-2</v>
      </c>
      <c r="AE29" s="68">
        <f t="shared" si="23"/>
        <v>3.9374412159596519E-4</v>
      </c>
      <c r="AF29" s="68">
        <f t="shared" si="24"/>
        <v>-1.536955558835934E-2</v>
      </c>
      <c r="AG29" s="23"/>
      <c r="AH29" s="68">
        <f t="shared" si="25"/>
        <v>1.5514994904423759E-2</v>
      </c>
      <c r="AI29" s="68">
        <f t="shared" si="26"/>
        <v>0.32467316955072822</v>
      </c>
      <c r="AJ29" s="68">
        <f t="shared" si="27"/>
        <v>0.8609317583783066</v>
      </c>
      <c r="AK29" s="68">
        <f t="shared" si="28"/>
        <v>5.4270431043953661E-2</v>
      </c>
      <c r="AL29" s="68">
        <f t="shared" si="29"/>
        <v>3.0614032505879556</v>
      </c>
      <c r="AM29" s="68">
        <f t="shared" si="30"/>
        <v>24.927585028725133</v>
      </c>
      <c r="AN29" s="68">
        <f t="shared" si="31"/>
        <v>-3.3240712415018474</v>
      </c>
      <c r="AO29" s="68">
        <f t="shared" si="31"/>
        <v>-3.3423091067869417</v>
      </c>
      <c r="AP29" s="68">
        <f t="shared" si="31"/>
        <v>-3.314911332032159</v>
      </c>
      <c r="AQ29" s="68">
        <f t="shared" si="31"/>
        <v>-3.3561260396158863</v>
      </c>
      <c r="AR29" s="68">
        <f t="shared" si="31"/>
        <v>-3.2942431842638524</v>
      </c>
      <c r="AS29" s="68">
        <f t="shared" si="31"/>
        <v>-3.3874601740485955</v>
      </c>
      <c r="AT29" s="68">
        <f t="shared" si="31"/>
        <v>-3.2476000840236225</v>
      </c>
      <c r="AU29" s="68">
        <f t="shared" si="32"/>
        <v>-3.4591461882503349</v>
      </c>
      <c r="AW29" s="68">
        <v>-6600</v>
      </c>
      <c r="AX29" s="68">
        <f t="shared" si="0"/>
        <v>-9.7093360870536438E-2</v>
      </c>
      <c r="AY29" s="68">
        <f t="shared" si="1"/>
        <v>-8.5874238230588845E-2</v>
      </c>
      <c r="AZ29" s="68">
        <f t="shared" si="2"/>
        <v>-1.1219122639947586E-2</v>
      </c>
      <c r="BA29" s="68">
        <f t="shared" si="3"/>
        <v>0.69377314068884277</v>
      </c>
      <c r="BB29" s="68">
        <f t="shared" si="4"/>
        <v>1.548889496997162E-2</v>
      </c>
      <c r="BC29" s="68">
        <f t="shared" si="5"/>
        <v>2.0397943488538397</v>
      </c>
      <c r="BD29" s="68">
        <f t="shared" si="6"/>
        <v>1.6277550785566008</v>
      </c>
      <c r="BE29" s="68">
        <f t="shared" si="10"/>
        <v>1.2397313194426718</v>
      </c>
      <c r="BF29" s="68">
        <f t="shared" si="10"/>
        <v>1.2395674359997946</v>
      </c>
      <c r="BG29" s="68">
        <f t="shared" si="10"/>
        <v>1.2388244225500822</v>
      </c>
      <c r="BH29" s="68">
        <f t="shared" si="10"/>
        <v>1.2354756438334169</v>
      </c>
      <c r="BI29" s="68">
        <f t="shared" si="10"/>
        <v>1.220765122294889</v>
      </c>
      <c r="BJ29" s="68">
        <f t="shared" si="10"/>
        <v>1.1621238866592267</v>
      </c>
      <c r="BK29" s="68">
        <f t="shared" si="10"/>
        <v>0.98107262336239298</v>
      </c>
      <c r="BL29" s="68">
        <f t="shared" si="8"/>
        <v>0.59905416622322161</v>
      </c>
    </row>
    <row r="30" spans="1:64" s="68" customFormat="1" ht="12.95" customHeight="1" x14ac:dyDescent="0.2">
      <c r="A30" s="118" t="s">
        <v>100</v>
      </c>
      <c r="B30" s="119" t="s">
        <v>99</v>
      </c>
      <c r="C30" s="120">
        <v>16046.388999999999</v>
      </c>
      <c r="D30" s="24"/>
      <c r="E30" s="22">
        <f t="shared" si="11"/>
        <v>-9689.0986002516911</v>
      </c>
      <c r="F30" s="22">
        <f t="shared" si="12"/>
        <v>-9689</v>
      </c>
      <c r="G30" s="68">
        <f t="shared" si="13"/>
        <v>-0.30135260000315611</v>
      </c>
      <c r="H30" s="68">
        <f t="shared" si="14"/>
        <v>-0.30135260000315611</v>
      </c>
      <c r="P30" s="83">
        <f t="shared" si="15"/>
        <v>-0.32417121009791172</v>
      </c>
      <c r="Q30" s="121">
        <f t="shared" si="16"/>
        <v>1027.8889999999992</v>
      </c>
      <c r="S30" s="23">
        <f t="shared" si="17"/>
        <v>0.2</v>
      </c>
      <c r="Z30" s="68">
        <f t="shared" si="18"/>
        <v>-9689</v>
      </c>
      <c r="AA30" s="68">
        <f t="shared" si="19"/>
        <v>-0.29516777264355415</v>
      </c>
      <c r="AB30" s="68">
        <f t="shared" si="20"/>
        <v>-0.31688141297734751</v>
      </c>
      <c r="AC30" s="68">
        <f t="shared" si="21"/>
        <v>2.2818610094755609E-2</v>
      </c>
      <c r="AD30" s="68">
        <f t="shared" si="22"/>
        <v>-6.1848273596019632E-3</v>
      </c>
      <c r="AE30" s="68">
        <f t="shared" si="23"/>
        <v>7.6504178936161987E-6</v>
      </c>
      <c r="AF30" s="68">
        <f t="shared" si="24"/>
        <v>2.2818610094755609E-2</v>
      </c>
      <c r="AG30" s="23"/>
      <c r="AH30" s="68">
        <f t="shared" si="25"/>
        <v>1.5528812974191409E-2</v>
      </c>
      <c r="AI30" s="68">
        <f t="shared" si="26"/>
        <v>0.32463658556171326</v>
      </c>
      <c r="AJ30" s="68">
        <f t="shared" si="27"/>
        <v>0.86127594281662667</v>
      </c>
      <c r="AK30" s="68">
        <f t="shared" si="28"/>
        <v>5.3813251607898488E-2</v>
      </c>
      <c r="AL30" s="68">
        <f t="shared" si="29"/>
        <v>3.06208020730742</v>
      </c>
      <c r="AM30" s="68">
        <f t="shared" si="30"/>
        <v>25.140041308787222</v>
      </c>
      <c r="AN30" s="68">
        <f t="shared" si="31"/>
        <v>-3.3225375677680566</v>
      </c>
      <c r="AO30" s="68">
        <f t="shared" si="31"/>
        <v>-3.3406643451350044</v>
      </c>
      <c r="AP30" s="68">
        <f t="shared" si="31"/>
        <v>-3.3134414519890889</v>
      </c>
      <c r="AQ30" s="68">
        <f t="shared" si="31"/>
        <v>-3.3543801703888092</v>
      </c>
      <c r="AR30" s="68">
        <f t="shared" si="31"/>
        <v>-3.2929292273306423</v>
      </c>
      <c r="AS30" s="68">
        <f t="shared" si="31"/>
        <v>-3.385464321655427</v>
      </c>
      <c r="AT30" s="68">
        <f t="shared" si="31"/>
        <v>-3.2466650494953249</v>
      </c>
      <c r="AU30" s="68">
        <f t="shared" si="32"/>
        <v>-3.4565203711332382</v>
      </c>
      <c r="AW30" s="68">
        <v>-6400</v>
      </c>
      <c r="AX30" s="68">
        <f t="shared" si="0"/>
        <v>-8.2378636343342734E-2</v>
      </c>
      <c r="AY30" s="68">
        <f t="shared" si="1"/>
        <v>-7.5784717327212009E-2</v>
      </c>
      <c r="AZ30" s="68">
        <f t="shared" si="2"/>
        <v>-6.5939190161307271E-3</v>
      </c>
      <c r="BA30" s="68">
        <f t="shared" si="3"/>
        <v>0.55297622212077624</v>
      </c>
      <c r="BB30" s="68">
        <f t="shared" si="4"/>
        <v>0.26389406854668196</v>
      </c>
      <c r="BC30" s="68">
        <f t="shared" si="5"/>
        <v>2.2913620010316067</v>
      </c>
      <c r="BD30" s="68">
        <f t="shared" si="6"/>
        <v>2.2088605380909985</v>
      </c>
      <c r="BE30" s="68">
        <f t="shared" si="10"/>
        <v>1.5387929052105596</v>
      </c>
      <c r="BF30" s="68">
        <f t="shared" si="10"/>
        <v>1.5387929019677635</v>
      </c>
      <c r="BG30" s="68">
        <f t="shared" si="10"/>
        <v>1.538792752384003</v>
      </c>
      <c r="BH30" s="68">
        <f t="shared" si="10"/>
        <v>1.538785853140519</v>
      </c>
      <c r="BI30" s="68">
        <f t="shared" si="10"/>
        <v>1.5384692392624526</v>
      </c>
      <c r="BJ30" s="68">
        <f t="shared" si="10"/>
        <v>1.5262999865441258</v>
      </c>
      <c r="BK30" s="68">
        <f t="shared" si="10"/>
        <v>1.3757996288587535</v>
      </c>
      <c r="BL30" s="68">
        <f t="shared" si="8"/>
        <v>0.86163587793293095</v>
      </c>
    </row>
    <row r="31" spans="1:64" s="68" customFormat="1" ht="12.95" customHeight="1" x14ac:dyDescent="0.2">
      <c r="A31" s="118" t="s">
        <v>100</v>
      </c>
      <c r="B31" s="119" t="s">
        <v>99</v>
      </c>
      <c r="C31" s="120">
        <v>16052.503000000001</v>
      </c>
      <c r="D31" s="24"/>
      <c r="E31" s="22">
        <f t="shared" si="11"/>
        <v>-9687.0981465014011</v>
      </c>
      <c r="F31" s="22">
        <f t="shared" si="12"/>
        <v>-9687</v>
      </c>
      <c r="G31" s="68">
        <f t="shared" si="13"/>
        <v>-0.29996580000079121</v>
      </c>
      <c r="H31" s="68">
        <f t="shared" si="14"/>
        <v>-0.29996580000079121</v>
      </c>
      <c r="P31" s="83">
        <f t="shared" si="15"/>
        <v>-0.32397263178021873</v>
      </c>
      <c r="Q31" s="121">
        <f t="shared" si="16"/>
        <v>1034.0030000000006</v>
      </c>
      <c r="S31" s="23">
        <f t="shared" si="17"/>
        <v>0.2</v>
      </c>
      <c r="Z31" s="68">
        <f t="shared" si="18"/>
        <v>-9687</v>
      </c>
      <c r="AA31" s="68">
        <f t="shared" si="19"/>
        <v>-0.29496650853820799</v>
      </c>
      <c r="AB31" s="68">
        <f t="shared" si="20"/>
        <v>-0.31550838927524011</v>
      </c>
      <c r="AC31" s="68">
        <f t="shared" si="21"/>
        <v>2.4006831779427529E-2</v>
      </c>
      <c r="AD31" s="68">
        <f t="shared" si="22"/>
        <v>-4.9992914625832108E-3</v>
      </c>
      <c r="AE31" s="68">
        <f t="shared" si="23"/>
        <v>4.9985830255714758E-6</v>
      </c>
      <c r="AF31" s="68">
        <f t="shared" si="24"/>
        <v>2.4006831779427529E-2</v>
      </c>
      <c r="AG31" s="23"/>
      <c r="AH31" s="68">
        <f t="shared" si="25"/>
        <v>1.5542589274448911E-2</v>
      </c>
      <c r="AI31" s="68">
        <f t="shared" si="26"/>
        <v>0.32460032888260326</v>
      </c>
      <c r="AJ31" s="68">
        <f t="shared" si="27"/>
        <v>0.86161956313058941</v>
      </c>
      <c r="AK31" s="68">
        <f t="shared" si="28"/>
        <v>5.3356272966430279E-2</v>
      </c>
      <c r="AL31" s="68">
        <f t="shared" si="29"/>
        <v>3.0627568302162342</v>
      </c>
      <c r="AM31" s="68">
        <f t="shared" si="30"/>
        <v>25.356036878982039</v>
      </c>
      <c r="AN31" s="68">
        <f t="shared" ref="AN31:AT40" si="33">$AU31+$AB$7*SIN(AO31)</f>
        <v>-3.3210044783117976</v>
      </c>
      <c r="AO31" s="68">
        <f t="shared" si="33"/>
        <v>-3.3390192495865576</v>
      </c>
      <c r="AP31" s="68">
        <f t="shared" si="33"/>
        <v>-3.311972446910977</v>
      </c>
      <c r="AQ31" s="68">
        <f t="shared" si="33"/>
        <v>-3.3526336387159592</v>
      </c>
      <c r="AR31" s="68">
        <f t="shared" si="33"/>
        <v>-3.2916165225195559</v>
      </c>
      <c r="AS31" s="68">
        <f t="shared" si="33"/>
        <v>-3.3834675563931542</v>
      </c>
      <c r="AT31" s="68">
        <f t="shared" si="33"/>
        <v>-3.2457314619009128</v>
      </c>
      <c r="AU31" s="68">
        <f t="shared" si="32"/>
        <v>-3.4538945540161414</v>
      </c>
      <c r="AW31" s="68">
        <v>-6200</v>
      </c>
      <c r="AX31" s="68">
        <f t="shared" si="0"/>
        <v>-6.8545947514393774E-2</v>
      </c>
      <c r="AY31" s="68">
        <f t="shared" si="1"/>
        <v>-6.623843730247353E-2</v>
      </c>
      <c r="AZ31" s="68">
        <f t="shared" si="2"/>
        <v>-2.3075102119202448E-3</v>
      </c>
      <c r="BA31" s="68">
        <f t="shared" si="3"/>
        <v>0.47258942622000422</v>
      </c>
      <c r="BB31" s="68">
        <f t="shared" si="4"/>
        <v>0.42476485485923721</v>
      </c>
      <c r="BC31" s="68">
        <f t="shared" si="5"/>
        <v>2.4630069625656863</v>
      </c>
      <c r="BD31" s="68">
        <f t="shared" si="6"/>
        <v>2.8333312473943426</v>
      </c>
      <c r="BE31" s="68">
        <f t="shared" si="10"/>
        <v>1.7860812679605496</v>
      </c>
      <c r="BF31" s="68">
        <f t="shared" si="10"/>
        <v>1.7860845729319483</v>
      </c>
      <c r="BG31" s="68">
        <f t="shared" si="10"/>
        <v>1.7860617370241227</v>
      </c>
      <c r="BH31" s="68">
        <f t="shared" si="10"/>
        <v>1.786219474509938</v>
      </c>
      <c r="BI31" s="68">
        <f t="shared" si="10"/>
        <v>1.7851275817714591</v>
      </c>
      <c r="BJ31" s="68">
        <f t="shared" si="10"/>
        <v>1.792577437951167</v>
      </c>
      <c r="BK31" s="68">
        <f t="shared" si="10"/>
        <v>1.7352787043957996</v>
      </c>
      <c r="BL31" s="68">
        <f t="shared" si="8"/>
        <v>1.1242175896426403</v>
      </c>
    </row>
    <row r="32" spans="1:64" s="68" customFormat="1" ht="12.95" customHeight="1" x14ac:dyDescent="0.2">
      <c r="A32" s="118" t="s">
        <v>101</v>
      </c>
      <c r="B32" s="119" t="s">
        <v>99</v>
      </c>
      <c r="C32" s="120">
        <v>16917.464</v>
      </c>
      <c r="D32" s="24"/>
      <c r="E32" s="22">
        <f t="shared" si="11"/>
        <v>-9404.0895635274301</v>
      </c>
      <c r="F32" s="22">
        <f t="shared" si="12"/>
        <v>-9404</v>
      </c>
      <c r="G32" s="68">
        <f t="shared" si="13"/>
        <v>-0.27373360000274261</v>
      </c>
      <c r="H32" s="68">
        <f t="shared" si="14"/>
        <v>-0.27373360000274261</v>
      </c>
      <c r="P32" s="83">
        <f t="shared" si="15"/>
        <v>-0.29643838482666418</v>
      </c>
      <c r="Q32" s="121">
        <f t="shared" si="16"/>
        <v>1898.9639999999999</v>
      </c>
      <c r="S32" s="23">
        <f t="shared" si="17"/>
        <v>0.2</v>
      </c>
      <c r="Z32" s="68">
        <f t="shared" si="18"/>
        <v>-9404</v>
      </c>
      <c r="AA32" s="68">
        <f t="shared" si="19"/>
        <v>-0.26743790003161627</v>
      </c>
      <c r="AB32" s="68">
        <f t="shared" si="20"/>
        <v>-0.29082296202706215</v>
      </c>
      <c r="AC32" s="68">
        <f t="shared" si="21"/>
        <v>2.2704784823921575E-2</v>
      </c>
      <c r="AD32" s="68">
        <f t="shared" si="22"/>
        <v>-6.2956999711263339E-3</v>
      </c>
      <c r="AE32" s="68">
        <f t="shared" si="23"/>
        <v>7.9271676252880249E-6</v>
      </c>
      <c r="AF32" s="68">
        <f t="shared" si="24"/>
        <v>2.2704784823921575E-2</v>
      </c>
      <c r="AG32" s="23"/>
      <c r="AH32" s="68">
        <f t="shared" si="25"/>
        <v>1.708936202431955E-2</v>
      </c>
      <c r="AI32" s="68">
        <f t="shared" si="26"/>
        <v>0.32257029741143173</v>
      </c>
      <c r="AJ32" s="68">
        <f t="shared" si="27"/>
        <v>0.90530322880051062</v>
      </c>
      <c r="AK32" s="68">
        <f t="shared" si="28"/>
        <v>-1.0030237341159612E-2</v>
      </c>
      <c r="AL32" s="68">
        <f t="shared" si="29"/>
        <v>-3.1267874207617892</v>
      </c>
      <c r="AM32" s="68">
        <f t="shared" si="30"/>
        <v>-135.08490481804981</v>
      </c>
      <c r="AN32" s="68">
        <f t="shared" si="33"/>
        <v>-3.1078288400612726</v>
      </c>
      <c r="AO32" s="68">
        <f t="shared" si="33"/>
        <v>-3.1039642035058508</v>
      </c>
      <c r="AP32" s="68">
        <f t="shared" si="33"/>
        <v>-3.1096718892851385</v>
      </c>
      <c r="AQ32" s="68">
        <f t="shared" si="33"/>
        <v>-3.1012417816417459</v>
      </c>
      <c r="AR32" s="68">
        <f t="shared" si="33"/>
        <v>-3.1136920015581864</v>
      </c>
      <c r="AS32" s="68">
        <f t="shared" si="33"/>
        <v>-3.0953024903322914</v>
      </c>
      <c r="AT32" s="68">
        <f t="shared" si="33"/>
        <v>-3.1224608846586248</v>
      </c>
      <c r="AU32" s="68">
        <f t="shared" si="32"/>
        <v>-3.0823414319469027</v>
      </c>
      <c r="AW32" s="68">
        <v>-6000</v>
      </c>
      <c r="AX32" s="68">
        <f t="shared" si="0"/>
        <v>-5.5671638681931118E-2</v>
      </c>
      <c r="AY32" s="68">
        <f t="shared" si="1"/>
        <v>-5.7235398156373379E-2</v>
      </c>
      <c r="AZ32" s="68">
        <f t="shared" si="2"/>
        <v>1.5637594744422614E-3</v>
      </c>
      <c r="BA32" s="68">
        <f t="shared" si="3"/>
        <v>0.42155148039869661</v>
      </c>
      <c r="BB32" s="68">
        <f t="shared" si="4"/>
        <v>0.53939678208399278</v>
      </c>
      <c r="BC32" s="68">
        <f t="shared" si="5"/>
        <v>2.594025412584454</v>
      </c>
      <c r="BD32" s="68">
        <f t="shared" si="6"/>
        <v>3.5607989193943261</v>
      </c>
      <c r="BE32" s="68">
        <f t="shared" si="10"/>
        <v>2.0022507460072445</v>
      </c>
      <c r="BF32" s="68">
        <f t="shared" si="10"/>
        <v>2.0021272663909491</v>
      </c>
      <c r="BG32" s="68">
        <f t="shared" si="10"/>
        <v>2.0025629972325176</v>
      </c>
      <c r="BH32" s="68">
        <f t="shared" si="10"/>
        <v>2.0010235592375136</v>
      </c>
      <c r="BI32" s="68">
        <f t="shared" si="10"/>
        <v>2.0064395833433801</v>
      </c>
      <c r="BJ32" s="68">
        <f t="shared" si="10"/>
        <v>1.9870927061596304</v>
      </c>
      <c r="BK32" s="68">
        <f t="shared" si="10"/>
        <v>2.0528671578598261</v>
      </c>
      <c r="BL32" s="68">
        <f t="shared" si="8"/>
        <v>1.3867993013523496</v>
      </c>
    </row>
    <row r="33" spans="1:64" s="68" customFormat="1" ht="12.95" customHeight="1" x14ac:dyDescent="0.2">
      <c r="A33" s="118" t="s">
        <v>101</v>
      </c>
      <c r="B33" s="119" t="s">
        <v>99</v>
      </c>
      <c r="C33" s="120">
        <v>17082.517</v>
      </c>
      <c r="D33" s="24"/>
      <c r="E33" s="22">
        <f t="shared" si="11"/>
        <v>-9350.0854920772672</v>
      </c>
      <c r="F33" s="22">
        <f t="shared" si="12"/>
        <v>-9350</v>
      </c>
      <c r="G33" s="68">
        <f t="shared" si="13"/>
        <v>-0.26129000000219094</v>
      </c>
      <c r="H33" s="68">
        <f t="shared" si="14"/>
        <v>-0.26129000000219094</v>
      </c>
      <c r="P33" s="83">
        <f t="shared" si="15"/>
        <v>-0.29131188624895415</v>
      </c>
      <c r="Q33" s="121">
        <f t="shared" si="16"/>
        <v>2064.0169999999998</v>
      </c>
      <c r="S33" s="23">
        <f t="shared" si="17"/>
        <v>0.2</v>
      </c>
      <c r="Z33" s="68">
        <f t="shared" si="18"/>
        <v>-9350</v>
      </c>
      <c r="AA33" s="68">
        <f t="shared" si="19"/>
        <v>-0.26239588678498627</v>
      </c>
      <c r="AB33" s="68">
        <f t="shared" si="20"/>
        <v>-0.27858728421864143</v>
      </c>
      <c r="AC33" s="68">
        <f t="shared" si="21"/>
        <v>3.0021886246763219E-2</v>
      </c>
      <c r="AD33" s="68">
        <f t="shared" si="22"/>
        <v>1.1058867827953289E-3</v>
      </c>
      <c r="AE33" s="68">
        <f t="shared" si="23"/>
        <v>2.4459711527228062E-7</v>
      </c>
      <c r="AF33" s="68">
        <f t="shared" si="24"/>
        <v>3.0021886246763219E-2</v>
      </c>
      <c r="AG33" s="23"/>
      <c r="AH33" s="68">
        <f t="shared" si="25"/>
        <v>1.7297284216450493E-2</v>
      </c>
      <c r="AI33" s="68">
        <f t="shared" si="26"/>
        <v>0.32285534467948684</v>
      </c>
      <c r="AJ33" s="68">
        <f t="shared" si="27"/>
        <v>0.91270549320517858</v>
      </c>
      <c r="AK33" s="68">
        <f t="shared" si="28"/>
        <v>-2.2061808203758169E-2</v>
      </c>
      <c r="AL33" s="68">
        <f t="shared" si="29"/>
        <v>-3.1090235314563022</v>
      </c>
      <c r="AM33" s="68">
        <f t="shared" si="30"/>
        <v>-61.40242888315003</v>
      </c>
      <c r="AN33" s="68">
        <f t="shared" si="33"/>
        <v>-3.0673395828109733</v>
      </c>
      <c r="AO33" s="68">
        <f t="shared" si="33"/>
        <v>-3.0589970961486088</v>
      </c>
      <c r="AP33" s="68">
        <f t="shared" si="33"/>
        <v>-3.071346780293017</v>
      </c>
      <c r="AQ33" s="68">
        <f t="shared" si="33"/>
        <v>-3.0530607220507378</v>
      </c>
      <c r="AR33" s="68">
        <f t="shared" si="33"/>
        <v>-3.0801279678622056</v>
      </c>
      <c r="AS33" s="68">
        <f t="shared" si="33"/>
        <v>-3.0400407836217056</v>
      </c>
      <c r="AT33" s="68">
        <f t="shared" si="33"/>
        <v>-3.099371628157916</v>
      </c>
      <c r="AU33" s="68">
        <f t="shared" si="32"/>
        <v>-3.0114443697852806</v>
      </c>
      <c r="AW33" s="68">
        <v>-5800</v>
      </c>
      <c r="AX33" s="68">
        <f t="shared" si="0"/>
        <v>-4.3755884223795616E-2</v>
      </c>
      <c r="AY33" s="68">
        <f t="shared" si="1"/>
        <v>-4.8775599888911531E-2</v>
      </c>
      <c r="AZ33" s="68">
        <f t="shared" si="2"/>
        <v>5.0197156651159138E-3</v>
      </c>
      <c r="BA33" s="68">
        <f t="shared" si="3"/>
        <v>0.38700625255248322</v>
      </c>
      <c r="BB33" s="68">
        <f t="shared" si="4"/>
        <v>0.62673828686162969</v>
      </c>
      <c r="BC33" s="68">
        <f t="shared" si="5"/>
        <v>2.7016651471882911</v>
      </c>
      <c r="BD33" s="68">
        <f t="shared" si="6"/>
        <v>4.4726447182048519</v>
      </c>
      <c r="BE33" s="68">
        <f t="shared" si="10"/>
        <v>2.1984826602619525</v>
      </c>
      <c r="BF33" s="68">
        <f t="shared" si="10"/>
        <v>2.196625991187211</v>
      </c>
      <c r="BG33" s="68">
        <f t="shared" si="10"/>
        <v>2.201289344862273</v>
      </c>
      <c r="BH33" s="68">
        <f t="shared" si="10"/>
        <v>2.189518783611244</v>
      </c>
      <c r="BI33" s="68">
        <f t="shared" si="10"/>
        <v>2.218872383061651</v>
      </c>
      <c r="BJ33" s="68">
        <f t="shared" si="10"/>
        <v>2.1432529522203421</v>
      </c>
      <c r="BK33" s="68">
        <f t="shared" si="10"/>
        <v>2.3247940626206391</v>
      </c>
      <c r="BL33" s="68">
        <f t="shared" si="8"/>
        <v>1.649381013062059</v>
      </c>
    </row>
    <row r="34" spans="1:64" x14ac:dyDescent="0.2">
      <c r="A34" s="15" t="s">
        <v>102</v>
      </c>
      <c r="B34" s="16" t="s">
        <v>99</v>
      </c>
      <c r="C34" s="17">
        <v>17122.249</v>
      </c>
      <c r="D34" s="20"/>
      <c r="E34" s="19">
        <f t="shared" si="11"/>
        <v>-9337.0854874311372</v>
      </c>
      <c r="F34" s="19">
        <f t="shared" si="12"/>
        <v>-9337</v>
      </c>
      <c r="G34" s="1">
        <f t="shared" si="13"/>
        <v>-0.26127580000320449</v>
      </c>
      <c r="H34" s="1">
        <f t="shared" si="14"/>
        <v>-0.26127580000320449</v>
      </c>
      <c r="P34" s="13">
        <f t="shared" si="15"/>
        <v>-0.29008382618394996</v>
      </c>
      <c r="Q34" s="65">
        <f t="shared" si="16"/>
        <v>2103.7489999999998</v>
      </c>
      <c r="S34" s="2">
        <f t="shared" si="17"/>
        <v>0.2</v>
      </c>
      <c r="Z34" s="1">
        <f t="shared" si="18"/>
        <v>-9337</v>
      </c>
      <c r="AA34" s="1">
        <f t="shared" si="19"/>
        <v>-0.26119208806950067</v>
      </c>
      <c r="AB34" s="1">
        <f t="shared" si="20"/>
        <v>-0.27861903480893851</v>
      </c>
      <c r="AC34" s="1">
        <f t="shared" si="21"/>
        <v>2.8808026180745461E-2</v>
      </c>
      <c r="AD34" s="1">
        <f t="shared" si="22"/>
        <v>-8.3711933703822794E-5</v>
      </c>
      <c r="AE34" s="1">
        <f t="shared" si="23"/>
        <v>1.4015375688866447E-9</v>
      </c>
      <c r="AF34" s="1">
        <f t="shared" si="24"/>
        <v>2.8808026180745461E-2</v>
      </c>
      <c r="AG34" s="2"/>
      <c r="AH34" s="1">
        <f t="shared" si="25"/>
        <v>1.7343234805734038E-2</v>
      </c>
      <c r="AI34" s="1">
        <f t="shared" si="26"/>
        <v>0.32295623247025751</v>
      </c>
      <c r="AJ34" s="1">
        <f t="shared" si="27"/>
        <v>0.91445025187336826</v>
      </c>
      <c r="AK34" s="1">
        <f t="shared" si="28"/>
        <v>-2.4966867234156066E-2</v>
      </c>
      <c r="AL34" s="1">
        <f t="shared" si="29"/>
        <v>-3.1047330582474371</v>
      </c>
      <c r="AM34" s="1">
        <f t="shared" si="30"/>
        <v>-54.253812012950128</v>
      </c>
      <c r="AN34" s="1">
        <f t="shared" si="33"/>
        <v>-3.0575666539403215</v>
      </c>
      <c r="AO34" s="1">
        <f t="shared" si="33"/>
        <v>-3.0481879262484952</v>
      </c>
      <c r="AP34" s="1">
        <f t="shared" si="33"/>
        <v>-3.0620829967438969</v>
      </c>
      <c r="AQ34" s="1">
        <f t="shared" si="33"/>
        <v>-3.0414904401334164</v>
      </c>
      <c r="AR34" s="1">
        <f t="shared" si="33"/>
        <v>-3.0719961044770896</v>
      </c>
      <c r="AS34" s="1">
        <f t="shared" si="33"/>
        <v>-3.0267736084710846</v>
      </c>
      <c r="AT34" s="1">
        <f t="shared" si="33"/>
        <v>-3.0937561665673323</v>
      </c>
      <c r="AU34" s="1">
        <f t="shared" si="32"/>
        <v>-2.9943765585241495</v>
      </c>
      <c r="AW34" s="1">
        <v>-5600</v>
      </c>
      <c r="AX34" s="1">
        <f t="shared" si="0"/>
        <v>-3.2777151824765441E-2</v>
      </c>
      <c r="AY34" s="1">
        <f t="shared" si="1"/>
        <v>-4.0859042500087983E-2</v>
      </c>
      <c r="AZ34" s="1">
        <f t="shared" si="2"/>
        <v>8.081890675322544E-3</v>
      </c>
      <c r="BA34" s="1">
        <f t="shared" si="3"/>
        <v>0.36275628887359279</v>
      </c>
      <c r="BB34" s="1">
        <f t="shared" si="4"/>
        <v>0.6967186355447903</v>
      </c>
      <c r="BC34" s="1">
        <f t="shared" si="5"/>
        <v>2.7951177866460672</v>
      </c>
      <c r="BD34" s="1">
        <f t="shared" si="6"/>
        <v>5.7145627923179161</v>
      </c>
      <c r="BE34" s="1">
        <f t="shared" ref="BE34:BK70" si="34">$BL34+$AB$7*SIN(BF34)</f>
        <v>2.3821244281797886</v>
      </c>
      <c r="BF34" s="1">
        <f t="shared" si="34"/>
        <v>2.3746160053673844</v>
      </c>
      <c r="BG34" s="1">
        <f t="shared" si="34"/>
        <v>2.3898961577307847</v>
      </c>
      <c r="BH34" s="1">
        <f t="shared" si="34"/>
        <v>2.3585592267125044</v>
      </c>
      <c r="BI34" s="1">
        <f t="shared" si="34"/>
        <v>2.4218659498270192</v>
      </c>
      <c r="BJ34" s="1">
        <f t="shared" si="34"/>
        <v>2.2895601142470117</v>
      </c>
      <c r="BK34" s="1">
        <f t="shared" si="34"/>
        <v>2.5504187692556997</v>
      </c>
      <c r="BL34" s="1">
        <f t="shared" si="8"/>
        <v>1.9119627247717683</v>
      </c>
    </row>
    <row r="35" spans="1:64" x14ac:dyDescent="0.2">
      <c r="A35" s="15" t="s">
        <v>101</v>
      </c>
      <c r="B35" s="16" t="s">
        <v>99</v>
      </c>
      <c r="C35" s="17">
        <v>17122.25</v>
      </c>
      <c r="D35" s="20"/>
      <c r="E35" s="19">
        <f t="shared" si="11"/>
        <v>-9337.085160238832</v>
      </c>
      <c r="F35" s="19">
        <f t="shared" si="12"/>
        <v>-9337</v>
      </c>
      <c r="G35" s="1">
        <f t="shared" si="13"/>
        <v>-0.26027580000300077</v>
      </c>
      <c r="H35" s="1">
        <f t="shared" si="14"/>
        <v>-0.26027580000300077</v>
      </c>
      <c r="P35" s="13">
        <f t="shared" si="15"/>
        <v>-0.29008382618394996</v>
      </c>
      <c r="Q35" s="65">
        <f t="shared" si="16"/>
        <v>2103.75</v>
      </c>
      <c r="S35" s="2">
        <f t="shared" si="17"/>
        <v>0.2</v>
      </c>
      <c r="Z35" s="1">
        <f t="shared" si="18"/>
        <v>-9337</v>
      </c>
      <c r="AA35" s="1">
        <f t="shared" si="19"/>
        <v>-0.26119208806950067</v>
      </c>
      <c r="AB35" s="1">
        <f t="shared" si="20"/>
        <v>-0.27761903480873479</v>
      </c>
      <c r="AC35" s="1">
        <f t="shared" si="21"/>
        <v>2.9808026180949188E-2</v>
      </c>
      <c r="AD35" s="1">
        <f t="shared" si="22"/>
        <v>9.1628806649990402E-4</v>
      </c>
      <c r="AE35" s="1">
        <f t="shared" si="23"/>
        <v>1.6791676416202652E-7</v>
      </c>
      <c r="AF35" s="1">
        <f t="shared" si="24"/>
        <v>2.9808026180949188E-2</v>
      </c>
      <c r="AG35" s="2"/>
      <c r="AH35" s="1">
        <f t="shared" si="25"/>
        <v>1.7343234805734038E-2</v>
      </c>
      <c r="AI35" s="1">
        <f t="shared" si="26"/>
        <v>0.32295623247025751</v>
      </c>
      <c r="AJ35" s="1">
        <f t="shared" si="27"/>
        <v>0.91445025187336826</v>
      </c>
      <c r="AK35" s="1">
        <f t="shared" si="28"/>
        <v>-2.4966867234156066E-2</v>
      </c>
      <c r="AL35" s="1">
        <f t="shared" si="29"/>
        <v>-3.1047330582474371</v>
      </c>
      <c r="AM35" s="1">
        <f t="shared" si="30"/>
        <v>-54.253812012950128</v>
      </c>
      <c r="AN35" s="1">
        <f t="shared" si="33"/>
        <v>-3.0575666539403215</v>
      </c>
      <c r="AO35" s="1">
        <f t="shared" si="33"/>
        <v>-3.0481879262484952</v>
      </c>
      <c r="AP35" s="1">
        <f t="shared" si="33"/>
        <v>-3.0620829967438969</v>
      </c>
      <c r="AQ35" s="1">
        <f t="shared" si="33"/>
        <v>-3.0414904401334164</v>
      </c>
      <c r="AR35" s="1">
        <f t="shared" si="33"/>
        <v>-3.0719961044770896</v>
      </c>
      <c r="AS35" s="1">
        <f t="shared" si="33"/>
        <v>-3.0267736084710846</v>
      </c>
      <c r="AT35" s="1">
        <f t="shared" si="33"/>
        <v>-3.0937561665673323</v>
      </c>
      <c r="AU35" s="1">
        <f t="shared" si="32"/>
        <v>-2.9943765585241495</v>
      </c>
      <c r="AW35" s="1">
        <v>-5400</v>
      </c>
      <c r="AX35" s="1">
        <f t="shared" si="0"/>
        <v>-2.273303116749413E-2</v>
      </c>
      <c r="AY35" s="1">
        <f t="shared" si="1"/>
        <v>-3.3485725989902765E-2</v>
      </c>
      <c r="AZ35" s="1">
        <f t="shared" si="2"/>
        <v>1.0752694822408634E-2</v>
      </c>
      <c r="BA35" s="1">
        <f t="shared" si="3"/>
        <v>0.34564592857788401</v>
      </c>
      <c r="BB35" s="1">
        <f t="shared" si="4"/>
        <v>0.75465023265342368</v>
      </c>
      <c r="BC35" s="1">
        <f t="shared" si="5"/>
        <v>2.879425711971856</v>
      </c>
      <c r="BD35" s="1">
        <f t="shared" si="6"/>
        <v>7.5849822752634246</v>
      </c>
      <c r="BE35" s="1">
        <f t="shared" si="34"/>
        <v>2.557418299630565</v>
      </c>
      <c r="BF35" s="1">
        <f t="shared" si="34"/>
        <v>2.541008893475031</v>
      </c>
      <c r="BG35" s="1">
        <f t="shared" si="34"/>
        <v>2.5700813608331274</v>
      </c>
      <c r="BH35" s="1">
        <f t="shared" si="34"/>
        <v>2.518173010894504</v>
      </c>
      <c r="BI35" s="1">
        <f t="shared" si="34"/>
        <v>2.6096623385535342</v>
      </c>
      <c r="BJ35" s="1">
        <f t="shared" si="34"/>
        <v>2.4441799004943912</v>
      </c>
      <c r="BK35" s="1">
        <f t="shared" si="34"/>
        <v>2.7322748245660633</v>
      </c>
      <c r="BL35" s="1">
        <f t="shared" si="8"/>
        <v>2.1745444364814777</v>
      </c>
    </row>
    <row r="36" spans="1:64" x14ac:dyDescent="0.2">
      <c r="A36" s="15" t="s">
        <v>101</v>
      </c>
      <c r="B36" s="16" t="s">
        <v>99</v>
      </c>
      <c r="C36" s="17">
        <v>17235.337</v>
      </c>
      <c r="D36" s="20"/>
      <c r="E36" s="19">
        <f t="shared" si="11"/>
        <v>-9300.0839640892063</v>
      </c>
      <c r="F36" s="19">
        <f t="shared" si="12"/>
        <v>-9300</v>
      </c>
      <c r="G36" s="1">
        <f t="shared" si="13"/>
        <v>-0.25662000000374974</v>
      </c>
      <c r="H36" s="1">
        <f t="shared" si="14"/>
        <v>-0.25662000000374974</v>
      </c>
      <c r="P36" s="13">
        <f t="shared" si="15"/>
        <v>-0.28660152830662999</v>
      </c>
      <c r="Q36" s="65">
        <f t="shared" si="16"/>
        <v>2216.8369999999995</v>
      </c>
      <c r="S36" s="2">
        <f t="shared" si="17"/>
        <v>0.2</v>
      </c>
      <c r="Z36" s="1">
        <f t="shared" si="18"/>
        <v>-9300</v>
      </c>
      <c r="AA36" s="1">
        <f t="shared" si="19"/>
        <v>-0.25778722496863754</v>
      </c>
      <c r="AB36" s="1">
        <f t="shared" si="20"/>
        <v>-0.27408524645801319</v>
      </c>
      <c r="AC36" s="1">
        <f t="shared" si="21"/>
        <v>2.9981528302880256E-2</v>
      </c>
      <c r="AD36" s="1">
        <f t="shared" si="22"/>
        <v>1.167224964887803E-3</v>
      </c>
      <c r="AE36" s="1">
        <f t="shared" si="23"/>
        <v>2.7248282373146662E-7</v>
      </c>
      <c r="AF36" s="1">
        <f t="shared" si="24"/>
        <v>2.9981528302880256E-2</v>
      </c>
      <c r="AG36" s="2"/>
      <c r="AH36" s="1">
        <f t="shared" si="25"/>
        <v>1.7465246454263471E-2</v>
      </c>
      <c r="AI36" s="1">
        <f t="shared" si="26"/>
        <v>0.32331295548511874</v>
      </c>
      <c r="AJ36" s="1">
        <f t="shared" si="27"/>
        <v>0.91934010884293738</v>
      </c>
      <c r="AK36" s="1">
        <f t="shared" si="28"/>
        <v>-3.3260357726145051E-2</v>
      </c>
      <c r="AL36" s="1">
        <f t="shared" si="29"/>
        <v>-3.0924804203353169</v>
      </c>
      <c r="AM36" s="1">
        <f t="shared" si="30"/>
        <v>-40.714865715194399</v>
      </c>
      <c r="AN36" s="1">
        <f t="shared" si="33"/>
        <v>-3.0296764594079586</v>
      </c>
      <c r="AO36" s="1">
        <f t="shared" si="33"/>
        <v>-3.0174704565443533</v>
      </c>
      <c r="AP36" s="1">
        <f t="shared" si="33"/>
        <v>-3.0356067453203379</v>
      </c>
      <c r="AQ36" s="1">
        <f t="shared" si="33"/>
        <v>-3.0086444817415807</v>
      </c>
      <c r="AR36" s="1">
        <f t="shared" si="33"/>
        <v>-3.0486987067054208</v>
      </c>
      <c r="AS36" s="1">
        <f t="shared" si="33"/>
        <v>-2.9891218981828422</v>
      </c>
      <c r="AT36" s="1">
        <f t="shared" si="33"/>
        <v>-3.0776040453873446</v>
      </c>
      <c r="AU36" s="1">
        <f t="shared" si="32"/>
        <v>-2.9457989418578538</v>
      </c>
      <c r="AW36" s="1">
        <v>-5200</v>
      </c>
      <c r="AX36" s="1">
        <f t="shared" si="0"/>
        <v>-1.365131307388606E-2</v>
      </c>
      <c r="AY36" s="1">
        <f t="shared" si="1"/>
        <v>-2.6655650358355876E-2</v>
      </c>
      <c r="AZ36" s="1">
        <f t="shared" si="2"/>
        <v>1.3004337284469815E-2</v>
      </c>
      <c r="BA36" s="1">
        <f t="shared" si="3"/>
        <v>0.33400947168303441</v>
      </c>
      <c r="BB36" s="1">
        <f t="shared" si="4"/>
        <v>0.80321210848700608</v>
      </c>
      <c r="BC36" s="1">
        <f t="shared" si="5"/>
        <v>2.956972836995805</v>
      </c>
      <c r="BD36" s="1">
        <f t="shared" si="6"/>
        <v>10.802285805341732</v>
      </c>
      <c r="BE36" s="1">
        <f t="shared" si="34"/>
        <v>2.7254405210040833</v>
      </c>
      <c r="BF36" s="1">
        <f t="shared" si="34"/>
        <v>2.7020188922282027</v>
      </c>
      <c r="BG36" s="1">
        <f t="shared" si="34"/>
        <v>2.7398929407377484</v>
      </c>
      <c r="BH36" s="1">
        <f t="shared" si="34"/>
        <v>2.678311668987392</v>
      </c>
      <c r="BI36" s="1">
        <f t="shared" si="34"/>
        <v>2.7776179952141562</v>
      </c>
      <c r="BJ36" s="1">
        <f t="shared" si="34"/>
        <v>2.6150259919044951</v>
      </c>
      <c r="BK36" s="1">
        <f t="shared" si="34"/>
        <v>2.8758962870643345</v>
      </c>
      <c r="BL36" s="1">
        <f t="shared" si="8"/>
        <v>2.4371261481911866</v>
      </c>
    </row>
    <row r="37" spans="1:64" x14ac:dyDescent="0.2">
      <c r="A37" s="15" t="s">
        <v>103</v>
      </c>
      <c r="B37" s="16" t="s">
        <v>99</v>
      </c>
      <c r="C37" s="17">
        <v>17287.300999999999</v>
      </c>
      <c r="D37" s="20"/>
      <c r="E37" s="19">
        <f t="shared" si="11"/>
        <v>-9283.0817431732812</v>
      </c>
      <c r="F37" s="19">
        <f t="shared" si="12"/>
        <v>-9283</v>
      </c>
      <c r="G37" s="1">
        <f t="shared" si="13"/>
        <v>-0.24983220000285655</v>
      </c>
      <c r="H37" s="1">
        <f t="shared" si="14"/>
        <v>-0.24983220000285655</v>
      </c>
      <c r="P37" s="13">
        <f t="shared" si="15"/>
        <v>-0.28500797960623986</v>
      </c>
      <c r="Q37" s="65">
        <f t="shared" si="16"/>
        <v>2268.8009999999995</v>
      </c>
      <c r="S37" s="2">
        <f t="shared" si="17"/>
        <v>0.2</v>
      </c>
      <c r="Z37" s="1">
        <f t="shared" si="18"/>
        <v>-9283</v>
      </c>
      <c r="AA37" s="1">
        <f t="shared" si="19"/>
        <v>-0.25623344156815409</v>
      </c>
      <c r="AB37" s="1">
        <f t="shared" si="20"/>
        <v>-0.26734912639291092</v>
      </c>
      <c r="AC37" s="1">
        <f t="shared" si="21"/>
        <v>3.5175779603383306E-2</v>
      </c>
      <c r="AD37" s="1">
        <f t="shared" si="22"/>
        <v>6.401241565297533E-3</v>
      </c>
      <c r="AE37" s="1">
        <f t="shared" si="23"/>
        <v>8.1951787154585615E-6</v>
      </c>
      <c r="AF37" s="1">
        <f t="shared" si="24"/>
        <v>3.5175779603383306E-2</v>
      </c>
      <c r="AG37" s="2"/>
      <c r="AH37" s="1">
        <f t="shared" si="25"/>
        <v>1.7516926390054366E-2</v>
      </c>
      <c r="AI37" s="1">
        <f t="shared" si="26"/>
        <v>0.32351181213815572</v>
      </c>
      <c r="AJ37" s="1">
        <f t="shared" si="27"/>
        <v>0.9215499164439237</v>
      </c>
      <c r="AK37" s="1">
        <f t="shared" si="28"/>
        <v>-3.708556718932729E-2</v>
      </c>
      <c r="AL37" s="1">
        <f t="shared" si="29"/>
        <v>-3.0868267560018356</v>
      </c>
      <c r="AM37" s="1">
        <f t="shared" si="30"/>
        <v>-36.509948328252854</v>
      </c>
      <c r="AN37" s="1">
        <f t="shared" si="33"/>
        <v>-3.0168185671610508</v>
      </c>
      <c r="AO37" s="1">
        <f t="shared" si="33"/>
        <v>-3.0033840299510661</v>
      </c>
      <c r="AP37" s="1">
        <f t="shared" si="33"/>
        <v>-3.0233779269229846</v>
      </c>
      <c r="AQ37" s="1">
        <f t="shared" si="33"/>
        <v>-2.9936023549091351</v>
      </c>
      <c r="AR37" s="1">
        <f t="shared" si="33"/>
        <v>-3.0379051910387171</v>
      </c>
      <c r="AS37" s="1">
        <f t="shared" si="33"/>
        <v>-2.9718861982780442</v>
      </c>
      <c r="AT37" s="1">
        <f t="shared" si="33"/>
        <v>-3.0700831343179171</v>
      </c>
      <c r="AU37" s="1">
        <f t="shared" si="32"/>
        <v>-2.9234794963625284</v>
      </c>
      <c r="AW37" s="1">
        <v>-5000</v>
      </c>
      <c r="AX37" s="1">
        <f t="shared" si="0"/>
        <v>-5.5566585999334422E-3</v>
      </c>
      <c r="AY37" s="1">
        <f t="shared" si="1"/>
        <v>-2.036881560544726E-2</v>
      </c>
      <c r="AZ37" s="1">
        <f t="shared" si="2"/>
        <v>1.4812157005513818E-2</v>
      </c>
      <c r="BA37" s="1">
        <f t="shared" si="3"/>
        <v>0.32679148889192422</v>
      </c>
      <c r="BB37" s="1">
        <f t="shared" si="4"/>
        <v>0.84395918194181907</v>
      </c>
      <c r="BC37" s="1">
        <f t="shared" si="5"/>
        <v>3.028926679538416</v>
      </c>
      <c r="BD37" s="1">
        <f t="shared" si="6"/>
        <v>17.732806781199042</v>
      </c>
      <c r="BE37" s="1">
        <f t="shared" si="34"/>
        <v>2.8857668144056379</v>
      </c>
      <c r="BF37" s="1">
        <f t="shared" si="34"/>
        <v>2.8633938408744348</v>
      </c>
      <c r="BG37" s="1">
        <f t="shared" si="34"/>
        <v>2.8975767344308871</v>
      </c>
      <c r="BH37" s="1">
        <f t="shared" si="34"/>
        <v>2.845217133823863</v>
      </c>
      <c r="BI37" s="1">
        <f t="shared" si="34"/>
        <v>2.9251336808881736</v>
      </c>
      <c r="BJ37" s="1">
        <f t="shared" si="34"/>
        <v>2.8023957123909833</v>
      </c>
      <c r="BK37" s="1">
        <f t="shared" si="34"/>
        <v>2.9894383456851625</v>
      </c>
      <c r="BL37" s="1">
        <f t="shared" si="8"/>
        <v>2.6997078599008963</v>
      </c>
    </row>
    <row r="38" spans="1:64" x14ac:dyDescent="0.2">
      <c r="A38" s="15" t="s">
        <v>102</v>
      </c>
      <c r="B38" s="16" t="s">
        <v>99</v>
      </c>
      <c r="C38" s="17">
        <v>17290.351999999999</v>
      </c>
      <c r="D38" s="20"/>
      <c r="E38" s="19">
        <f t="shared" si="11"/>
        <v>-9282.0834794519651</v>
      </c>
      <c r="F38" s="19">
        <f t="shared" si="12"/>
        <v>-9282</v>
      </c>
      <c r="G38" s="1">
        <f t="shared" si="13"/>
        <v>-0.25513880000289646</v>
      </c>
      <c r="H38" s="1">
        <f t="shared" si="14"/>
        <v>-0.25513880000289646</v>
      </c>
      <c r="P38" s="13">
        <f t="shared" si="15"/>
        <v>-0.28491436744739335</v>
      </c>
      <c r="Q38" s="65">
        <f t="shared" si="16"/>
        <v>2271.851999999999</v>
      </c>
      <c r="S38" s="2">
        <f t="shared" si="17"/>
        <v>0.2</v>
      </c>
      <c r="Z38" s="1">
        <f t="shared" si="18"/>
        <v>-9282</v>
      </c>
      <c r="AA38" s="1">
        <f t="shared" si="19"/>
        <v>-0.25614225117831896</v>
      </c>
      <c r="AB38" s="1">
        <f t="shared" si="20"/>
        <v>-0.27265867998464877</v>
      </c>
      <c r="AC38" s="1">
        <f t="shared" si="21"/>
        <v>2.9775567444496887E-2</v>
      </c>
      <c r="AD38" s="1">
        <f t="shared" si="22"/>
        <v>1.0034511754224984E-3</v>
      </c>
      <c r="AE38" s="1">
        <f t="shared" si="23"/>
        <v>2.0138285229135873E-7</v>
      </c>
      <c r="AF38" s="1">
        <f t="shared" si="24"/>
        <v>2.9775567444496887E-2</v>
      </c>
      <c r="AG38" s="2"/>
      <c r="AH38" s="1">
        <f t="shared" si="25"/>
        <v>1.7519879981752324E-2</v>
      </c>
      <c r="AI38" s="1">
        <f t="shared" si="26"/>
        <v>0.32352420275562033</v>
      </c>
      <c r="AJ38" s="1">
        <f t="shared" si="27"/>
        <v>0.921679193495472</v>
      </c>
      <c r="AK38" s="1">
        <f t="shared" si="28"/>
        <v>-3.731090126138676E-2</v>
      </c>
      <c r="AL38" s="1">
        <f t="shared" si="29"/>
        <v>-3.0864936590791436</v>
      </c>
      <c r="AM38" s="1">
        <f t="shared" si="30"/>
        <v>-36.289119410526432</v>
      </c>
      <c r="AN38" s="1">
        <f t="shared" si="33"/>
        <v>-3.0160612703234175</v>
      </c>
      <c r="AO38" s="1">
        <f t="shared" si="33"/>
        <v>-3.0025560005404106</v>
      </c>
      <c r="AP38" s="1">
        <f t="shared" si="33"/>
        <v>-3.0226571813783081</v>
      </c>
      <c r="AQ38" s="1">
        <f t="shared" si="33"/>
        <v>-2.9927186010121889</v>
      </c>
      <c r="AR38" s="1">
        <f t="shared" si="33"/>
        <v>-3.0372683145952037</v>
      </c>
      <c r="AS38" s="1">
        <f t="shared" si="33"/>
        <v>-2.9708737393945244</v>
      </c>
      <c r="AT38" s="1">
        <f t="shared" si="33"/>
        <v>-3.0696385253801912</v>
      </c>
      <c r="AU38" s="1">
        <f t="shared" si="32"/>
        <v>-2.9221665878039795</v>
      </c>
      <c r="AW38" s="1">
        <v>-4800</v>
      </c>
      <c r="AX38" s="1">
        <f t="shared" si="0"/>
        <v>1.5614572180805246E-3</v>
      </c>
      <c r="AY38" s="1">
        <f t="shared" si="1"/>
        <v>-1.4625221731177002E-2</v>
      </c>
      <c r="AZ38" s="1">
        <f t="shared" si="2"/>
        <v>1.6186678949257526E-2</v>
      </c>
      <c r="BA38" s="1">
        <f t="shared" si="3"/>
        <v>0.32318023714509325</v>
      </c>
      <c r="BB38" s="1">
        <f t="shared" si="4"/>
        <v>0.87832279370863586</v>
      </c>
      <c r="BC38" s="1">
        <f t="shared" si="5"/>
        <v>3.0966473474497356</v>
      </c>
      <c r="BD38" s="1">
        <f t="shared" si="6"/>
        <v>44.491037670143498</v>
      </c>
      <c r="BE38" s="1">
        <f t="shared" si="34"/>
        <v>3.039157963539977</v>
      </c>
      <c r="BF38" s="1">
        <f t="shared" si="34"/>
        <v>3.0278895934820853</v>
      </c>
      <c r="BG38" s="1">
        <f t="shared" si="34"/>
        <v>3.0446146810278409</v>
      </c>
      <c r="BH38" s="1">
        <f t="shared" si="34"/>
        <v>3.0197792547744329</v>
      </c>
      <c r="BI38" s="1">
        <f t="shared" si="34"/>
        <v>3.056635364831584</v>
      </c>
      <c r="BJ38" s="1">
        <f t="shared" si="34"/>
        <v>3.0018836386808099</v>
      </c>
      <c r="BK38" s="1">
        <f t="shared" si="34"/>
        <v>3.0831182497849583</v>
      </c>
      <c r="BL38" s="1">
        <f t="shared" si="8"/>
        <v>2.9622895716106052</v>
      </c>
    </row>
    <row r="39" spans="1:64" x14ac:dyDescent="0.2">
      <c r="A39" s="15" t="s">
        <v>103</v>
      </c>
      <c r="B39" s="16" t="s">
        <v>99</v>
      </c>
      <c r="C39" s="17">
        <v>17409.550999999999</v>
      </c>
      <c r="D39" s="20"/>
      <c r="E39" s="19">
        <f t="shared" si="11"/>
        <v>-9243.0824839366578</v>
      </c>
      <c r="F39" s="19">
        <f t="shared" si="12"/>
        <v>-9243</v>
      </c>
      <c r="G39" s="1">
        <f t="shared" si="13"/>
        <v>-0.25209620000168798</v>
      </c>
      <c r="H39" s="1">
        <f t="shared" si="14"/>
        <v>-0.25209620000168798</v>
      </c>
      <c r="P39" s="13">
        <f t="shared" si="15"/>
        <v>-0.28127441325238056</v>
      </c>
      <c r="Q39" s="65">
        <f t="shared" si="16"/>
        <v>2391.0509999999995</v>
      </c>
      <c r="S39" s="2">
        <f t="shared" si="17"/>
        <v>0.2</v>
      </c>
      <c r="Z39" s="1">
        <f t="shared" si="18"/>
        <v>-9243</v>
      </c>
      <c r="AA39" s="1">
        <f t="shared" si="19"/>
        <v>-0.25260396671735297</v>
      </c>
      <c r="AB39" s="1">
        <f t="shared" si="20"/>
        <v>-0.26972372251419041</v>
      </c>
      <c r="AC39" s="1">
        <f t="shared" si="21"/>
        <v>2.9178213250692586E-2</v>
      </c>
      <c r="AD39" s="1">
        <f t="shared" si="22"/>
        <v>5.0776671566499232E-4</v>
      </c>
      <c r="AE39" s="1">
        <f t="shared" si="23"/>
        <v>5.1565407507442635E-8</v>
      </c>
      <c r="AF39" s="1">
        <f t="shared" si="24"/>
        <v>2.9178213250692586E-2</v>
      </c>
      <c r="AG39" s="2"/>
      <c r="AH39" s="1">
        <f t="shared" si="25"/>
        <v>1.7627522512502415E-2</v>
      </c>
      <c r="AI39" s="1">
        <f t="shared" si="26"/>
        <v>0.32406830423250121</v>
      </c>
      <c r="AJ39" s="1">
        <f t="shared" si="27"/>
        <v>0.92666014469649183</v>
      </c>
      <c r="AK39" s="1">
        <f t="shared" si="28"/>
        <v>-4.612971132826859E-2</v>
      </c>
      <c r="AL39" s="1">
        <f t="shared" si="29"/>
        <v>-3.0734521976551732</v>
      </c>
      <c r="AM39" s="1">
        <f t="shared" si="30"/>
        <v>-29.339781471438567</v>
      </c>
      <c r="AN39" s="1">
        <f t="shared" si="33"/>
        <v>-2.9864360647631831</v>
      </c>
      <c r="AO39" s="1">
        <f t="shared" si="33"/>
        <v>-2.9703177609929394</v>
      </c>
      <c r="AP39" s="1">
        <f t="shared" si="33"/>
        <v>-2.9944138636761455</v>
      </c>
      <c r="AQ39" s="1">
        <f t="shared" si="33"/>
        <v>-2.9583549678709238</v>
      </c>
      <c r="AR39" s="1">
        <f t="shared" si="33"/>
        <v>-3.0122413887136217</v>
      </c>
      <c r="AS39" s="1">
        <f t="shared" si="33"/>
        <v>-2.9315234907826264</v>
      </c>
      <c r="AT39" s="1">
        <f t="shared" si="33"/>
        <v>-3.0520857583391328</v>
      </c>
      <c r="AU39" s="1">
        <f t="shared" si="32"/>
        <v>-2.8709631540205862</v>
      </c>
      <c r="AW39" s="1">
        <v>-4600</v>
      </c>
      <c r="AX39" s="1">
        <f t="shared" si="0"/>
        <v>7.7380334175288536E-3</v>
      </c>
      <c r="AY39" s="1">
        <f t="shared" si="1"/>
        <v>-9.4248687355450722E-3</v>
      </c>
      <c r="AZ39" s="1">
        <f t="shared" si="2"/>
        <v>1.7162902153073926E-2</v>
      </c>
      <c r="BA39" s="1">
        <f t="shared" si="3"/>
        <v>0.32264283780710412</v>
      </c>
      <c r="BB39" s="1">
        <f t="shared" si="4"/>
        <v>0.90784043977422302</v>
      </c>
      <c r="BC39" s="1">
        <f t="shared" si="5"/>
        <v>-3.1207756724484135</v>
      </c>
      <c r="BD39" s="1">
        <f t="shared" si="6"/>
        <v>-96.071940568378864</v>
      </c>
      <c r="BE39" s="1">
        <f t="shared" si="34"/>
        <v>3.1890628956985463</v>
      </c>
      <c r="BF39" s="1">
        <f t="shared" si="34"/>
        <v>3.1944706922876573</v>
      </c>
      <c r="BG39" s="1">
        <f t="shared" si="34"/>
        <v>3.1864791841810676</v>
      </c>
      <c r="BH39" s="1">
        <f t="shared" si="34"/>
        <v>3.1982899994416436</v>
      </c>
      <c r="BI39" s="1">
        <f t="shared" si="34"/>
        <v>3.180836864576968</v>
      </c>
      <c r="BJ39" s="1">
        <f t="shared" si="34"/>
        <v>3.2066335739264167</v>
      </c>
      <c r="BK39" s="1">
        <f t="shared" si="34"/>
        <v>3.1685148768592986</v>
      </c>
      <c r="BL39" s="1">
        <f t="shared" si="8"/>
        <v>3.224871283320315</v>
      </c>
    </row>
    <row r="40" spans="1:64" x14ac:dyDescent="0.2">
      <c r="A40" s="15" t="s">
        <v>102</v>
      </c>
      <c r="B40" s="16" t="s">
        <v>99</v>
      </c>
      <c r="C40" s="17">
        <v>17498.197</v>
      </c>
      <c r="D40" s="20"/>
      <c r="E40" s="19">
        <f t="shared" si="11"/>
        <v>-9214.0781949036136</v>
      </c>
      <c r="F40" s="19">
        <f t="shared" si="12"/>
        <v>-9214</v>
      </c>
      <c r="G40" s="1">
        <f t="shared" si="13"/>
        <v>-0.23898760000156472</v>
      </c>
      <c r="H40" s="1">
        <f t="shared" si="14"/>
        <v>-0.23898760000156472</v>
      </c>
      <c r="P40" s="13">
        <f t="shared" si="15"/>
        <v>-0.2785815846458326</v>
      </c>
      <c r="Q40" s="65">
        <f t="shared" si="16"/>
        <v>2479.6970000000001</v>
      </c>
      <c r="S40" s="2">
        <f t="shared" si="17"/>
        <v>0.2</v>
      </c>
      <c r="Z40" s="1">
        <f t="shared" si="18"/>
        <v>-9214</v>
      </c>
      <c r="AA40" s="1">
        <f t="shared" si="19"/>
        <v>-0.24999597206161622</v>
      </c>
      <c r="AB40" s="1">
        <f t="shared" si="20"/>
        <v>-0.25668551790422489</v>
      </c>
      <c r="AC40" s="1">
        <f t="shared" si="21"/>
        <v>3.9593984644267888E-2</v>
      </c>
      <c r="AD40" s="1">
        <f t="shared" si="22"/>
        <v>1.1008372060051508E-2</v>
      </c>
      <c r="AE40" s="1">
        <f t="shared" si="23"/>
        <v>2.4236851082504537E-5</v>
      </c>
      <c r="AF40" s="1">
        <f t="shared" si="24"/>
        <v>3.9593984644267888E-2</v>
      </c>
      <c r="AG40" s="2"/>
      <c r="AH40" s="1">
        <f t="shared" si="25"/>
        <v>1.7697917902660173E-2</v>
      </c>
      <c r="AI40" s="1">
        <f t="shared" si="26"/>
        <v>0.3245511783023689</v>
      </c>
      <c r="AJ40" s="1">
        <f t="shared" si="27"/>
        <v>0.93028794920305569</v>
      </c>
      <c r="AK40" s="1">
        <f t="shared" si="28"/>
        <v>-5.273041700610516E-2</v>
      </c>
      <c r="AL40" s="1">
        <f t="shared" si="29"/>
        <v>-3.0636834417775951</v>
      </c>
      <c r="AM40" s="1">
        <f t="shared" si="30"/>
        <v>-25.65791913774229</v>
      </c>
      <c r="AN40" s="1">
        <f t="shared" si="33"/>
        <v>-2.964280617979655</v>
      </c>
      <c r="AO40" s="1">
        <f t="shared" si="33"/>
        <v>-2.9464208065022137</v>
      </c>
      <c r="AP40" s="1">
        <f t="shared" si="33"/>
        <v>-2.9732243689266626</v>
      </c>
      <c r="AQ40" s="1">
        <f t="shared" si="33"/>
        <v>-2.932945939762365</v>
      </c>
      <c r="AR40" s="1">
        <f t="shared" si="33"/>
        <v>-2.9933655148055225</v>
      </c>
      <c r="AS40" s="1">
        <f t="shared" si="33"/>
        <v>-2.9024553083496172</v>
      </c>
      <c r="AT40" s="1">
        <f t="shared" si="33"/>
        <v>-3.0387307747513197</v>
      </c>
      <c r="AU40" s="1">
        <f t="shared" si="32"/>
        <v>-2.8328888058226784</v>
      </c>
      <c r="AW40" s="1">
        <v>-4400</v>
      </c>
      <c r="AX40" s="1">
        <f t="shared" si="0"/>
        <v>1.2990787243261158E-2</v>
      </c>
      <c r="AY40" s="1">
        <f t="shared" si="1"/>
        <v>-4.7677566185514442E-3</v>
      </c>
      <c r="AZ40" s="1">
        <f t="shared" si="2"/>
        <v>1.7758543861812602E-2</v>
      </c>
      <c r="BA40" s="1">
        <f t="shared" si="3"/>
        <v>0.32508849058904299</v>
      </c>
      <c r="BB40" s="1">
        <f t="shared" si="4"/>
        <v>0.93376649782880516</v>
      </c>
      <c r="BC40" s="1">
        <f t="shared" si="5"/>
        <v>-3.0540837184756042</v>
      </c>
      <c r="BD40" s="1">
        <f t="shared" si="6"/>
        <v>-22.840222340495522</v>
      </c>
      <c r="BE40" s="1">
        <f t="shared" si="34"/>
        <v>3.3406425688441987</v>
      </c>
      <c r="BF40" s="1">
        <f t="shared" si="34"/>
        <v>3.3600184492905241</v>
      </c>
      <c r="BG40" s="1">
        <f t="shared" si="34"/>
        <v>3.3308139756181094</v>
      </c>
      <c r="BH40" s="1">
        <f t="shared" si="34"/>
        <v>3.3749037336709238</v>
      </c>
      <c r="BI40" s="1">
        <f t="shared" si="34"/>
        <v>3.3084897869952901</v>
      </c>
      <c r="BJ40" s="1">
        <f t="shared" si="34"/>
        <v>3.408915991220566</v>
      </c>
      <c r="BK40" s="1">
        <f t="shared" si="34"/>
        <v>3.2577749553421045</v>
      </c>
      <c r="BL40" s="1">
        <f t="shared" si="8"/>
        <v>3.4874529950300239</v>
      </c>
    </row>
    <row r="41" spans="1:64" x14ac:dyDescent="0.2">
      <c r="A41" s="15" t="s">
        <v>102</v>
      </c>
      <c r="B41" s="16" t="s">
        <v>99</v>
      </c>
      <c r="C41" s="17">
        <v>17501.249</v>
      </c>
      <c r="D41" s="20"/>
      <c r="E41" s="19">
        <f t="shared" si="11"/>
        <v>-9213.0796039899924</v>
      </c>
      <c r="F41" s="19">
        <f t="shared" si="12"/>
        <v>-9213</v>
      </c>
      <c r="G41" s="1">
        <f t="shared" si="13"/>
        <v>-0.2432942000014009</v>
      </c>
      <c r="H41" s="1">
        <f t="shared" si="14"/>
        <v>-0.2432942000014009</v>
      </c>
      <c r="P41" s="13">
        <f t="shared" si="15"/>
        <v>-0.27848893848698608</v>
      </c>
      <c r="Q41" s="65">
        <f t="shared" si="16"/>
        <v>2482.7489999999998</v>
      </c>
      <c r="S41" s="2">
        <f t="shared" si="17"/>
        <v>0.2</v>
      </c>
      <c r="Z41" s="1">
        <f t="shared" si="18"/>
        <v>-9213</v>
      </c>
      <c r="AA41" s="1">
        <f t="shared" si="19"/>
        <v>-0.24990639346426549</v>
      </c>
      <c r="AB41" s="1">
        <f t="shared" si="20"/>
        <v>-0.26099439679379027</v>
      </c>
      <c r="AC41" s="1">
        <f t="shared" si="21"/>
        <v>3.5194738485585186E-2</v>
      </c>
      <c r="AD41" s="1">
        <f t="shared" si="22"/>
        <v>6.6121934628645962E-3</v>
      </c>
      <c r="AE41" s="1">
        <f t="shared" si="23"/>
        <v>8.7442204780698608E-6</v>
      </c>
      <c r="AF41" s="1">
        <f t="shared" si="24"/>
        <v>3.5194738485585186E-2</v>
      </c>
      <c r="AG41" s="2"/>
      <c r="AH41" s="1">
        <f t="shared" si="25"/>
        <v>1.7700196792389399E-2</v>
      </c>
      <c r="AI41" s="1">
        <f t="shared" si="26"/>
        <v>0.32456904206653314</v>
      </c>
      <c r="AJ41" s="1">
        <f t="shared" si="27"/>
        <v>0.93041190056059597</v>
      </c>
      <c r="AK41" s="1">
        <f t="shared" si="28"/>
        <v>-5.2958745032670118E-2</v>
      </c>
      <c r="AL41" s="1">
        <f t="shared" si="29"/>
        <v>-3.0633453983368191</v>
      </c>
      <c r="AM41" s="1">
        <f t="shared" si="30"/>
        <v>-25.546959450101877</v>
      </c>
      <c r="AN41" s="1">
        <f t="shared" ref="AN41:AT50" si="35">$AU41+$AB$7*SIN(AO41)</f>
        <v>-2.9635145428673342</v>
      </c>
      <c r="AO41" s="1">
        <f t="shared" si="35"/>
        <v>-2.9455979895243827</v>
      </c>
      <c r="AP41" s="1">
        <f t="shared" si="35"/>
        <v>-2.9724905692753385</v>
      </c>
      <c r="AQ41" s="1">
        <f t="shared" si="35"/>
        <v>-2.9320721414418451</v>
      </c>
      <c r="AR41" s="1">
        <f t="shared" si="35"/>
        <v>-2.9927101673949061</v>
      </c>
      <c r="AS41" s="1">
        <f t="shared" si="35"/>
        <v>-2.901456193528174</v>
      </c>
      <c r="AT41" s="1">
        <f t="shared" si="35"/>
        <v>-3.0382651409552928</v>
      </c>
      <c r="AU41" s="1">
        <f t="shared" si="32"/>
        <v>-2.8315758972641305</v>
      </c>
      <c r="AW41" s="1">
        <v>-4200</v>
      </c>
      <c r="AX41" s="1">
        <f t="shared" si="0"/>
        <v>1.7292041963534576E-2</v>
      </c>
      <c r="AY41" s="1">
        <f t="shared" si="1"/>
        <v>-6.5388538019608977E-4</v>
      </c>
      <c r="AZ41" s="1">
        <f t="shared" si="2"/>
        <v>1.7945927343730666E-2</v>
      </c>
      <c r="BA41" s="1">
        <f t="shared" si="3"/>
        <v>0.33090460184754844</v>
      </c>
      <c r="BB41" s="1">
        <f t="shared" si="4"/>
        <v>0.9565708174369254</v>
      </c>
      <c r="BC41" s="1">
        <f t="shared" si="5"/>
        <v>-2.9838787491952612</v>
      </c>
      <c r="BD41" s="1">
        <f t="shared" si="6"/>
        <v>-12.654893526520302</v>
      </c>
      <c r="BE41" s="1">
        <f t="shared" si="34"/>
        <v>3.4982112147703539</v>
      </c>
      <c r="BF41" s="1">
        <f t="shared" si="34"/>
        <v>3.5224246880030541</v>
      </c>
      <c r="BG41" s="1">
        <f t="shared" si="34"/>
        <v>3.4842103439645697</v>
      </c>
      <c r="BH41" s="1">
        <f t="shared" si="34"/>
        <v>3.5447868421681714</v>
      </c>
      <c r="BI41" s="1">
        <f t="shared" si="34"/>
        <v>3.4493762250638409</v>
      </c>
      <c r="BJ41" s="1">
        <f t="shared" si="34"/>
        <v>3.6013980983074037</v>
      </c>
      <c r="BK41" s="1">
        <f t="shared" si="34"/>
        <v>3.3627803590088332</v>
      </c>
      <c r="BL41" s="1">
        <f t="shared" si="8"/>
        <v>3.7500347067397337</v>
      </c>
    </row>
    <row r="42" spans="1:64" x14ac:dyDescent="0.2">
      <c r="A42" s="15" t="s">
        <v>102</v>
      </c>
      <c r="B42" s="16" t="s">
        <v>99</v>
      </c>
      <c r="C42" s="17">
        <v>17507.357</v>
      </c>
      <c r="D42" s="20"/>
      <c r="E42" s="19">
        <f t="shared" si="11"/>
        <v>-9211.0811133935331</v>
      </c>
      <c r="F42" s="19">
        <f t="shared" si="12"/>
        <v>-9211</v>
      </c>
      <c r="G42" s="1">
        <f t="shared" si="13"/>
        <v>-0.24790740000025835</v>
      </c>
      <c r="H42" s="1">
        <f t="shared" si="14"/>
        <v>-0.24790740000025835</v>
      </c>
      <c r="P42" s="13">
        <f t="shared" si="15"/>
        <v>-0.27830368816929307</v>
      </c>
      <c r="Q42" s="65">
        <f t="shared" si="16"/>
        <v>2488.857</v>
      </c>
      <c r="S42" s="2">
        <f t="shared" si="17"/>
        <v>0.2</v>
      </c>
      <c r="Z42" s="1">
        <f t="shared" si="18"/>
        <v>-9211</v>
      </c>
      <c r="AA42" s="1">
        <f t="shared" si="19"/>
        <v>-0.24972730690185496</v>
      </c>
      <c r="AB42" s="1">
        <f t="shared" si="20"/>
        <v>-0.26561212468288115</v>
      </c>
      <c r="AC42" s="1">
        <f t="shared" si="21"/>
        <v>3.0396288169034724E-2</v>
      </c>
      <c r="AD42" s="1">
        <f t="shared" si="22"/>
        <v>1.8199069015966129E-3</v>
      </c>
      <c r="AE42" s="1">
        <f t="shared" si="23"/>
        <v>6.6241222609579677E-7</v>
      </c>
      <c r="AF42" s="1">
        <f t="shared" si="24"/>
        <v>3.0396288169034724E-2</v>
      </c>
      <c r="AG42" s="2"/>
      <c r="AH42" s="1">
        <f t="shared" si="25"/>
        <v>1.7704724682622783E-2</v>
      </c>
      <c r="AI42" s="1">
        <f t="shared" si="26"/>
        <v>0.32460501435930023</v>
      </c>
      <c r="AJ42" s="1">
        <f t="shared" si="27"/>
        <v>0.93065957481923822</v>
      </c>
      <c r="AK42" s="1">
        <f t="shared" si="28"/>
        <v>-5.3415549999554605E-2</v>
      </c>
      <c r="AL42" s="1">
        <f t="shared" si="29"/>
        <v>-3.0626690640516441</v>
      </c>
      <c r="AM42" s="1">
        <f t="shared" si="30"/>
        <v>-25.327810714228832</v>
      </c>
      <c r="AN42" s="1">
        <f t="shared" si="35"/>
        <v>-2.9619819589912884</v>
      </c>
      <c r="AO42" s="1">
        <f t="shared" si="35"/>
        <v>-2.943952604400871</v>
      </c>
      <c r="AP42" s="1">
        <f t="shared" si="35"/>
        <v>-2.9710223210229247</v>
      </c>
      <c r="AQ42" s="1">
        <f t="shared" si="35"/>
        <v>-2.9303250365171931</v>
      </c>
      <c r="AR42" s="1">
        <f t="shared" si="35"/>
        <v>-2.9913985449575784</v>
      </c>
      <c r="AS42" s="1">
        <f t="shared" si="35"/>
        <v>-2.8994586395511122</v>
      </c>
      <c r="AT42" s="1">
        <f t="shared" si="35"/>
        <v>-3.0373328030748765</v>
      </c>
      <c r="AU42" s="1">
        <f t="shared" si="32"/>
        <v>-2.8289500801470329</v>
      </c>
      <c r="AW42" s="1">
        <v>-4000</v>
      </c>
      <c r="AX42" s="1">
        <f t="shared" si="0"/>
        <v>2.0581574985740977E-2</v>
      </c>
      <c r="AY42" s="1">
        <f t="shared" si="1"/>
        <v>2.9167449795208938E-3</v>
      </c>
      <c r="AZ42" s="1">
        <f t="shared" si="2"/>
        <v>1.7664830006220083E-2</v>
      </c>
      <c r="BA42" s="1">
        <f t="shared" si="3"/>
        <v>0.34081857248302716</v>
      </c>
      <c r="BB42" s="1">
        <f t="shared" si="4"/>
        <v>0.97580741393865922</v>
      </c>
      <c r="BC42" s="1">
        <f t="shared" si="5"/>
        <v>-2.9084963378169748</v>
      </c>
      <c r="BD42" s="1">
        <f t="shared" si="6"/>
        <v>-8.5412595800188758</v>
      </c>
      <c r="BE42" s="1">
        <f t="shared" si="34"/>
        <v>3.6634615683552734</v>
      </c>
      <c r="BF42" s="1">
        <f t="shared" si="34"/>
        <v>3.6830141535653951</v>
      </c>
      <c r="BG42" s="1">
        <f t="shared" si="34"/>
        <v>3.6496661181135956</v>
      </c>
      <c r="BH42" s="1">
        <f t="shared" si="34"/>
        <v>3.7069491490797515</v>
      </c>
      <c r="BI42" s="1">
        <f t="shared" si="34"/>
        <v>3.6096649529762432</v>
      </c>
      <c r="BJ42" s="1">
        <f t="shared" si="34"/>
        <v>3.7785582824897168</v>
      </c>
      <c r="BK42" s="1">
        <f t="shared" si="34"/>
        <v>3.4943335581992256</v>
      </c>
      <c r="BL42" s="1">
        <f t="shared" si="8"/>
        <v>4.0126164184494426</v>
      </c>
    </row>
    <row r="43" spans="1:64" x14ac:dyDescent="0.2">
      <c r="A43" s="15" t="s">
        <v>103</v>
      </c>
      <c r="B43" s="16" t="s">
        <v>99</v>
      </c>
      <c r="C43" s="17">
        <v>17513.472000000002</v>
      </c>
      <c r="D43" s="20"/>
      <c r="E43" s="19">
        <f t="shared" si="11"/>
        <v>-9209.0803324509397</v>
      </c>
      <c r="F43" s="19">
        <f t="shared" si="12"/>
        <v>-9209</v>
      </c>
      <c r="G43" s="1">
        <f t="shared" si="13"/>
        <v>-0.24552060000132769</v>
      </c>
      <c r="H43" s="1">
        <f t="shared" si="14"/>
        <v>-0.24552060000132769</v>
      </c>
      <c r="P43" s="13">
        <f t="shared" si="15"/>
        <v>-0.2781184938516002</v>
      </c>
      <c r="Q43" s="65">
        <f t="shared" si="16"/>
        <v>2494.9720000000016</v>
      </c>
      <c r="S43" s="2">
        <f t="shared" si="17"/>
        <v>0.2</v>
      </c>
      <c r="Z43" s="1">
        <f t="shared" si="18"/>
        <v>-9209</v>
      </c>
      <c r="AA43" s="1">
        <f t="shared" si="19"/>
        <v>-0.24954831455521709</v>
      </c>
      <c r="AB43" s="1">
        <f t="shared" si="20"/>
        <v>-0.26322981268249912</v>
      </c>
      <c r="AC43" s="1">
        <f t="shared" si="21"/>
        <v>3.2597893850272508E-2</v>
      </c>
      <c r="AD43" s="1">
        <f t="shared" si="22"/>
        <v>4.0277145538893944E-3</v>
      </c>
      <c r="AE43" s="1">
        <f t="shared" si="23"/>
        <v>3.244496905522489E-6</v>
      </c>
      <c r="AF43" s="1">
        <f t="shared" si="24"/>
        <v>3.2597893850272508E-2</v>
      </c>
      <c r="AG43" s="2"/>
      <c r="AH43" s="1">
        <f t="shared" si="25"/>
        <v>1.770921268117142E-2</v>
      </c>
      <c r="AI43" s="1">
        <f t="shared" si="26"/>
        <v>0.32464131347166447</v>
      </c>
      <c r="AJ43" s="1">
        <f t="shared" si="27"/>
        <v>0.93090694456097589</v>
      </c>
      <c r="AK43" s="1">
        <f t="shared" si="28"/>
        <v>-5.3872554618075358E-2</v>
      </c>
      <c r="AL43" s="1">
        <f t="shared" si="29"/>
        <v>-3.0619923979644081</v>
      </c>
      <c r="AM43" s="1">
        <f t="shared" si="30"/>
        <v>-25.112279342677898</v>
      </c>
      <c r="AN43" s="1">
        <f t="shared" si="35"/>
        <v>-2.9604487939311168</v>
      </c>
      <c r="AO43" s="1">
        <f t="shared" si="35"/>
        <v>-2.9423075521032875</v>
      </c>
      <c r="AP43" s="1">
        <f t="shared" si="35"/>
        <v>-2.9695532027469014</v>
      </c>
      <c r="AQ43" s="1">
        <f t="shared" si="35"/>
        <v>-2.9285785905652983</v>
      </c>
      <c r="AR43" s="1">
        <f t="shared" si="35"/>
        <v>-2.9900856782020133</v>
      </c>
      <c r="AS43" s="1">
        <f t="shared" si="35"/>
        <v>-2.8974619923278757</v>
      </c>
      <c r="AT43" s="1">
        <f t="shared" si="35"/>
        <v>-3.0363990284140128</v>
      </c>
      <c r="AU43" s="1">
        <f t="shared" si="32"/>
        <v>-2.8263242630299361</v>
      </c>
      <c r="AW43" s="1">
        <v>-3800</v>
      </c>
      <c r="AX43" s="1">
        <f t="shared" si="0"/>
        <v>2.2801498512487431E-2</v>
      </c>
      <c r="AY43" s="1">
        <f t="shared" si="1"/>
        <v>5.9441344605995761E-3</v>
      </c>
      <c r="AZ43" s="1">
        <f t="shared" si="2"/>
        <v>1.6857364051887855E-2</v>
      </c>
      <c r="BA43" s="1">
        <f t="shared" si="3"/>
        <v>0.35577987863180793</v>
      </c>
      <c r="BB43" s="1">
        <f t="shared" si="4"/>
        <v>0.99038889685373976</v>
      </c>
      <c r="BC43" s="1">
        <f t="shared" si="5"/>
        <v>-2.8268396018264355</v>
      </c>
      <c r="BD43" s="1">
        <f t="shared" si="6"/>
        <v>-6.3016421305255017</v>
      </c>
      <c r="BE43" s="1">
        <f t="shared" si="34"/>
        <v>3.8361059699873894</v>
      </c>
      <c r="BF43" s="1">
        <f t="shared" si="34"/>
        <v>3.8466831199373077</v>
      </c>
      <c r="BG43" s="1">
        <f t="shared" si="34"/>
        <v>3.8263573736825451</v>
      </c>
      <c r="BH43" s="1">
        <f t="shared" si="34"/>
        <v>3.865732956830163</v>
      </c>
      <c r="BI43" s="1">
        <f t="shared" si="34"/>
        <v>3.7905714321097213</v>
      </c>
      <c r="BJ43" s="1">
        <f t="shared" si="34"/>
        <v>3.9386631128239986</v>
      </c>
      <c r="BK43" s="1">
        <f t="shared" si="34"/>
        <v>3.6614170683543996</v>
      </c>
      <c r="BL43" s="1">
        <f t="shared" si="8"/>
        <v>4.2751981301591524</v>
      </c>
    </row>
    <row r="44" spans="1:64" x14ac:dyDescent="0.2">
      <c r="A44" s="15" t="s">
        <v>101</v>
      </c>
      <c r="B44" s="16" t="s">
        <v>99</v>
      </c>
      <c r="C44" s="17">
        <v>17663.233</v>
      </c>
      <c r="D44" s="20"/>
      <c r="E44" s="19">
        <f t="shared" si="11"/>
        <v>-9160.0796857226305</v>
      </c>
      <c r="F44" s="19">
        <f t="shared" si="12"/>
        <v>-9160</v>
      </c>
      <c r="G44" s="1">
        <f t="shared" si="13"/>
        <v>-0.24354400000083842</v>
      </c>
      <c r="H44" s="1">
        <f t="shared" si="14"/>
        <v>-0.24354400000083842</v>
      </c>
      <c r="P44" s="13">
        <f t="shared" si="15"/>
        <v>-0.27359872606812252</v>
      </c>
      <c r="Q44" s="65">
        <f t="shared" si="16"/>
        <v>2644.7330000000002</v>
      </c>
      <c r="S44" s="2">
        <f t="shared" si="17"/>
        <v>0.2</v>
      </c>
      <c r="Z44" s="1">
        <f t="shared" si="18"/>
        <v>-9160</v>
      </c>
      <c r="AA44" s="1">
        <f t="shared" si="19"/>
        <v>-0.24519257060818095</v>
      </c>
      <c r="AB44" s="1">
        <f t="shared" si="20"/>
        <v>-0.26135056958780561</v>
      </c>
      <c r="AC44" s="1">
        <f t="shared" si="21"/>
        <v>3.0054726067284099E-2</v>
      </c>
      <c r="AD44" s="1">
        <f t="shared" si="22"/>
        <v>1.6485706073425255E-3</v>
      </c>
      <c r="AE44" s="1">
        <f t="shared" si="23"/>
        <v>5.4355700947874067E-7</v>
      </c>
      <c r="AF44" s="1">
        <f t="shared" si="24"/>
        <v>3.0054726067284099E-2</v>
      </c>
      <c r="AG44" s="2"/>
      <c r="AH44" s="1">
        <f t="shared" si="25"/>
        <v>1.7806569586967205E-2</v>
      </c>
      <c r="AI44" s="1">
        <f t="shared" si="26"/>
        <v>0.32563434504490429</v>
      </c>
      <c r="AJ44" s="1">
        <f t="shared" si="27"/>
        <v>0.9368724948683923</v>
      </c>
      <c r="AK44" s="1">
        <f t="shared" si="28"/>
        <v>-6.5135021511785435E-2</v>
      </c>
      <c r="AL44" s="1">
        <f t="shared" si="29"/>
        <v>-3.0453042414744211</v>
      </c>
      <c r="AM44" s="1">
        <f t="shared" si="30"/>
        <v>-20.754880823290048</v>
      </c>
      <c r="AN44" s="1">
        <f t="shared" si="35"/>
        <v>-2.9226953917707252</v>
      </c>
      <c r="AO44" s="1">
        <f t="shared" si="35"/>
        <v>-2.9021105189310963</v>
      </c>
      <c r="AP44" s="1">
        <f t="shared" si="35"/>
        <v>-2.9332730021529625</v>
      </c>
      <c r="AQ44" s="1">
        <f t="shared" si="35"/>
        <v>-2.8860068869139655</v>
      </c>
      <c r="AR44" s="1">
        <f t="shared" si="35"/>
        <v>-2.9575076091758343</v>
      </c>
      <c r="AS44" s="1">
        <f t="shared" si="35"/>
        <v>-2.8488465096828537</v>
      </c>
      <c r="AT44" s="1">
        <f t="shared" si="35"/>
        <v>-3.0130407111997752</v>
      </c>
      <c r="AU44" s="1">
        <f t="shared" si="32"/>
        <v>-2.7619917436610573</v>
      </c>
      <c r="AW44" s="1">
        <v>-3600</v>
      </c>
      <c r="AX44" s="1">
        <f t="shared" si="0"/>
        <v>2.3908112405900194E-2</v>
      </c>
      <c r="AY44" s="1">
        <f t="shared" si="1"/>
        <v>8.428283063039943E-3</v>
      </c>
      <c r="AZ44" s="1">
        <f t="shared" si="2"/>
        <v>1.5479829342860251E-2</v>
      </c>
      <c r="BA44" s="1">
        <f t="shared" si="3"/>
        <v>0.37715647303143907</v>
      </c>
      <c r="BB44" s="1">
        <f t="shared" si="4"/>
        <v>0.99879663528308227</v>
      </c>
      <c r="BC44" s="1">
        <f t="shared" si="5"/>
        <v>-2.7371474955861332</v>
      </c>
      <c r="BD44" s="1">
        <f t="shared" si="6"/>
        <v>-4.8774542047735903</v>
      </c>
      <c r="BE44" s="1">
        <f t="shared" si="34"/>
        <v>4.0163825867866159</v>
      </c>
      <c r="BF44" s="1">
        <f t="shared" si="34"/>
        <v>4.0197845008998208</v>
      </c>
      <c r="BG44" s="1">
        <f t="shared" si="34"/>
        <v>4.011957745286832</v>
      </c>
      <c r="BH44" s="1">
        <f t="shared" si="34"/>
        <v>4.0300766218455442</v>
      </c>
      <c r="BI44" s="1">
        <f t="shared" si="34"/>
        <v>3.9887074168714531</v>
      </c>
      <c r="BJ44" s="1">
        <f t="shared" si="34"/>
        <v>4.086485686477304</v>
      </c>
      <c r="BK44" s="1">
        <f t="shared" si="34"/>
        <v>3.8705776635586284</v>
      </c>
      <c r="BL44" s="1">
        <f t="shared" si="8"/>
        <v>4.5377798418688613</v>
      </c>
    </row>
    <row r="45" spans="1:64" x14ac:dyDescent="0.2">
      <c r="A45" s="15" t="s">
        <v>101</v>
      </c>
      <c r="B45" s="16" t="s">
        <v>99</v>
      </c>
      <c r="C45" s="17">
        <v>17666.292000000001</v>
      </c>
      <c r="D45" s="20"/>
      <c r="E45" s="19">
        <f t="shared" si="11"/>
        <v>-9159.0788044628771</v>
      </c>
      <c r="F45" s="19">
        <f t="shared" si="12"/>
        <v>-9159</v>
      </c>
      <c r="G45" s="1">
        <f t="shared" si="13"/>
        <v>-0.24085059999924852</v>
      </c>
      <c r="H45" s="1">
        <f t="shared" si="14"/>
        <v>-0.24085059999924852</v>
      </c>
      <c r="P45" s="13">
        <f t="shared" si="15"/>
        <v>-0.27350683590927605</v>
      </c>
      <c r="Q45" s="65">
        <f t="shared" si="16"/>
        <v>2647.7920000000013</v>
      </c>
      <c r="S45" s="2">
        <f t="shared" si="17"/>
        <v>0.2</v>
      </c>
      <c r="Z45" s="1">
        <f t="shared" si="18"/>
        <v>-9159</v>
      </c>
      <c r="AA45" s="1">
        <f t="shared" si="19"/>
        <v>-0.24510427232842055</v>
      </c>
      <c r="AB45" s="1">
        <f t="shared" si="20"/>
        <v>-0.25865890153354076</v>
      </c>
      <c r="AC45" s="1">
        <f t="shared" si="21"/>
        <v>3.2656235910027531E-2</v>
      </c>
      <c r="AD45" s="1">
        <f t="shared" si="22"/>
        <v>4.2536723291720369E-3</v>
      </c>
      <c r="AE45" s="1">
        <f t="shared" si="23"/>
        <v>3.6187456567927722E-6</v>
      </c>
      <c r="AF45" s="1">
        <f t="shared" si="24"/>
        <v>3.2656235910027531E-2</v>
      </c>
      <c r="AG45" s="2"/>
      <c r="AH45" s="1">
        <f t="shared" si="25"/>
        <v>1.7808301534292231E-2</v>
      </c>
      <c r="AI45" s="1">
        <f t="shared" si="26"/>
        <v>0.3256567188198346</v>
      </c>
      <c r="AJ45" s="1">
        <f t="shared" si="27"/>
        <v>0.93699233845322027</v>
      </c>
      <c r="AK45" s="1">
        <f t="shared" si="28"/>
        <v>-6.5366250753155705E-2</v>
      </c>
      <c r="AL45" s="1">
        <f t="shared" si="29"/>
        <v>-3.0449613517182854</v>
      </c>
      <c r="AM45" s="1">
        <f t="shared" si="30"/>
        <v>-20.6811193780966</v>
      </c>
      <c r="AN45" s="1">
        <f t="shared" si="35"/>
        <v>-2.9219209239644064</v>
      </c>
      <c r="AO45" s="1">
        <f t="shared" si="35"/>
        <v>-2.9012923477575394</v>
      </c>
      <c r="AP45" s="1">
        <f t="shared" si="35"/>
        <v>-2.9325265710744759</v>
      </c>
      <c r="AQ45" s="1">
        <f t="shared" si="35"/>
        <v>-2.8851425918381888</v>
      </c>
      <c r="AR45" s="1">
        <f t="shared" si="35"/>
        <v>-2.9568340306560499</v>
      </c>
      <c r="AS45" s="1">
        <f t="shared" si="35"/>
        <v>-2.847860776227356</v>
      </c>
      <c r="AT45" s="1">
        <f t="shared" si="35"/>
        <v>-3.012553765521508</v>
      </c>
      <c r="AU45" s="1">
        <f t="shared" si="32"/>
        <v>-2.7606788351025084</v>
      </c>
      <c r="AW45" s="1">
        <v>-3400</v>
      </c>
      <c r="AX45" s="1">
        <f t="shared" si="0"/>
        <v>2.384425142673666E-2</v>
      </c>
      <c r="AY45" s="1">
        <f t="shared" si="1"/>
        <v>1.0369190786842009E-2</v>
      </c>
      <c r="AZ45" s="1">
        <f t="shared" si="2"/>
        <v>1.3475060639894652E-2</v>
      </c>
      <c r="BA45" s="1">
        <f t="shared" si="3"/>
        <v>0.40742366024020238</v>
      </c>
      <c r="BB45" s="1">
        <f t="shared" si="4"/>
        <v>0.99861788091014281</v>
      </c>
      <c r="BC45" s="1">
        <f t="shared" si="5"/>
        <v>-2.6355020656100918</v>
      </c>
      <c r="BD45" s="1">
        <f t="shared" si="6"/>
        <v>-3.8671509701353424</v>
      </c>
      <c r="BE45" s="1">
        <f t="shared" si="34"/>
        <v>4.2073111044873315</v>
      </c>
      <c r="BF45" s="1">
        <f t="shared" si="34"/>
        <v>4.2077438498018704</v>
      </c>
      <c r="BG45" s="1">
        <f t="shared" si="34"/>
        <v>4.2064243522189377</v>
      </c>
      <c r="BH45" s="1">
        <f t="shared" si="34"/>
        <v>4.2104575729503759</v>
      </c>
      <c r="BI45" s="1">
        <f t="shared" si="34"/>
        <v>4.1982203520218526</v>
      </c>
      <c r="BJ45" s="1">
        <f t="shared" si="34"/>
        <v>4.2362344420845979</v>
      </c>
      <c r="BK45" s="1">
        <f t="shared" si="34"/>
        <v>4.1254775696486119</v>
      </c>
      <c r="BL45" s="1">
        <f t="shared" si="8"/>
        <v>4.8003615535785711</v>
      </c>
    </row>
    <row r="46" spans="1:64" x14ac:dyDescent="0.2">
      <c r="A46" s="15" t="s">
        <v>102</v>
      </c>
      <c r="B46" s="16" t="s">
        <v>99</v>
      </c>
      <c r="C46" s="17">
        <v>17788.545999999998</v>
      </c>
      <c r="D46" s="20"/>
      <c r="E46" s="19">
        <f t="shared" si="11"/>
        <v>-9119.0782364570368</v>
      </c>
      <c r="F46" s="19">
        <f t="shared" si="12"/>
        <v>-9119</v>
      </c>
      <c r="G46" s="1">
        <f t="shared" si="13"/>
        <v>-0.23911460000454099</v>
      </c>
      <c r="H46" s="1">
        <f t="shared" si="14"/>
        <v>-0.23911460000454099</v>
      </c>
      <c r="P46" s="13">
        <f t="shared" si="15"/>
        <v>-0.26984270955541673</v>
      </c>
      <c r="Q46" s="65">
        <f t="shared" si="16"/>
        <v>2770.0459999999985</v>
      </c>
      <c r="S46" s="2">
        <f t="shared" si="17"/>
        <v>0.2</v>
      </c>
      <c r="Z46" s="1">
        <f t="shared" si="18"/>
        <v>-9119</v>
      </c>
      <c r="AA46" s="1">
        <f t="shared" si="19"/>
        <v>-0.24159201295980884</v>
      </c>
      <c r="AB46" s="1">
        <f t="shared" si="20"/>
        <v>-0.25698364404804308</v>
      </c>
      <c r="AC46" s="1">
        <f t="shared" si="21"/>
        <v>3.0728109550875737E-2</v>
      </c>
      <c r="AD46" s="1">
        <f t="shared" si="22"/>
        <v>2.4774129552678492E-3</v>
      </c>
      <c r="AE46" s="1">
        <f t="shared" si="23"/>
        <v>1.2275149901857959E-6</v>
      </c>
      <c r="AF46" s="1">
        <f t="shared" si="24"/>
        <v>3.0728109550875737E-2</v>
      </c>
      <c r="AG46" s="2"/>
      <c r="AH46" s="1">
        <f t="shared" si="25"/>
        <v>1.7869044043502074E-2</v>
      </c>
      <c r="AI46" s="1">
        <f t="shared" si="26"/>
        <v>0.32662279031612929</v>
      </c>
      <c r="AJ46" s="1">
        <f t="shared" si="27"/>
        <v>0.94172325592525052</v>
      </c>
      <c r="AK46" s="1">
        <f t="shared" si="28"/>
        <v>-7.4664188797042924E-2</v>
      </c>
      <c r="AL46" s="1">
        <f t="shared" si="29"/>
        <v>-3.0311635492879412</v>
      </c>
      <c r="AM46" s="1">
        <f t="shared" si="30"/>
        <v>-18.092758863293437</v>
      </c>
      <c r="AN46" s="1">
        <f t="shared" si="35"/>
        <v>-2.8908027066336088</v>
      </c>
      <c r="AO46" s="1">
        <f t="shared" si="35"/>
        <v>-2.8686377914922869</v>
      </c>
      <c r="AP46" s="1">
        <f t="shared" si="35"/>
        <v>-2.9024574508584835</v>
      </c>
      <c r="AQ46" s="1">
        <f t="shared" si="35"/>
        <v>-2.8507281198495145</v>
      </c>
      <c r="AR46" s="1">
        <f t="shared" si="35"/>
        <v>-2.9295801758748912</v>
      </c>
      <c r="AS46" s="1">
        <f t="shared" si="35"/>
        <v>-2.8086623112255014</v>
      </c>
      <c r="AT46" s="1">
        <f t="shared" si="35"/>
        <v>-2.9927048327076977</v>
      </c>
      <c r="AU46" s="1">
        <f t="shared" si="32"/>
        <v>-2.7081624927605663</v>
      </c>
      <c r="AW46" s="1">
        <v>-3200</v>
      </c>
      <c r="AX46" s="1">
        <f t="shared" si="0"/>
        <v>2.25058078448684E-2</v>
      </c>
      <c r="AY46" s="1">
        <f t="shared" si="1"/>
        <v>1.1766857632005745E-2</v>
      </c>
      <c r="AZ46" s="1">
        <f t="shared" si="2"/>
        <v>1.0738950212862657E-2</v>
      </c>
      <c r="BA46" s="1">
        <f t="shared" si="3"/>
        <v>0.45141480392152766</v>
      </c>
      <c r="BB46" s="1">
        <f t="shared" si="4"/>
        <v>0.98496564128797437</v>
      </c>
      <c r="BC46" s="1">
        <f t="shared" si="5"/>
        <v>-2.5144628196025747</v>
      </c>
      <c r="BD46" s="1">
        <f t="shared" si="6"/>
        <v>-3.0839190408805361</v>
      </c>
      <c r="BE46" s="1">
        <f t="shared" si="34"/>
        <v>4.4151495922130461</v>
      </c>
      <c r="BF46" s="1">
        <f t="shared" si="34"/>
        <v>4.4151454214979458</v>
      </c>
      <c r="BG46" s="1">
        <f t="shared" si="34"/>
        <v>4.4151664406569777</v>
      </c>
      <c r="BH46" s="1">
        <f t="shared" si="34"/>
        <v>4.4150605250479558</v>
      </c>
      <c r="BI46" s="1">
        <f t="shared" si="34"/>
        <v>4.4155946073788801</v>
      </c>
      <c r="BJ46" s="1">
        <f t="shared" si="34"/>
        <v>4.4129109031244784</v>
      </c>
      <c r="BK46" s="1">
        <f t="shared" si="34"/>
        <v>4.426643404352566</v>
      </c>
      <c r="BL46" s="1">
        <f t="shared" si="8"/>
        <v>5.06294326528828</v>
      </c>
    </row>
    <row r="47" spans="1:64" x14ac:dyDescent="0.2">
      <c r="A47" s="15" t="s">
        <v>103</v>
      </c>
      <c r="B47" s="16" t="s">
        <v>99</v>
      </c>
      <c r="C47" s="17">
        <v>17828.291000000001</v>
      </c>
      <c r="D47" s="20"/>
      <c r="E47" s="19">
        <f t="shared" si="11"/>
        <v>-9106.0739783109457</v>
      </c>
      <c r="F47" s="19">
        <f t="shared" si="12"/>
        <v>-9106</v>
      </c>
      <c r="G47" s="1">
        <f t="shared" si="13"/>
        <v>-0.22610039999926812</v>
      </c>
      <c r="H47" s="1">
        <f t="shared" si="14"/>
        <v>-0.22610039999926812</v>
      </c>
      <c r="P47" s="13">
        <f t="shared" si="15"/>
        <v>-0.26865669149041255</v>
      </c>
      <c r="Q47" s="65">
        <f t="shared" si="16"/>
        <v>2809.7910000000011</v>
      </c>
      <c r="S47" s="2">
        <f t="shared" si="17"/>
        <v>0.2</v>
      </c>
      <c r="Z47" s="1">
        <f t="shared" si="18"/>
        <v>-9106</v>
      </c>
      <c r="AA47" s="1">
        <f t="shared" si="19"/>
        <v>-0.24045884000995169</v>
      </c>
      <c r="AB47" s="1">
        <f t="shared" si="20"/>
        <v>-0.24398555267538904</v>
      </c>
      <c r="AC47" s="1">
        <f t="shared" si="21"/>
        <v>4.2556291491144427E-2</v>
      </c>
      <c r="AD47" s="1">
        <f t="shared" si="22"/>
        <v>1.4358440010683565E-2</v>
      </c>
      <c r="AE47" s="1">
        <f t="shared" si="23"/>
        <v>4.1232959908079734E-5</v>
      </c>
      <c r="AF47" s="1">
        <f t="shared" si="24"/>
        <v>4.2556291491144427E-2</v>
      </c>
      <c r="AG47" s="2"/>
      <c r="AH47" s="1">
        <f t="shared" si="25"/>
        <v>1.7885152676120935E-2</v>
      </c>
      <c r="AI47" s="1">
        <f t="shared" si="26"/>
        <v>0.32696717285937282</v>
      </c>
      <c r="AJ47" s="1">
        <f t="shared" si="27"/>
        <v>0.94323420529792212</v>
      </c>
      <c r="AK47" s="1">
        <f t="shared" si="28"/>
        <v>-7.7707278947667754E-2</v>
      </c>
      <c r="AL47" s="1">
        <f t="shared" si="29"/>
        <v>-3.0266432547480067</v>
      </c>
      <c r="AM47" s="1">
        <f t="shared" si="30"/>
        <v>-17.37979761194055</v>
      </c>
      <c r="AN47" s="1">
        <f t="shared" si="35"/>
        <v>-2.8806288200371988</v>
      </c>
      <c r="AO47" s="1">
        <f t="shared" si="35"/>
        <v>-2.8580552500144201</v>
      </c>
      <c r="AP47" s="1">
        <f t="shared" si="35"/>
        <v>-2.8925927547238528</v>
      </c>
      <c r="AQ47" s="1">
        <f t="shared" si="35"/>
        <v>-2.8396113945131232</v>
      </c>
      <c r="AR47" s="1">
        <f t="shared" si="35"/>
        <v>-2.9205863298360422</v>
      </c>
      <c r="AS47" s="1">
        <f t="shared" si="35"/>
        <v>-2.796024728102056</v>
      </c>
      <c r="AT47" s="1">
        <f t="shared" si="35"/>
        <v>-2.9860893052353137</v>
      </c>
      <c r="AU47" s="1">
        <f t="shared" si="32"/>
        <v>-2.6910946814994352</v>
      </c>
      <c r="AW47" s="1">
        <v>-3000</v>
      </c>
      <c r="AX47" s="1">
        <f t="shared" si="0"/>
        <v>1.9729727914641906E-2</v>
      </c>
      <c r="AY47" s="1">
        <f t="shared" si="1"/>
        <v>1.2621283598531152E-2</v>
      </c>
      <c r="AZ47" s="1">
        <f t="shared" si="2"/>
        <v>7.108444316110755E-3</v>
      </c>
      <c r="BA47" s="1">
        <f t="shared" si="3"/>
        <v>0.51884909326151285</v>
      </c>
      <c r="BB47" s="1">
        <f t="shared" si="4"/>
        <v>0.94683934132982461</v>
      </c>
      <c r="BC47" s="1">
        <f t="shared" si="5"/>
        <v>-2.3605525860358951</v>
      </c>
      <c r="BD47" s="1">
        <f t="shared" si="6"/>
        <v>-2.4291717463077931</v>
      </c>
      <c r="BE47" s="1">
        <f t="shared" si="34"/>
        <v>4.6493660627557478</v>
      </c>
      <c r="BF47" s="1">
        <f t="shared" si="34"/>
        <v>4.6493660621862896</v>
      </c>
      <c r="BG47" s="1">
        <f t="shared" si="34"/>
        <v>4.6493660755319288</v>
      </c>
      <c r="BH47" s="1">
        <f t="shared" si="34"/>
        <v>4.6493657627687632</v>
      </c>
      <c r="BI47" s="1">
        <f t="shared" si="34"/>
        <v>4.649373092970948</v>
      </c>
      <c r="BJ47" s="1">
        <f t="shared" si="34"/>
        <v>4.6492015189660449</v>
      </c>
      <c r="BK47" s="1">
        <f t="shared" si="34"/>
        <v>4.7714300755915708</v>
      </c>
      <c r="BL47" s="1">
        <f t="shared" si="8"/>
        <v>5.3255249769979898</v>
      </c>
    </row>
    <row r="48" spans="1:64" x14ac:dyDescent="0.2">
      <c r="A48" s="15" t="s">
        <v>103</v>
      </c>
      <c r="B48" s="16" t="s">
        <v>99</v>
      </c>
      <c r="C48" s="17">
        <v>17834.399000000001</v>
      </c>
      <c r="D48" s="20"/>
      <c r="E48" s="19">
        <f t="shared" si="11"/>
        <v>-9104.0754877144846</v>
      </c>
      <c r="F48" s="19">
        <f t="shared" si="12"/>
        <v>-9104</v>
      </c>
      <c r="G48" s="1">
        <f t="shared" si="13"/>
        <v>-0.23071360000176355</v>
      </c>
      <c r="H48" s="1">
        <f t="shared" si="14"/>
        <v>-0.23071360000176355</v>
      </c>
      <c r="P48" s="13">
        <f t="shared" si="15"/>
        <v>-0.26847443717271952</v>
      </c>
      <c r="Q48" s="65">
        <f t="shared" si="16"/>
        <v>2815.8990000000013</v>
      </c>
      <c r="S48" s="2">
        <f t="shared" si="17"/>
        <v>0.2</v>
      </c>
      <c r="Z48" s="1">
        <f t="shared" si="18"/>
        <v>-9104</v>
      </c>
      <c r="AA48" s="1">
        <f t="shared" si="19"/>
        <v>-0.24028486973272833</v>
      </c>
      <c r="AB48" s="1">
        <f t="shared" si="20"/>
        <v>-0.24860107062163134</v>
      </c>
      <c r="AC48" s="1">
        <f t="shared" si="21"/>
        <v>3.7760837170955963E-2</v>
      </c>
      <c r="AD48" s="1">
        <f t="shared" si="22"/>
        <v>9.5712697309647821E-3</v>
      </c>
      <c r="AE48" s="1">
        <f t="shared" si="23"/>
        <v>1.8321840852576531E-5</v>
      </c>
      <c r="AF48" s="1">
        <f t="shared" si="24"/>
        <v>3.7760837170955963E-2</v>
      </c>
      <c r="AG48" s="2"/>
      <c r="AH48" s="1">
        <f t="shared" si="25"/>
        <v>1.7887470619867795E-2</v>
      </c>
      <c r="AI48" s="1">
        <f t="shared" si="26"/>
        <v>0.32702150302287103</v>
      </c>
      <c r="AJ48" s="1">
        <f t="shared" si="27"/>
        <v>0.94346548959409071</v>
      </c>
      <c r="AK48" s="1">
        <f t="shared" si="28"/>
        <v>-7.817640447577813E-2</v>
      </c>
      <c r="AL48" s="1">
        <f t="shared" si="29"/>
        <v>-3.0259461944771022</v>
      </c>
      <c r="AM48" s="1">
        <f t="shared" si="30"/>
        <v>-17.274808939825327</v>
      </c>
      <c r="AN48" s="1">
        <f t="shared" si="35"/>
        <v>-2.879060899283592</v>
      </c>
      <c r="AO48" s="1">
        <f t="shared" si="35"/>
        <v>-2.8564284630143346</v>
      </c>
      <c r="AP48" s="1">
        <f t="shared" si="35"/>
        <v>-2.8910709611289507</v>
      </c>
      <c r="AQ48" s="1">
        <f t="shared" si="35"/>
        <v>-2.8379041609575335</v>
      </c>
      <c r="AR48" s="1">
        <f t="shared" si="35"/>
        <v>-2.9191964778020587</v>
      </c>
      <c r="AS48" s="1">
        <f t="shared" si="35"/>
        <v>-2.794085135280342</v>
      </c>
      <c r="AT48" s="1">
        <f t="shared" si="35"/>
        <v>-2.9850639804923533</v>
      </c>
      <c r="AU48" s="1">
        <f t="shared" si="32"/>
        <v>-2.6884688643823385</v>
      </c>
      <c r="AW48" s="1">
        <v>-2800</v>
      </c>
      <c r="AX48" s="1">
        <f t="shared" si="0"/>
        <v>1.526968253761121E-2</v>
      </c>
      <c r="AY48" s="1">
        <f t="shared" si="1"/>
        <v>1.2932468686418244E-2</v>
      </c>
      <c r="AZ48" s="1">
        <f t="shared" si="2"/>
        <v>2.3372138511929658E-3</v>
      </c>
      <c r="BA48" s="1">
        <f t="shared" si="3"/>
        <v>0.63172082404044594</v>
      </c>
      <c r="BB48" s="1">
        <f t="shared" si="4"/>
        <v>0.85637490081553558</v>
      </c>
      <c r="BC48" s="1">
        <f t="shared" si="5"/>
        <v>-2.1454955150496184</v>
      </c>
      <c r="BD48" s="1">
        <f t="shared" si="6"/>
        <v>-1.8390082293670631</v>
      </c>
      <c r="BE48" s="1">
        <f t="shared" si="34"/>
        <v>4.9260048417317126</v>
      </c>
      <c r="BF48" s="1">
        <f t="shared" si="34"/>
        <v>4.9260254318922385</v>
      </c>
      <c r="BG48" s="1">
        <f t="shared" si="34"/>
        <v>4.9261687291075456</v>
      </c>
      <c r="BH48" s="1">
        <f t="shared" si="34"/>
        <v>4.9271633984310217</v>
      </c>
      <c r="BI48" s="1">
        <f t="shared" si="34"/>
        <v>4.9339465464493202</v>
      </c>
      <c r="BJ48" s="1">
        <f t="shared" si="34"/>
        <v>4.9756580927306144</v>
      </c>
      <c r="BK48" s="1">
        <f t="shared" si="34"/>
        <v>5.1542021128553461</v>
      </c>
      <c r="BL48" s="1">
        <f t="shared" si="8"/>
        <v>5.5881066887076987</v>
      </c>
    </row>
    <row r="49" spans="1:64" x14ac:dyDescent="0.2">
      <c r="A49" s="15" t="s">
        <v>103</v>
      </c>
      <c r="B49" s="16" t="s">
        <v>99</v>
      </c>
      <c r="C49" s="17">
        <v>17837.456999999999</v>
      </c>
      <c r="D49" s="20"/>
      <c r="E49" s="19">
        <f t="shared" si="11"/>
        <v>-9103.0749336470381</v>
      </c>
      <c r="F49" s="19">
        <f t="shared" si="12"/>
        <v>-9103</v>
      </c>
      <c r="G49" s="1">
        <f t="shared" si="13"/>
        <v>-0.22902020000401535</v>
      </c>
      <c r="H49" s="1">
        <f t="shared" si="14"/>
        <v>-0.22902020000401535</v>
      </c>
      <c r="P49" s="13">
        <f t="shared" si="15"/>
        <v>-0.26838333101387302</v>
      </c>
      <c r="Q49" s="65">
        <f t="shared" si="16"/>
        <v>2818.9569999999985</v>
      </c>
      <c r="S49" s="2">
        <f t="shared" si="17"/>
        <v>0.2</v>
      </c>
      <c r="Z49" s="1">
        <f t="shared" si="18"/>
        <v>-9103</v>
      </c>
      <c r="AA49" s="1">
        <f t="shared" si="19"/>
        <v>-0.24019792106010177</v>
      </c>
      <c r="AB49" s="1">
        <f t="shared" si="20"/>
        <v>-0.24690881350130442</v>
      </c>
      <c r="AC49" s="1">
        <f t="shared" si="21"/>
        <v>3.9363131009857666E-2</v>
      </c>
      <c r="AD49" s="1">
        <f t="shared" si="22"/>
        <v>1.1177721056086415E-2</v>
      </c>
      <c r="AE49" s="1">
        <f t="shared" si="23"/>
        <v>2.4988289601535524E-5</v>
      </c>
      <c r="AF49" s="1">
        <f t="shared" si="24"/>
        <v>3.9363131009857666E-2</v>
      </c>
      <c r="AG49" s="2"/>
      <c r="AH49" s="1">
        <f t="shared" si="25"/>
        <v>1.7888613497289076E-2</v>
      </c>
      <c r="AI49" s="1">
        <f t="shared" si="26"/>
        <v>0.32704880364965816</v>
      </c>
      <c r="AJ49" s="1">
        <f t="shared" si="27"/>
        <v>0.94358101440384989</v>
      </c>
      <c r="AK49" s="1">
        <f t="shared" si="28"/>
        <v>-7.841106389406835E-2</v>
      </c>
      <c r="AL49" s="1">
        <f t="shared" si="29"/>
        <v>-3.025597499568184</v>
      </c>
      <c r="AM49" s="1">
        <f t="shared" si="30"/>
        <v>-17.222762748369586</v>
      </c>
      <c r="AN49" s="1">
        <f t="shared" si="35"/>
        <v>-2.8782766662146146</v>
      </c>
      <c r="AO49" s="1">
        <f t="shared" si="35"/>
        <v>-2.8556151983182558</v>
      </c>
      <c r="AP49" s="1">
        <f t="shared" si="35"/>
        <v>-2.8903096459954183</v>
      </c>
      <c r="AQ49" s="1">
        <f t="shared" si="35"/>
        <v>-2.8370508491248554</v>
      </c>
      <c r="AR49" s="1">
        <f t="shared" si="35"/>
        <v>-2.9185009265787718</v>
      </c>
      <c r="AS49" s="1">
        <f t="shared" si="35"/>
        <v>-2.793115809982424</v>
      </c>
      <c r="AT49" s="1">
        <f t="shared" si="35"/>
        <v>-2.9845505519361146</v>
      </c>
      <c r="AU49" s="1">
        <f t="shared" si="32"/>
        <v>-2.6871559558237896</v>
      </c>
      <c r="AW49" s="1">
        <v>-2600</v>
      </c>
      <c r="AX49" s="1">
        <f t="shared" si="0"/>
        <v>8.7236541173813832E-3</v>
      </c>
      <c r="AY49" s="1">
        <f t="shared" si="1"/>
        <v>1.2700412895667028E-2</v>
      </c>
      <c r="AZ49" s="1">
        <f t="shared" si="2"/>
        <v>-3.9767587782856455E-3</v>
      </c>
      <c r="BA49" s="1">
        <f t="shared" si="3"/>
        <v>0.85095841276209538</v>
      </c>
      <c r="BB49" s="1">
        <f t="shared" si="4"/>
        <v>0.62513847296417602</v>
      </c>
      <c r="BC49" s="1">
        <f t="shared" si="5"/>
        <v>-1.7925967519827779</v>
      </c>
      <c r="BD49" s="1">
        <f t="shared" si="6"/>
        <v>-1.2506228547115625</v>
      </c>
      <c r="BE49" s="1">
        <f t="shared" si="34"/>
        <v>5.2800363090432114</v>
      </c>
      <c r="BF49" s="1">
        <f t="shared" si="34"/>
        <v>5.2816750985315455</v>
      </c>
      <c r="BG49" s="1">
        <f t="shared" si="34"/>
        <v>5.2861469196457946</v>
      </c>
      <c r="BH49" s="1">
        <f t="shared" si="34"/>
        <v>5.2981950655859134</v>
      </c>
      <c r="BI49" s="1">
        <f t="shared" si="34"/>
        <v>5.3296211258138362</v>
      </c>
      <c r="BJ49" s="1">
        <f t="shared" si="34"/>
        <v>5.4057558659260065</v>
      </c>
      <c r="BK49" s="1">
        <f t="shared" si="34"/>
        <v>5.5667200006796298</v>
      </c>
      <c r="BL49" s="1">
        <f t="shared" si="8"/>
        <v>5.8506884004174076</v>
      </c>
    </row>
    <row r="50" spans="1:64" x14ac:dyDescent="0.2">
      <c r="A50" s="15" t="s">
        <v>103</v>
      </c>
      <c r="B50" s="16" t="s">
        <v>99</v>
      </c>
      <c r="C50" s="17">
        <v>17886.361000000001</v>
      </c>
      <c r="D50" s="20"/>
      <c r="E50" s="19">
        <f t="shared" si="11"/>
        <v>-9087.0739211831697</v>
      </c>
      <c r="F50" s="19">
        <f t="shared" si="12"/>
        <v>-9087</v>
      </c>
      <c r="G50" s="1">
        <f t="shared" si="13"/>
        <v>-0.22592580000127782</v>
      </c>
      <c r="H50" s="1">
        <f t="shared" si="14"/>
        <v>-0.22592580000127782</v>
      </c>
      <c r="P50" s="13">
        <f t="shared" si="15"/>
        <v>-0.26692753647232936</v>
      </c>
      <c r="Q50" s="65">
        <f t="shared" si="16"/>
        <v>2867.8610000000008</v>
      </c>
      <c r="S50" s="2">
        <f t="shared" si="17"/>
        <v>0.2</v>
      </c>
      <c r="Z50" s="1">
        <f t="shared" si="18"/>
        <v>-9087</v>
      </c>
      <c r="AA50" s="1">
        <f t="shared" si="19"/>
        <v>-0.23881005549003931</v>
      </c>
      <c r="AB50" s="1">
        <f t="shared" si="20"/>
        <v>-0.24383123336433271</v>
      </c>
      <c r="AC50" s="1">
        <f t="shared" si="21"/>
        <v>4.1001736471051542E-2</v>
      </c>
      <c r="AD50" s="1">
        <f t="shared" si="22"/>
        <v>1.2884255488761487E-2</v>
      </c>
      <c r="AE50" s="1">
        <f t="shared" si="23"/>
        <v>3.3200807899936099E-5</v>
      </c>
      <c r="AF50" s="1">
        <f t="shared" si="24"/>
        <v>4.1001736471051542E-2</v>
      </c>
      <c r="AG50" s="2"/>
      <c r="AH50" s="1">
        <f t="shared" si="25"/>
        <v>1.7905433363054883E-2</v>
      </c>
      <c r="AI50" s="1">
        <f t="shared" si="26"/>
        <v>0.32749798186720536</v>
      </c>
      <c r="AJ50" s="1">
        <f t="shared" si="27"/>
        <v>0.94541872653695891</v>
      </c>
      <c r="AK50" s="1">
        <f t="shared" si="28"/>
        <v>-8.2174468161798145E-2</v>
      </c>
      <c r="AL50" s="1">
        <f t="shared" si="29"/>
        <v>-3.0200032590365868</v>
      </c>
      <c r="AM50" s="1">
        <f t="shared" si="30"/>
        <v>-16.428533123197525</v>
      </c>
      <c r="AN50" s="1">
        <f t="shared" si="35"/>
        <v>-2.8657040167701546</v>
      </c>
      <c r="AO50" s="1">
        <f t="shared" si="35"/>
        <v>-2.8426145339387245</v>
      </c>
      <c r="AP50" s="1">
        <f t="shared" si="35"/>
        <v>-2.8780903137396581</v>
      </c>
      <c r="AQ50" s="1">
        <f t="shared" si="35"/>
        <v>-2.8234256759221932</v>
      </c>
      <c r="AR50" s="1">
        <f t="shared" si="35"/>
        <v>-2.9073147024418584</v>
      </c>
      <c r="AS50" s="1">
        <f t="shared" si="35"/>
        <v>-2.7776499593167849</v>
      </c>
      <c r="AT50" s="1">
        <f t="shared" si="35"/>
        <v>-2.9762650433105846</v>
      </c>
      <c r="AU50" s="1">
        <f t="shared" si="32"/>
        <v>-2.666149418887013</v>
      </c>
      <c r="AW50" s="1">
        <v>-2400</v>
      </c>
      <c r="AX50" s="1">
        <f t="shared" si="0"/>
        <v>-3.106956020797174E-4</v>
      </c>
      <c r="AY50" s="1">
        <f t="shared" si="1"/>
        <v>1.1925116226277503E-2</v>
      </c>
      <c r="AZ50" s="1">
        <f t="shared" si="2"/>
        <v>-1.2235811828357221E-2</v>
      </c>
      <c r="BA50" s="1">
        <f t="shared" si="3"/>
        <v>1.3594751624064405</v>
      </c>
      <c r="BB50" s="1">
        <f t="shared" si="4"/>
        <v>-0.10558788687040326</v>
      </c>
      <c r="BC50" s="1">
        <f t="shared" si="5"/>
        <v>-1.0115027449186573</v>
      </c>
      <c r="BD50" s="1">
        <f t="shared" si="6"/>
        <v>-0.5537939594862914</v>
      </c>
      <c r="BE50" s="1">
        <f t="shared" si="34"/>
        <v>5.8067720849438764</v>
      </c>
      <c r="BF50" s="1">
        <f t="shared" si="34"/>
        <v>5.8137385393070824</v>
      </c>
      <c r="BG50" s="1">
        <f t="shared" si="34"/>
        <v>5.8252351124843518</v>
      </c>
      <c r="BH50" s="1">
        <f t="shared" si="34"/>
        <v>5.8440671732491651</v>
      </c>
      <c r="BI50" s="1">
        <f t="shared" si="34"/>
        <v>5.874563269163354</v>
      </c>
      <c r="BJ50" s="1">
        <f t="shared" si="34"/>
        <v>5.9231227631759324</v>
      </c>
      <c r="BK50" s="1">
        <f t="shared" si="34"/>
        <v>5.9987050295588649</v>
      </c>
      <c r="BL50" s="1">
        <f t="shared" si="8"/>
        <v>6.1132701121271174</v>
      </c>
    </row>
    <row r="51" spans="1:64" x14ac:dyDescent="0.2">
      <c r="A51" s="15" t="s">
        <v>103</v>
      </c>
      <c r="B51" s="16" t="s">
        <v>99</v>
      </c>
      <c r="C51" s="17">
        <v>17892.474999999999</v>
      </c>
      <c r="D51" s="20"/>
      <c r="E51" s="19">
        <f t="shared" si="11"/>
        <v>-9085.0734674328814</v>
      </c>
      <c r="F51" s="19">
        <f t="shared" si="12"/>
        <v>-9085</v>
      </c>
      <c r="G51" s="1">
        <f t="shared" si="13"/>
        <v>-0.22453900000255089</v>
      </c>
      <c r="H51" s="1">
        <f t="shared" si="14"/>
        <v>-0.22453900000255089</v>
      </c>
      <c r="P51" s="13">
        <f t="shared" si="15"/>
        <v>-0.26674581415463627</v>
      </c>
      <c r="Q51" s="65">
        <f t="shared" si="16"/>
        <v>2873.9749999999985</v>
      </c>
      <c r="S51" s="2">
        <f t="shared" si="17"/>
        <v>0.2</v>
      </c>
      <c r="Z51" s="1">
        <f t="shared" si="18"/>
        <v>-9085</v>
      </c>
      <c r="AA51" s="1">
        <f t="shared" si="19"/>
        <v>-0.23863701172999482</v>
      </c>
      <c r="AB51" s="1">
        <f t="shared" si="20"/>
        <v>-0.24244634087100855</v>
      </c>
      <c r="AC51" s="1">
        <f t="shared" si="21"/>
        <v>4.2206814152085381E-2</v>
      </c>
      <c r="AD51" s="1">
        <f t="shared" si="22"/>
        <v>1.4098011727443932E-2</v>
      </c>
      <c r="AE51" s="1">
        <f t="shared" si="23"/>
        <v>3.9750786933429326E-5</v>
      </c>
      <c r="AF51" s="1">
        <f t="shared" si="24"/>
        <v>4.2206814152085381E-2</v>
      </c>
      <c r="AG51" s="2"/>
      <c r="AH51" s="1">
        <f t="shared" si="25"/>
        <v>1.7907340868457664E-2</v>
      </c>
      <c r="AI51" s="1">
        <f t="shared" si="26"/>
        <v>0.32755577662697233</v>
      </c>
      <c r="AJ51" s="1">
        <f t="shared" si="27"/>
        <v>0.94564701994932865</v>
      </c>
      <c r="AK51" s="1">
        <f t="shared" si="28"/>
        <v>-8.2646077115624245E-2</v>
      </c>
      <c r="AL51" s="1">
        <f t="shared" si="29"/>
        <v>-3.0193019537800008</v>
      </c>
      <c r="AM51" s="1">
        <f t="shared" si="30"/>
        <v>-16.334086558383866</v>
      </c>
      <c r="AN51" s="1">
        <f t="shared" ref="AN51:AT60" si="36">$AU51+$AB$7*SIN(AO51)</f>
        <v>-2.8641291125089374</v>
      </c>
      <c r="AO51" s="1">
        <f t="shared" si="36"/>
        <v>-2.8409909664807902</v>
      </c>
      <c r="AP51" s="1">
        <f t="shared" si="36"/>
        <v>-2.8765577833079345</v>
      </c>
      <c r="AQ51" s="1">
        <f t="shared" si="36"/>
        <v>-2.8217262311379092</v>
      </c>
      <c r="AR51" s="1">
        <f t="shared" si="36"/>
        <v>-2.9059087333260871</v>
      </c>
      <c r="AS51" s="1">
        <f t="shared" si="36"/>
        <v>-2.7757225497888864</v>
      </c>
      <c r="AT51" s="1">
        <f t="shared" si="36"/>
        <v>-2.975219847559456</v>
      </c>
      <c r="AU51" s="1">
        <f t="shared" si="32"/>
        <v>-2.6635236017699162</v>
      </c>
      <c r="AW51" s="1">
        <v>-2200</v>
      </c>
      <c r="AX51" s="1">
        <f t="shared" si="0"/>
        <v>-7.2910752976380923E-3</v>
      </c>
      <c r="AY51" s="1">
        <f t="shared" si="1"/>
        <v>1.0606578678249642E-2</v>
      </c>
      <c r="AZ51" s="1">
        <f t="shared" si="2"/>
        <v>-1.7897653975887735E-2</v>
      </c>
      <c r="BA51" s="1">
        <f t="shared" si="3"/>
        <v>1.5590128674895167</v>
      </c>
      <c r="BB51" s="1">
        <f t="shared" si="4"/>
        <v>-0.98922998408580731</v>
      </c>
      <c r="BC51" s="1">
        <f t="shared" si="5"/>
        <v>0.60040577682245655</v>
      </c>
      <c r="BD51" s="1">
        <f t="shared" si="6"/>
        <v>0.30955856614865446</v>
      </c>
      <c r="BE51" s="1">
        <f t="shared" si="34"/>
        <v>6.5529948949859955</v>
      </c>
      <c r="BF51" s="1">
        <f t="shared" si="34"/>
        <v>6.5477242336785553</v>
      </c>
      <c r="BG51" s="1">
        <f t="shared" si="34"/>
        <v>6.539673019189344</v>
      </c>
      <c r="BH51" s="1">
        <f t="shared" si="34"/>
        <v>6.5274069017246115</v>
      </c>
      <c r="BI51" s="1">
        <f t="shared" si="34"/>
        <v>6.5087904659317788</v>
      </c>
      <c r="BJ51" s="1">
        <f t="shared" si="34"/>
        <v>6.4806850080845004</v>
      </c>
      <c r="BK51" s="1">
        <f t="shared" si="34"/>
        <v>6.4385439415616732</v>
      </c>
      <c r="BL51" s="1">
        <f t="shared" si="8"/>
        <v>6.3758518238368271</v>
      </c>
    </row>
    <row r="52" spans="1:64" x14ac:dyDescent="0.2">
      <c r="A52" s="15" t="s">
        <v>103</v>
      </c>
      <c r="B52" s="16" t="s">
        <v>99</v>
      </c>
      <c r="C52" s="17">
        <v>17904.703000000001</v>
      </c>
      <c r="D52" s="20"/>
      <c r="E52" s="19">
        <f t="shared" si="11"/>
        <v>-9081.072559932305</v>
      </c>
      <c r="F52" s="19">
        <f t="shared" si="12"/>
        <v>-9081</v>
      </c>
      <c r="G52" s="1">
        <f t="shared" si="13"/>
        <v>-0.22176540000145906</v>
      </c>
      <c r="H52" s="1">
        <f t="shared" si="14"/>
        <v>-0.22176540000145906</v>
      </c>
      <c r="P52" s="13">
        <f t="shared" si="15"/>
        <v>-0.2663825375192504</v>
      </c>
      <c r="Q52" s="65">
        <f t="shared" si="16"/>
        <v>2886.2030000000013</v>
      </c>
      <c r="S52" s="2">
        <f t="shared" si="17"/>
        <v>0.2</v>
      </c>
      <c r="Z52" s="1">
        <f t="shared" si="18"/>
        <v>-9081</v>
      </c>
      <c r="AA52" s="1">
        <f t="shared" si="19"/>
        <v>-0.23829121788704716</v>
      </c>
      <c r="AB52" s="1">
        <f t="shared" si="20"/>
        <v>-0.23967642517584448</v>
      </c>
      <c r="AC52" s="1">
        <f t="shared" si="21"/>
        <v>4.4617137517791339E-2</v>
      </c>
      <c r="AD52" s="1">
        <f t="shared" si="22"/>
        <v>1.6525817885588101E-2</v>
      </c>
      <c r="AE52" s="1">
        <f t="shared" si="23"/>
        <v>5.4620531357524721E-5</v>
      </c>
      <c r="AF52" s="1">
        <f t="shared" si="24"/>
        <v>4.4617137517791339E-2</v>
      </c>
      <c r="AG52" s="2"/>
      <c r="AH52" s="1">
        <f t="shared" si="25"/>
        <v>1.7911025174385413E-2</v>
      </c>
      <c r="AI52" s="1">
        <f t="shared" si="26"/>
        <v>0.32767247266122435</v>
      </c>
      <c r="AJ52" s="1">
        <f t="shared" si="27"/>
        <v>0.94610265446113784</v>
      </c>
      <c r="AK52" s="1">
        <f t="shared" si="28"/>
        <v>-8.359009267182281E-2</v>
      </c>
      <c r="AL52" s="1">
        <f t="shared" si="29"/>
        <v>-3.0178979751484865</v>
      </c>
      <c r="AM52" s="1">
        <f t="shared" si="30"/>
        <v>-16.148223289842452</v>
      </c>
      <c r="AN52" s="1">
        <f t="shared" si="36"/>
        <v>-2.8609770704427424</v>
      </c>
      <c r="AO52" s="1">
        <f t="shared" si="36"/>
        <v>-2.8377448283710525</v>
      </c>
      <c r="AP52" s="1">
        <f t="shared" si="36"/>
        <v>-2.8734892790292901</v>
      </c>
      <c r="AQ52" s="1">
        <f t="shared" si="36"/>
        <v>-2.8183298235599779</v>
      </c>
      <c r="AR52" s="1">
        <f t="shared" si="36"/>
        <v>-2.9030915970623004</v>
      </c>
      <c r="AS52" s="1">
        <f t="shared" si="36"/>
        <v>-2.7718716757984758</v>
      </c>
      <c r="AT52" s="1">
        <f t="shared" si="36"/>
        <v>-2.9731229978196163</v>
      </c>
      <c r="AU52" s="1">
        <f t="shared" si="32"/>
        <v>-2.6582719675357218</v>
      </c>
      <c r="AW52" s="1">
        <v>-2000</v>
      </c>
      <c r="AX52" s="1">
        <f t="shared" si="0"/>
        <v>-6.7520195682195597E-3</v>
      </c>
      <c r="AY52" s="1">
        <f t="shared" si="1"/>
        <v>8.7448002515834837E-3</v>
      </c>
      <c r="AZ52" s="1">
        <f t="shared" si="2"/>
        <v>-1.5496819819803043E-2</v>
      </c>
      <c r="BA52" s="1">
        <f t="shared" si="3"/>
        <v>0.95811308005055018</v>
      </c>
      <c r="BB52" s="1">
        <f t="shared" si="4"/>
        <v>-0.38170817564726128</v>
      </c>
      <c r="BC52" s="1">
        <f t="shared" si="5"/>
        <v>1.6326611325850611</v>
      </c>
      <c r="BD52" s="1">
        <f t="shared" si="6"/>
        <v>1.0638605344104797</v>
      </c>
      <c r="BE52" s="1">
        <f t="shared" si="34"/>
        <v>7.1561014388489257</v>
      </c>
      <c r="BF52" s="1">
        <f t="shared" si="34"/>
        <v>7.1528009035428761</v>
      </c>
      <c r="BG52" s="1">
        <f t="shared" si="34"/>
        <v>7.1452828288105721</v>
      </c>
      <c r="BH52" s="1">
        <f t="shared" si="34"/>
        <v>7.128398611611849</v>
      </c>
      <c r="BI52" s="1">
        <f t="shared" si="34"/>
        <v>7.091597488951245</v>
      </c>
      <c r="BJ52" s="1">
        <f t="shared" si="34"/>
        <v>7.0158767081296993</v>
      </c>
      <c r="BK52" s="1">
        <f t="shared" si="34"/>
        <v>6.8740850644445972</v>
      </c>
      <c r="BL52" s="1">
        <f t="shared" si="8"/>
        <v>6.638433535546536</v>
      </c>
    </row>
    <row r="53" spans="1:64" x14ac:dyDescent="0.2">
      <c r="A53" s="15" t="s">
        <v>103</v>
      </c>
      <c r="B53" s="16" t="s">
        <v>99</v>
      </c>
      <c r="C53" s="17">
        <v>17935.262999999999</v>
      </c>
      <c r="D53" s="20"/>
      <c r="E53" s="19">
        <f t="shared" si="11"/>
        <v>-9071.0735631039115</v>
      </c>
      <c r="F53" s="19">
        <f t="shared" si="12"/>
        <v>-9071</v>
      </c>
      <c r="G53" s="1">
        <f t="shared" si="13"/>
        <v>-0.22483140000258572</v>
      </c>
      <c r="H53" s="1">
        <f t="shared" ref="H53:H84" si="37">+G53</f>
        <v>-0.22483140000258572</v>
      </c>
      <c r="P53" s="13">
        <f t="shared" ref="P53:P84" si="38">+D$11+D$12*F53+D$13*F53^2</f>
        <v>-0.2654753259307856</v>
      </c>
      <c r="Q53" s="65">
        <f t="shared" si="16"/>
        <v>2916.762999999999</v>
      </c>
      <c r="S53" s="2">
        <f t="shared" ref="S53:S84" si="39">S$15</f>
        <v>0.2</v>
      </c>
      <c r="Z53" s="1">
        <f t="shared" si="18"/>
        <v>-9071</v>
      </c>
      <c r="AA53" s="1">
        <f t="shared" si="19"/>
        <v>-0.23742844947745814</v>
      </c>
      <c r="AB53" s="1">
        <f t="shared" si="20"/>
        <v>-0.24275087041554835</v>
      </c>
      <c r="AC53" s="1">
        <f t="shared" si="21"/>
        <v>4.0643925928199875E-2</v>
      </c>
      <c r="AD53" s="1">
        <f t="shared" si="22"/>
        <v>1.2597049474872418E-2</v>
      </c>
      <c r="AE53" s="1">
        <f t="shared" si="23"/>
        <v>3.1737131094476696E-5</v>
      </c>
      <c r="AF53" s="1">
        <f t="shared" si="24"/>
        <v>4.0643925928199875E-2</v>
      </c>
      <c r="AG53" s="2"/>
      <c r="AH53" s="1">
        <f t="shared" si="25"/>
        <v>1.7919470412962629E-2</v>
      </c>
      <c r="AI53" s="1">
        <f t="shared" si="26"/>
        <v>0.32797070260558814</v>
      </c>
      <c r="AJ53" s="1">
        <f t="shared" si="27"/>
        <v>0.94723616173848257</v>
      </c>
      <c r="AK53" s="1">
        <f t="shared" si="28"/>
        <v>-8.5954819841176672E-2</v>
      </c>
      <c r="AL53" s="1">
        <f t="shared" si="29"/>
        <v>-3.0143799735480785</v>
      </c>
      <c r="AM53" s="1">
        <f t="shared" si="30"/>
        <v>-15.700495374575402</v>
      </c>
      <c r="AN53" s="1">
        <f t="shared" si="36"/>
        <v>-2.8530838650259129</v>
      </c>
      <c r="AO53" s="1">
        <f t="shared" si="36"/>
        <v>-2.8296352320953875</v>
      </c>
      <c r="AP53" s="1">
        <f t="shared" si="36"/>
        <v>-2.8657977953268157</v>
      </c>
      <c r="AQ53" s="1">
        <f t="shared" si="36"/>
        <v>-2.8098533330395377</v>
      </c>
      <c r="AR53" s="1">
        <f t="shared" si="36"/>
        <v>-2.8960181437913937</v>
      </c>
      <c r="AS53" s="1">
        <f t="shared" si="36"/>
        <v>-2.7622677698114471</v>
      </c>
      <c r="AT53" s="1">
        <f t="shared" si="36"/>
        <v>-2.9678426935709239</v>
      </c>
      <c r="AU53" s="1">
        <f t="shared" si="32"/>
        <v>-2.6451428819502363</v>
      </c>
      <c r="AW53" s="1">
        <v>-1800</v>
      </c>
      <c r="AX53" s="1">
        <f t="shared" si="0"/>
        <v>-4.5419414620793686E-3</v>
      </c>
      <c r="AY53" s="1">
        <f t="shared" si="1"/>
        <v>6.3397809462789959E-3</v>
      </c>
      <c r="AZ53" s="1">
        <f t="shared" si="2"/>
        <v>-1.0881722408358364E-2</v>
      </c>
      <c r="BA53" s="1">
        <f t="shared" si="3"/>
        <v>0.68038107574679563</v>
      </c>
      <c r="BB53" s="1">
        <f t="shared" si="4"/>
        <v>3.7767734197523134E-2</v>
      </c>
      <c r="BC53" s="1">
        <f t="shared" si="5"/>
        <v>2.0620815531301888</v>
      </c>
      <c r="BD53" s="1">
        <f t="shared" si="6"/>
        <v>1.6691777014146389</v>
      </c>
      <c r="BE53" s="1">
        <f t="shared" si="34"/>
        <v>7.5467763841786129</v>
      </c>
      <c r="BF53" s="1">
        <f t="shared" si="34"/>
        <v>7.5466606453910163</v>
      </c>
      <c r="BG53" s="1">
        <f t="shared" si="34"/>
        <v>7.546096427403798</v>
      </c>
      <c r="BH53" s="1">
        <f t="shared" si="34"/>
        <v>7.5433601162203701</v>
      </c>
      <c r="BI53" s="1">
        <f t="shared" si="34"/>
        <v>7.530407248396024</v>
      </c>
      <c r="BJ53" s="1">
        <f t="shared" si="34"/>
        <v>7.4748502210829839</v>
      </c>
      <c r="BK53" s="1">
        <f t="shared" si="34"/>
        <v>7.2934713561663456</v>
      </c>
      <c r="BL53" s="1">
        <f t="shared" si="8"/>
        <v>6.9010152472562449</v>
      </c>
    </row>
    <row r="54" spans="1:64" x14ac:dyDescent="0.2">
      <c r="A54" s="15" t="s">
        <v>103</v>
      </c>
      <c r="B54" s="16" t="s">
        <v>99</v>
      </c>
      <c r="C54" s="17">
        <v>18170.609</v>
      </c>
      <c r="D54" s="20"/>
      <c r="E54" s="19">
        <f t="shared" si="11"/>
        <v>-8994.07016298692</v>
      </c>
      <c r="F54" s="19">
        <f t="shared" si="12"/>
        <v>-8994</v>
      </c>
      <c r="G54" s="1">
        <f t="shared" si="13"/>
        <v>-0.21443960000033258</v>
      </c>
      <c r="H54" s="1">
        <f t="shared" si="37"/>
        <v>-0.21443960000033258</v>
      </c>
      <c r="P54" s="13">
        <f t="shared" si="38"/>
        <v>-0.25853668969960647</v>
      </c>
      <c r="Q54" s="65">
        <f t="shared" si="16"/>
        <v>3152.1090000000004</v>
      </c>
      <c r="S54" s="2">
        <f t="shared" si="39"/>
        <v>0.2</v>
      </c>
      <c r="Z54" s="1">
        <f t="shared" si="18"/>
        <v>-8994</v>
      </c>
      <c r="AA54" s="1">
        <f t="shared" si="19"/>
        <v>-0.23086810589929813</v>
      </c>
      <c r="AB54" s="1">
        <f t="shared" si="20"/>
        <v>-0.2323866152077384</v>
      </c>
      <c r="AC54" s="1">
        <f t="shared" si="21"/>
        <v>4.4097089699273895E-2</v>
      </c>
      <c r="AD54" s="1">
        <f t="shared" si="22"/>
        <v>1.6428505898965551E-2</v>
      </c>
      <c r="AE54" s="1">
        <f t="shared" si="23"/>
        <v>5.3979161214469182E-5</v>
      </c>
      <c r="AF54" s="1">
        <f t="shared" si="24"/>
        <v>4.4097089699273895E-2</v>
      </c>
      <c r="AG54" s="2"/>
      <c r="AH54" s="1">
        <f t="shared" si="25"/>
        <v>1.7947015207405839E-2</v>
      </c>
      <c r="AI54" s="1">
        <f t="shared" si="26"/>
        <v>0.33058750266632952</v>
      </c>
      <c r="AJ54" s="1">
        <f t="shared" si="27"/>
        <v>0.955689525829855</v>
      </c>
      <c r="AK54" s="1">
        <f t="shared" si="28"/>
        <v>-0.10439595789040225</v>
      </c>
      <c r="AL54" s="1">
        <f t="shared" si="29"/>
        <v>-2.9868872019018564</v>
      </c>
      <c r="AM54" s="1">
        <f t="shared" si="30"/>
        <v>-12.901998108893686</v>
      </c>
      <c r="AN54" s="1">
        <f t="shared" si="36"/>
        <v>-2.7916643553845057</v>
      </c>
      <c r="AO54" s="1">
        <f t="shared" si="36"/>
        <v>-2.7674421865202223</v>
      </c>
      <c r="AP54" s="1">
        <f t="shared" si="36"/>
        <v>-2.8055752669076095</v>
      </c>
      <c r="AQ54" s="1">
        <f t="shared" si="36"/>
        <v>-2.7452853557568511</v>
      </c>
      <c r="AR54" s="1">
        <f t="shared" si="36"/>
        <v>-2.8400158552572834</v>
      </c>
      <c r="AS54" s="1">
        <f t="shared" si="36"/>
        <v>-2.6894998811275346</v>
      </c>
      <c r="AT54" s="1">
        <f t="shared" si="36"/>
        <v>-2.9252218110386563</v>
      </c>
      <c r="AU54" s="1">
        <f t="shared" si="32"/>
        <v>-2.5440489229419985</v>
      </c>
      <c r="AW54" s="1">
        <v>-1600</v>
      </c>
      <c r="AX54" s="1">
        <f t="shared" si="0"/>
        <v>-2.8829675262746378E-3</v>
      </c>
      <c r="AY54" s="1">
        <f t="shared" si="1"/>
        <v>3.3915207623362031E-3</v>
      </c>
      <c r="AZ54" s="1">
        <f t="shared" si="2"/>
        <v>-6.2744882886108409E-3</v>
      </c>
      <c r="BA54" s="1">
        <f t="shared" si="3"/>
        <v>0.54577203425300957</v>
      </c>
      <c r="BB54" s="1">
        <f t="shared" si="4"/>
        <v>0.27760243109152916</v>
      </c>
      <c r="BC54" s="1">
        <f t="shared" si="5"/>
        <v>2.3056023824582721</v>
      </c>
      <c r="BD54" s="1">
        <f t="shared" si="6"/>
        <v>2.2513902056413189</v>
      </c>
      <c r="BE54" s="1">
        <f t="shared" si="34"/>
        <v>7.8410442144707408</v>
      </c>
      <c r="BF54" s="1">
        <f t="shared" si="34"/>
        <v>7.8410442143945778</v>
      </c>
      <c r="BG54" s="1">
        <f t="shared" si="34"/>
        <v>7.84104420570507</v>
      </c>
      <c r="BH54" s="1">
        <f t="shared" si="34"/>
        <v>7.8410432143462421</v>
      </c>
      <c r="BI54" s="1">
        <f t="shared" si="34"/>
        <v>7.840930607643692</v>
      </c>
      <c r="BJ54" s="1">
        <f t="shared" si="34"/>
        <v>7.8315592276649992</v>
      </c>
      <c r="BK54" s="1">
        <f t="shared" si="34"/>
        <v>7.6859532513528279</v>
      </c>
      <c r="BL54" s="1">
        <f t="shared" si="8"/>
        <v>7.1635969589659547</v>
      </c>
    </row>
    <row r="55" spans="1:64" x14ac:dyDescent="0.2">
      <c r="A55" s="15" t="s">
        <v>103</v>
      </c>
      <c r="B55" s="16" t="s">
        <v>99</v>
      </c>
      <c r="C55" s="17">
        <v>18173.664000000001</v>
      </c>
      <c r="D55" s="20"/>
      <c r="E55" s="19">
        <f t="shared" si="11"/>
        <v>-8993.0705904963852</v>
      </c>
      <c r="F55" s="19">
        <f t="shared" si="12"/>
        <v>-8993</v>
      </c>
      <c r="G55" s="1">
        <f t="shared" si="13"/>
        <v>-0.21574619999955758</v>
      </c>
      <c r="H55" s="1">
        <f t="shared" si="37"/>
        <v>-0.21574619999955758</v>
      </c>
      <c r="P55" s="13">
        <f t="shared" si="38"/>
        <v>-0.25844712354075999</v>
      </c>
      <c r="Q55" s="65">
        <f t="shared" si="16"/>
        <v>3155.1640000000007</v>
      </c>
      <c r="S55" s="2">
        <f t="shared" si="39"/>
        <v>0.2</v>
      </c>
      <c r="Z55" s="1">
        <f t="shared" si="18"/>
        <v>-8993</v>
      </c>
      <c r="AA55" s="1">
        <f t="shared" si="19"/>
        <v>-0.23078388242965064</v>
      </c>
      <c r="AB55" s="1">
        <f t="shared" si="20"/>
        <v>-0.23369312679382181</v>
      </c>
      <c r="AC55" s="1">
        <f t="shared" si="21"/>
        <v>4.2700923541202418E-2</v>
      </c>
      <c r="AD55" s="1">
        <f t="shared" si="22"/>
        <v>1.5037682430093069E-2</v>
      </c>
      <c r="AE55" s="1">
        <f t="shared" si="23"/>
        <v>4.5226378573665956E-5</v>
      </c>
      <c r="AF55" s="1">
        <f t="shared" si="24"/>
        <v>4.2700923541202418E-2</v>
      </c>
      <c r="AG55" s="2"/>
      <c r="AH55" s="1">
        <f t="shared" si="25"/>
        <v>1.7946926794264236E-2</v>
      </c>
      <c r="AI55" s="1">
        <f t="shared" si="26"/>
        <v>0.33062533261570803</v>
      </c>
      <c r="AJ55" s="1">
        <f t="shared" si="27"/>
        <v>0.95579601275965242</v>
      </c>
      <c r="AK55" s="1">
        <f t="shared" si="28"/>
        <v>-0.10463824479856554</v>
      </c>
      <c r="AL55" s="1">
        <f t="shared" si="29"/>
        <v>-2.9865252520536605</v>
      </c>
      <c r="AM55" s="1">
        <f t="shared" si="30"/>
        <v>-12.871762364913062</v>
      </c>
      <c r="AN55" s="1">
        <f t="shared" si="36"/>
        <v>-2.7908591047001274</v>
      </c>
      <c r="AO55" s="1">
        <f t="shared" si="36"/>
        <v>-2.7666370620801914</v>
      </c>
      <c r="AP55" s="1">
        <f t="shared" si="36"/>
        <v>-2.8047812661882809</v>
      </c>
      <c r="AQ55" s="1">
        <f t="shared" si="36"/>
        <v>-2.7444549488310943</v>
      </c>
      <c r="AR55" s="1">
        <f t="shared" si="36"/>
        <v>-2.8392699332186999</v>
      </c>
      <c r="AS55" s="1">
        <f t="shared" si="36"/>
        <v>-2.6885693281293834</v>
      </c>
      <c r="AT55" s="1">
        <f t="shared" si="36"/>
        <v>-2.9246439418345744</v>
      </c>
      <c r="AU55" s="1">
        <f t="shared" si="32"/>
        <v>-2.5427360143834496</v>
      </c>
      <c r="AW55" s="1">
        <v>-1400</v>
      </c>
      <c r="AX55" s="1">
        <f t="shared" si="0"/>
        <v>-2.1166415267298453E-3</v>
      </c>
      <c r="AY55" s="1">
        <f t="shared" si="1"/>
        <v>-9.9980300244915249E-5</v>
      </c>
      <c r="AZ55" s="1">
        <f t="shared" si="2"/>
        <v>-2.0166612264849301E-3</v>
      </c>
      <c r="BA55" s="1">
        <f t="shared" si="3"/>
        <v>0.46817850848204345</v>
      </c>
      <c r="BB55" s="1">
        <f t="shared" si="4"/>
        <v>0.43419286592932993</v>
      </c>
      <c r="BC55" s="1">
        <f t="shared" si="5"/>
        <v>2.4734469182502385</v>
      </c>
      <c r="BD55" s="1">
        <f t="shared" si="6"/>
        <v>2.8811638609392674</v>
      </c>
      <c r="BE55" s="1">
        <f t="shared" si="34"/>
        <v>8.0855913703434492</v>
      </c>
      <c r="BF55" s="1">
        <f t="shared" si="34"/>
        <v>8.0855955196027374</v>
      </c>
      <c r="BG55" s="1">
        <f t="shared" si="34"/>
        <v>8.0855688382013664</v>
      </c>
      <c r="BH55" s="1">
        <f t="shared" si="34"/>
        <v>8.085740357644049</v>
      </c>
      <c r="BI55" s="1">
        <f t="shared" si="34"/>
        <v>8.0846355719491765</v>
      </c>
      <c r="BJ55" s="1">
        <f t="shared" si="34"/>
        <v>8.0916633209347388</v>
      </c>
      <c r="BK55" s="1">
        <f t="shared" si="34"/>
        <v>8.0426255859183868</v>
      </c>
      <c r="BL55" s="1">
        <f t="shared" si="8"/>
        <v>7.4261786706756645</v>
      </c>
    </row>
    <row r="56" spans="1:64" x14ac:dyDescent="0.2">
      <c r="A56" s="15" t="s">
        <v>103</v>
      </c>
      <c r="B56" s="16" t="s">
        <v>99</v>
      </c>
      <c r="C56" s="17">
        <v>18222.562999999998</v>
      </c>
      <c r="D56" s="20"/>
      <c r="E56" s="19">
        <f t="shared" si="11"/>
        <v>-8977.0712139940424</v>
      </c>
      <c r="F56" s="19">
        <f t="shared" si="12"/>
        <v>-8977</v>
      </c>
      <c r="G56" s="1">
        <f t="shared" si="13"/>
        <v>-0.21765180000511464</v>
      </c>
      <c r="H56" s="1">
        <f t="shared" si="37"/>
        <v>-0.21765180000511464</v>
      </c>
      <c r="P56" s="13">
        <f t="shared" si="38"/>
        <v>-0.2570159689992163</v>
      </c>
      <c r="Q56" s="65">
        <f t="shared" si="16"/>
        <v>3204.0629999999983</v>
      </c>
      <c r="S56" s="2">
        <f t="shared" si="39"/>
        <v>0.2</v>
      </c>
      <c r="Z56" s="1">
        <f t="shared" si="18"/>
        <v>-8977</v>
      </c>
      <c r="AA56" s="1">
        <f t="shared" si="19"/>
        <v>-0.22943974586691587</v>
      </c>
      <c r="AB56" s="1">
        <f t="shared" si="20"/>
        <v>-0.23559572025647715</v>
      </c>
      <c r="AC56" s="1">
        <f t="shared" si="21"/>
        <v>3.9364168994101667E-2</v>
      </c>
      <c r="AD56" s="1">
        <f t="shared" si="22"/>
        <v>1.1787945861801236E-2</v>
      </c>
      <c r="AE56" s="1">
        <f t="shared" si="23"/>
        <v>2.7791133528151378E-5</v>
      </c>
      <c r="AF56" s="1">
        <f t="shared" si="24"/>
        <v>3.9364168994101667E-2</v>
      </c>
      <c r="AG56" s="2"/>
      <c r="AH56" s="1">
        <f t="shared" si="25"/>
        <v>1.7943920251362516E-2</v>
      </c>
      <c r="AI56" s="1">
        <f t="shared" si="26"/>
        <v>0.33124446145204289</v>
      </c>
      <c r="AJ56" s="1">
        <f t="shared" si="27"/>
        <v>0.95748788678788777</v>
      </c>
      <c r="AK56" s="1">
        <f t="shared" si="28"/>
        <v>-0.10852482329765784</v>
      </c>
      <c r="AL56" s="1">
        <f t="shared" si="29"/>
        <v>-2.9807162993032938</v>
      </c>
      <c r="AM56" s="1">
        <f t="shared" si="30"/>
        <v>-12.405083478458481</v>
      </c>
      <c r="AN56" s="1">
        <f t="shared" si="36"/>
        <v>-2.7779483435345464</v>
      </c>
      <c r="AO56" s="1">
        <f t="shared" si="36"/>
        <v>-2.7537624892038433</v>
      </c>
      <c r="AP56" s="1">
        <f t="shared" si="36"/>
        <v>-2.7920351004044637</v>
      </c>
      <c r="AQ56" s="1">
        <f t="shared" si="36"/>
        <v>-2.7311963436176994</v>
      </c>
      <c r="AR56" s="1">
        <f t="shared" si="36"/>
        <v>-2.8272678967816494</v>
      </c>
      <c r="AS56" s="1">
        <f t="shared" si="36"/>
        <v>-2.6737334478270034</v>
      </c>
      <c r="AT56" s="1">
        <f t="shared" si="36"/>
        <v>-2.915307646928758</v>
      </c>
      <c r="AU56" s="1">
        <f t="shared" si="32"/>
        <v>-2.521729477446673</v>
      </c>
      <c r="AW56" s="1">
        <v>-1200</v>
      </c>
      <c r="AX56" s="1">
        <f t="shared" si="0"/>
        <v>-2.3102880144566214E-3</v>
      </c>
      <c r="AY56" s="1">
        <f t="shared" si="1"/>
        <v>-4.1347222414643489E-3</v>
      </c>
      <c r="AZ56" s="1">
        <f t="shared" si="2"/>
        <v>1.8244342270077277E-3</v>
      </c>
      <c r="BA56" s="1">
        <f t="shared" si="3"/>
        <v>0.41863247218877653</v>
      </c>
      <c r="BB56" s="1">
        <f t="shared" si="4"/>
        <v>0.54639464376761959</v>
      </c>
      <c r="BC56" s="1">
        <f t="shared" si="5"/>
        <v>2.6023582374195775</v>
      </c>
      <c r="BD56" s="1">
        <f t="shared" si="6"/>
        <v>3.6186510942664634</v>
      </c>
      <c r="BE56" s="1">
        <f t="shared" si="34"/>
        <v>8.3000257764999468</v>
      </c>
      <c r="BF56" s="1">
        <f t="shared" si="34"/>
        <v>8.2998617138219721</v>
      </c>
      <c r="BG56" s="1">
        <f t="shared" si="34"/>
        <v>8.300422906382483</v>
      </c>
      <c r="BH56" s="1">
        <f t="shared" si="34"/>
        <v>8.2985005560289462</v>
      </c>
      <c r="BI56" s="1">
        <f t="shared" si="34"/>
        <v>8.3050537674909464</v>
      </c>
      <c r="BJ56" s="1">
        <f t="shared" si="34"/>
        <v>8.2823304896144645</v>
      </c>
      <c r="BK56" s="1">
        <f t="shared" si="34"/>
        <v>8.3570380807869888</v>
      </c>
      <c r="BL56" s="1">
        <f t="shared" si="8"/>
        <v>7.6887603823853734</v>
      </c>
    </row>
    <row r="57" spans="1:64" x14ac:dyDescent="0.2">
      <c r="A57" s="15" t="s">
        <v>103</v>
      </c>
      <c r="B57" s="16" t="s">
        <v>99</v>
      </c>
      <c r="C57" s="17">
        <v>18265.361000000001</v>
      </c>
      <c r="D57" s="20"/>
      <c r="E57" s="19">
        <f t="shared" si="11"/>
        <v>-8963.0680377420249</v>
      </c>
      <c r="F57" s="19">
        <f t="shared" si="12"/>
        <v>-8963</v>
      </c>
      <c r="G57" s="1">
        <f t="shared" si="13"/>
        <v>-0.20794419999947422</v>
      </c>
      <c r="H57" s="1">
        <f t="shared" si="37"/>
        <v>-0.20794419999947422</v>
      </c>
      <c r="P57" s="13">
        <f t="shared" si="38"/>
        <v>-0.25576664877536553</v>
      </c>
      <c r="Q57" s="65">
        <f t="shared" si="16"/>
        <v>3246.8610000000008</v>
      </c>
      <c r="S57" s="2">
        <f t="shared" si="39"/>
        <v>0.2</v>
      </c>
      <c r="Z57" s="1">
        <f t="shared" si="18"/>
        <v>-8963</v>
      </c>
      <c r="AA57" s="1">
        <f t="shared" si="19"/>
        <v>-0.22826895478087705</v>
      </c>
      <c r="AB57" s="1">
        <f t="shared" si="20"/>
        <v>-0.22588301313405623</v>
      </c>
      <c r="AC57" s="1">
        <f t="shared" si="21"/>
        <v>4.7822448775891313E-2</v>
      </c>
      <c r="AD57" s="1">
        <f t="shared" si="22"/>
        <v>2.0324754781402832E-2</v>
      </c>
      <c r="AE57" s="1">
        <f t="shared" si="23"/>
        <v>8.2619131384831457E-5</v>
      </c>
      <c r="AF57" s="1">
        <f t="shared" si="24"/>
        <v>4.7822448775891313E-2</v>
      </c>
      <c r="AG57" s="2"/>
      <c r="AH57" s="1">
        <f t="shared" si="25"/>
        <v>1.793881313458201E-2</v>
      </c>
      <c r="AI57" s="1">
        <f t="shared" si="26"/>
        <v>0.33180781478631605</v>
      </c>
      <c r="AJ57" s="1">
        <f t="shared" si="27"/>
        <v>0.95894963747314266</v>
      </c>
      <c r="AK57" s="1">
        <f t="shared" si="28"/>
        <v>-0.11194110607689169</v>
      </c>
      <c r="AL57" s="1">
        <f t="shared" si="29"/>
        <v>-2.975605739955272</v>
      </c>
      <c r="AM57" s="1">
        <f t="shared" si="30"/>
        <v>-12.02146545017858</v>
      </c>
      <c r="AN57" s="1">
        <f t="shared" si="36"/>
        <v>-2.7666100774361557</v>
      </c>
      <c r="AO57" s="1">
        <f t="shared" si="36"/>
        <v>-2.7425077431734817</v>
      </c>
      <c r="AP57" s="1">
        <f t="shared" si="36"/>
        <v>-2.7808169213476108</v>
      </c>
      <c r="AQ57" s="1">
        <f t="shared" si="36"/>
        <v>-2.7196377046468916</v>
      </c>
      <c r="AR57" s="1">
        <f t="shared" si="36"/>
        <v>-2.8166612125843877</v>
      </c>
      <c r="AS57" s="1">
        <f t="shared" si="36"/>
        <v>-2.6608349646663321</v>
      </c>
      <c r="AT57" s="1">
        <f t="shared" si="36"/>
        <v>-2.9069960996340525</v>
      </c>
      <c r="AU57" s="1">
        <f t="shared" si="32"/>
        <v>-2.503348757626993</v>
      </c>
      <c r="AW57" s="1">
        <v>-1000</v>
      </c>
      <c r="AX57" s="1">
        <f t="shared" si="0"/>
        <v>-3.4611821025209918E-3</v>
      </c>
      <c r="AY57" s="1">
        <f t="shared" si="1"/>
        <v>-8.7127050613221013E-3</v>
      </c>
      <c r="AZ57" s="1">
        <f t="shared" si="2"/>
        <v>5.2515229588011095E-3</v>
      </c>
      <c r="BA57" s="1">
        <f t="shared" si="3"/>
        <v>0.38498053899810036</v>
      </c>
      <c r="BB57" s="1">
        <f t="shared" si="4"/>
        <v>0.63223482614703119</v>
      </c>
      <c r="BC57" s="1">
        <f t="shared" si="5"/>
        <v>2.708739140564159</v>
      </c>
      <c r="BD57" s="1">
        <f t="shared" si="6"/>
        <v>4.5481322518881679</v>
      </c>
      <c r="BE57" s="1">
        <f t="shared" si="34"/>
        <v>8.4951477419038639</v>
      </c>
      <c r="BF57" s="1">
        <f t="shared" si="34"/>
        <v>8.4930354115820599</v>
      </c>
      <c r="BG57" s="1">
        <f t="shared" si="34"/>
        <v>8.4982445794299988</v>
      </c>
      <c r="BH57" s="1">
        <f t="shared" si="34"/>
        <v>8.4853316291752243</v>
      </c>
      <c r="BI57" s="1">
        <f t="shared" si="34"/>
        <v>8.5169450652010408</v>
      </c>
      <c r="BJ57" s="1">
        <f t="shared" si="34"/>
        <v>8.4369477656319951</v>
      </c>
      <c r="BK57" s="1">
        <f t="shared" si="34"/>
        <v>8.6256375336738937</v>
      </c>
      <c r="BL57" s="1">
        <f t="shared" si="8"/>
        <v>7.9513420940950823</v>
      </c>
    </row>
    <row r="58" spans="1:64" x14ac:dyDescent="0.2">
      <c r="A58" s="15" t="s">
        <v>103</v>
      </c>
      <c r="B58" s="16" t="s">
        <v>99</v>
      </c>
      <c r="C58" s="17">
        <v>18271.468000000001</v>
      </c>
      <c r="D58" s="20"/>
      <c r="E58" s="19">
        <f t="shared" si="11"/>
        <v>-8961.0698743378689</v>
      </c>
      <c r="F58" s="19">
        <f t="shared" si="12"/>
        <v>-8961</v>
      </c>
      <c r="G58" s="1">
        <f t="shared" si="13"/>
        <v>-0.21355740000217338</v>
      </c>
      <c r="H58" s="1">
        <f t="shared" si="37"/>
        <v>-0.21355740000217338</v>
      </c>
      <c r="P58" s="13">
        <f t="shared" si="38"/>
        <v>-0.25558839845767256</v>
      </c>
      <c r="Q58" s="65">
        <f t="shared" si="16"/>
        <v>3252.9680000000008</v>
      </c>
      <c r="S58" s="2">
        <f t="shared" si="39"/>
        <v>0.2</v>
      </c>
      <c r="Z58" s="1">
        <f t="shared" si="18"/>
        <v>-8961</v>
      </c>
      <c r="AA58" s="1">
        <f t="shared" si="19"/>
        <v>-0.22810210631371947</v>
      </c>
      <c r="AB58" s="1">
        <f t="shared" si="20"/>
        <v>-0.23149529344271891</v>
      </c>
      <c r="AC58" s="1">
        <f t="shared" si="21"/>
        <v>4.203099845549918E-2</v>
      </c>
      <c r="AD58" s="1">
        <f t="shared" si="22"/>
        <v>1.4544706311546085E-2</v>
      </c>
      <c r="AE58" s="1">
        <f t="shared" si="23"/>
        <v>4.2309696337825703E-5</v>
      </c>
      <c r="AF58" s="1">
        <f t="shared" si="24"/>
        <v>4.203099845549918E-2</v>
      </c>
      <c r="AG58" s="2"/>
      <c r="AH58" s="1">
        <f t="shared" si="25"/>
        <v>1.7937893440545517E-2</v>
      </c>
      <c r="AI58" s="1">
        <f t="shared" si="26"/>
        <v>0.33188995897945639</v>
      </c>
      <c r="AJ58" s="1">
        <f t="shared" si="27"/>
        <v>0.95915701961266608</v>
      </c>
      <c r="AK58" s="1">
        <f t="shared" si="28"/>
        <v>-0.11243033708872156</v>
      </c>
      <c r="AL58" s="1">
        <f t="shared" si="29"/>
        <v>-2.9748735238736592</v>
      </c>
      <c r="AM58" s="1">
        <f t="shared" si="30"/>
        <v>-11.968424446714341</v>
      </c>
      <c r="AN58" s="1">
        <f t="shared" si="36"/>
        <v>-2.7649871731303191</v>
      </c>
      <c r="AO58" s="1">
        <f t="shared" si="36"/>
        <v>-2.7409006445710391</v>
      </c>
      <c r="AP58" s="1">
        <f t="shared" si="36"/>
        <v>-2.7792093388782795</v>
      </c>
      <c r="AQ58" s="1">
        <f t="shared" si="36"/>
        <v>-2.7179896789492251</v>
      </c>
      <c r="AR58" s="1">
        <f t="shared" si="36"/>
        <v>-2.8151379047707907</v>
      </c>
      <c r="AS58" s="1">
        <f t="shared" si="36"/>
        <v>-2.6589987264194801</v>
      </c>
      <c r="AT58" s="1">
        <f t="shared" si="36"/>
        <v>-2.9057976823624414</v>
      </c>
      <c r="AU58" s="1">
        <f t="shared" si="32"/>
        <v>-2.5007229405098963</v>
      </c>
      <c r="AW58" s="1">
        <v>-800</v>
      </c>
      <c r="AX58" s="1">
        <f t="shared" si="0"/>
        <v>-5.5478748682519959E-3</v>
      </c>
      <c r="AY58" s="1">
        <f t="shared" si="1"/>
        <v>-1.3833928759818167E-2</v>
      </c>
      <c r="AZ58" s="1">
        <f t="shared" si="2"/>
        <v>8.2860538915661714E-3</v>
      </c>
      <c r="BA58" s="1">
        <f t="shared" si="3"/>
        <v>0.36132140329857776</v>
      </c>
      <c r="BB58" s="1">
        <f t="shared" si="4"/>
        <v>0.70121806429639522</v>
      </c>
      <c r="BC58" s="1">
        <f t="shared" si="5"/>
        <v>2.8014093912913349</v>
      </c>
      <c r="BD58" s="1">
        <f t="shared" si="6"/>
        <v>5.8223771542621776</v>
      </c>
      <c r="BE58" s="1">
        <f t="shared" si="34"/>
        <v>8.6780918679665113</v>
      </c>
      <c r="BF58" s="1">
        <f t="shared" si="34"/>
        <v>8.6700165209690603</v>
      </c>
      <c r="BG58" s="1">
        <f t="shared" si="34"/>
        <v>8.686256053073949</v>
      </c>
      <c r="BH58" s="1">
        <f t="shared" si="34"/>
        <v>8.6533421564641984</v>
      </c>
      <c r="BI58" s="1">
        <f t="shared" si="34"/>
        <v>8.7190551171171116</v>
      </c>
      <c r="BJ58" s="1">
        <f t="shared" si="34"/>
        <v>8.583377837436835</v>
      </c>
      <c r="BK58" s="1">
        <f t="shared" si="34"/>
        <v>8.8480114049569565</v>
      </c>
      <c r="BL58" s="1">
        <f t="shared" si="8"/>
        <v>8.213923805804793</v>
      </c>
    </row>
    <row r="59" spans="1:64" x14ac:dyDescent="0.2">
      <c r="A59" s="15" t="s">
        <v>103</v>
      </c>
      <c r="B59" s="16" t="s">
        <v>99</v>
      </c>
      <c r="C59" s="17">
        <v>18332.597000000002</v>
      </c>
      <c r="D59" s="20"/>
      <c r="E59" s="19">
        <f t="shared" si="11"/>
        <v>-8941.0689359503394</v>
      </c>
      <c r="F59" s="19">
        <f t="shared" si="12"/>
        <v>-8941</v>
      </c>
      <c r="G59" s="1">
        <f t="shared" si="13"/>
        <v>-0.2106893999989552</v>
      </c>
      <c r="H59" s="1">
        <f t="shared" si="37"/>
        <v>-0.2106893999989552</v>
      </c>
      <c r="P59" s="13">
        <f t="shared" si="38"/>
        <v>-0.25380897528074292</v>
      </c>
      <c r="Q59" s="65">
        <f t="shared" si="16"/>
        <v>3314.0970000000016</v>
      </c>
      <c r="S59" s="2">
        <f t="shared" si="39"/>
        <v>0.2</v>
      </c>
      <c r="Z59" s="1">
        <f t="shared" si="18"/>
        <v>-8941</v>
      </c>
      <c r="AA59" s="1">
        <f t="shared" si="19"/>
        <v>-0.22643924529068746</v>
      </c>
      <c r="AB59" s="1">
        <f t="shared" si="20"/>
        <v>-0.22861546067542374</v>
      </c>
      <c r="AC59" s="1">
        <f t="shared" si="21"/>
        <v>4.3119575281787725E-2</v>
      </c>
      <c r="AD59" s="1">
        <f t="shared" si="22"/>
        <v>1.5749845291732262E-2</v>
      </c>
      <c r="AE59" s="1">
        <f t="shared" si="23"/>
        <v>4.9611525342700185E-5</v>
      </c>
      <c r="AF59" s="1">
        <f t="shared" si="24"/>
        <v>4.3119575281787725E-2</v>
      </c>
      <c r="AG59" s="2"/>
      <c r="AH59" s="1">
        <f t="shared" si="25"/>
        <v>1.7926060676468548E-2</v>
      </c>
      <c r="AI59" s="1">
        <f t="shared" si="26"/>
        <v>0.33273458231609998</v>
      </c>
      <c r="AJ59" s="1">
        <f t="shared" si="27"/>
        <v>0.96121073873965746</v>
      </c>
      <c r="AK59" s="1">
        <f t="shared" si="28"/>
        <v>-0.11733912379716525</v>
      </c>
      <c r="AL59" s="1">
        <f t="shared" si="29"/>
        <v>-2.9675216370820676</v>
      </c>
      <c r="AM59" s="1">
        <f t="shared" si="30"/>
        <v>-11.460537015368722</v>
      </c>
      <c r="AN59" s="1">
        <f t="shared" si="36"/>
        <v>-2.748714812124895</v>
      </c>
      <c r="AO59" s="1">
        <f t="shared" si="36"/>
        <v>-2.7248382978078292</v>
      </c>
      <c r="AP59" s="1">
        <f t="shared" si="36"/>
        <v>-2.7630648762314411</v>
      </c>
      <c r="AQ59" s="1">
        <f t="shared" si="36"/>
        <v>-2.7015527898349028</v>
      </c>
      <c r="AR59" s="1">
        <f t="shared" si="36"/>
        <v>-2.7997928610141476</v>
      </c>
      <c r="AS59" s="1">
        <f t="shared" si="36"/>
        <v>-2.6407256075357539</v>
      </c>
      <c r="AT59" s="1">
        <f t="shared" si="36"/>
        <v>-2.8936582828369968</v>
      </c>
      <c r="AU59" s="1">
        <f t="shared" si="32"/>
        <v>-2.4744647693389252</v>
      </c>
      <c r="AW59" s="1">
        <v>-600</v>
      </c>
      <c r="AX59" s="1">
        <f t="shared" si="0"/>
        <v>-8.5703623340339236E-3</v>
      </c>
      <c r="AY59" s="1">
        <f t="shared" si="1"/>
        <v>-1.9498393336952552E-2</v>
      </c>
      <c r="AZ59" s="1">
        <f t="shared" si="2"/>
        <v>1.0928031002918628E-2</v>
      </c>
      <c r="BA59" s="1">
        <f t="shared" si="3"/>
        <v>0.34464670683560095</v>
      </c>
      <c r="BB59" s="1">
        <f t="shared" si="4"/>
        <v>0.75841196207358685</v>
      </c>
      <c r="BC59" s="1">
        <f t="shared" si="5"/>
        <v>2.8851780034700814</v>
      </c>
      <c r="BD59" s="1">
        <f t="shared" si="6"/>
        <v>7.7570836669990566</v>
      </c>
      <c r="BE59" s="1">
        <f t="shared" si="34"/>
        <v>8.852862018151713</v>
      </c>
      <c r="BF59" s="1">
        <f t="shared" si="34"/>
        <v>8.8358083828839042</v>
      </c>
      <c r="BG59" s="1">
        <f t="shared" si="34"/>
        <v>8.8657843772078699</v>
      </c>
      <c r="BH59" s="1">
        <f t="shared" si="34"/>
        <v>8.8126895278820427</v>
      </c>
      <c r="BI59" s="1">
        <f t="shared" si="34"/>
        <v>8.9055503845513915</v>
      </c>
      <c r="BJ59" s="1">
        <f t="shared" si="34"/>
        <v>8.7390031358985798</v>
      </c>
      <c r="BK59" s="1">
        <f t="shared" si="34"/>
        <v>9.026916098876308</v>
      </c>
      <c r="BL59" s="1">
        <f t="shared" si="8"/>
        <v>8.4765055175145001</v>
      </c>
    </row>
    <row r="60" spans="1:64" x14ac:dyDescent="0.2">
      <c r="A60" s="15" t="s">
        <v>103</v>
      </c>
      <c r="B60" s="16" t="s">
        <v>99</v>
      </c>
      <c r="C60" s="17">
        <v>18546.542000000001</v>
      </c>
      <c r="D60" s="20"/>
      <c r="E60" s="19">
        <f t="shared" si="11"/>
        <v>-8871.067778343966</v>
      </c>
      <c r="F60" s="19">
        <f t="shared" si="12"/>
        <v>-8871</v>
      </c>
      <c r="G60" s="1">
        <f t="shared" si="13"/>
        <v>-0.2071514000017487</v>
      </c>
      <c r="H60" s="1">
        <f t="shared" si="37"/>
        <v>-0.2071514000017487</v>
      </c>
      <c r="P60" s="13">
        <f t="shared" si="38"/>
        <v>-0.24762509416148915</v>
      </c>
      <c r="Q60" s="65">
        <f t="shared" si="16"/>
        <v>3528.0420000000013</v>
      </c>
      <c r="S60" s="2">
        <f t="shared" si="39"/>
        <v>0.2</v>
      </c>
      <c r="Z60" s="1">
        <f t="shared" si="18"/>
        <v>-8871</v>
      </c>
      <c r="AA60" s="1">
        <f t="shared" si="19"/>
        <v>-0.22070052881911909</v>
      </c>
      <c r="AB60" s="1">
        <f t="shared" si="20"/>
        <v>-0.22499752911409712</v>
      </c>
      <c r="AC60" s="1">
        <f t="shared" si="21"/>
        <v>4.0473694159740448E-2</v>
      </c>
      <c r="AD60" s="1">
        <f t="shared" si="22"/>
        <v>1.3549128817370387E-2</v>
      </c>
      <c r="AE60" s="1">
        <f t="shared" si="23"/>
        <v>3.6715778341939339E-5</v>
      </c>
      <c r="AF60" s="1">
        <f t="shared" si="24"/>
        <v>4.0473694159740448E-2</v>
      </c>
      <c r="AG60" s="2"/>
      <c r="AH60" s="1">
        <f t="shared" si="25"/>
        <v>1.7846129112348428E-2</v>
      </c>
      <c r="AI60" s="1">
        <f t="shared" si="26"/>
        <v>0.33603339243352548</v>
      </c>
      <c r="AJ60" s="1">
        <f t="shared" si="27"/>
        <v>0.96809870091671202</v>
      </c>
      <c r="AK60" s="1">
        <f t="shared" si="28"/>
        <v>-0.13475886481795288</v>
      </c>
      <c r="AL60" s="1">
        <f t="shared" si="29"/>
        <v>-2.9413522743550695</v>
      </c>
      <c r="AM60" s="1">
        <f t="shared" si="30"/>
        <v>-9.9545997461697677</v>
      </c>
      <c r="AN60" s="1">
        <f t="shared" si="36"/>
        <v>-2.6911450394526364</v>
      </c>
      <c r="AO60" s="1">
        <f t="shared" si="36"/>
        <v>-2.6686906742306582</v>
      </c>
      <c r="AP60" s="1">
        <f t="shared" si="36"/>
        <v>-2.7055795850642745</v>
      </c>
      <c r="AQ60" s="1">
        <f t="shared" si="36"/>
        <v>-2.644607979608061</v>
      </c>
      <c r="AR60" s="1">
        <f t="shared" si="36"/>
        <v>-2.7444524558322847</v>
      </c>
      <c r="AS60" s="1">
        <f t="shared" si="36"/>
        <v>-2.578086229926102</v>
      </c>
      <c r="AT60" s="1">
        <f t="shared" si="36"/>
        <v>-2.8488323359810814</v>
      </c>
      <c r="AU60" s="1">
        <f t="shared" si="32"/>
        <v>-2.3825611702405274</v>
      </c>
      <c r="AW60" s="1">
        <v>-400</v>
      </c>
      <c r="AX60" s="1">
        <f t="shared" si="0"/>
        <v>-1.2557652238743134E-2</v>
      </c>
      <c r="AY60" s="1">
        <f t="shared" si="1"/>
        <v>-2.5706098792725254E-2</v>
      </c>
      <c r="AZ60" s="1">
        <f t="shared" si="2"/>
        <v>1.314844655398212E-2</v>
      </c>
      <c r="BA60" s="1">
        <f t="shared" si="3"/>
        <v>0.33335742511128341</v>
      </c>
      <c r="BB60" s="1">
        <f t="shared" si="4"/>
        <v>0.8063689279133438</v>
      </c>
      <c r="BC60" s="1">
        <f t="shared" si="5"/>
        <v>2.9622913376957443</v>
      </c>
      <c r="BD60" s="1">
        <f t="shared" si="6"/>
        <v>11.124508242190103</v>
      </c>
      <c r="BE60" s="1">
        <f t="shared" si="34"/>
        <v>9.0203491506649467</v>
      </c>
      <c r="BF60" s="1">
        <f t="shared" si="34"/>
        <v>8.9966765223549032</v>
      </c>
      <c r="BG60" s="1">
        <f t="shared" si="34"/>
        <v>9.034761781074895</v>
      </c>
      <c r="BH60" s="1">
        <f t="shared" si="34"/>
        <v>8.9731648863631523</v>
      </c>
      <c r="BI60" s="1">
        <f t="shared" si="34"/>
        <v>9.072006352150316</v>
      </c>
      <c r="BJ60" s="1">
        <f t="shared" si="34"/>
        <v>8.9110921765650613</v>
      </c>
      <c r="BK60" s="1">
        <f t="shared" si="34"/>
        <v>9.1680880012758923</v>
      </c>
      <c r="BL60" s="1">
        <f t="shared" si="8"/>
        <v>8.7390872292242108</v>
      </c>
    </row>
    <row r="61" spans="1:64" x14ac:dyDescent="0.2">
      <c r="A61" s="15" t="s">
        <v>103</v>
      </c>
      <c r="B61" s="16" t="s">
        <v>99</v>
      </c>
      <c r="C61" s="17">
        <v>18604.617999999999</v>
      </c>
      <c r="D61" s="20"/>
      <c r="E61" s="19">
        <f t="shared" si="11"/>
        <v>-8852.0657580623629</v>
      </c>
      <c r="F61" s="19">
        <f t="shared" si="12"/>
        <v>-8852</v>
      </c>
      <c r="G61" s="1">
        <f t="shared" si="13"/>
        <v>-0.20097680000253604</v>
      </c>
      <c r="H61" s="1">
        <f t="shared" si="37"/>
        <v>-0.20097680000253604</v>
      </c>
      <c r="P61" s="13">
        <f t="shared" si="38"/>
        <v>-0.24595844914340598</v>
      </c>
      <c r="Q61" s="65">
        <f t="shared" si="16"/>
        <v>3586.1179999999986</v>
      </c>
      <c r="S61" s="2">
        <f t="shared" si="39"/>
        <v>0.2</v>
      </c>
      <c r="Z61" s="1">
        <f t="shared" si="18"/>
        <v>-8852</v>
      </c>
      <c r="AA61" s="1">
        <f t="shared" si="19"/>
        <v>-0.21916493574728083</v>
      </c>
      <c r="AB61" s="1">
        <f t="shared" si="20"/>
        <v>-0.21879065761682234</v>
      </c>
      <c r="AC61" s="1">
        <f t="shared" si="21"/>
        <v>4.4981649140869939E-2</v>
      </c>
      <c r="AD61" s="1">
        <f t="shared" si="22"/>
        <v>1.8188135744744788E-2</v>
      </c>
      <c r="AE61" s="1">
        <f t="shared" si="23"/>
        <v>6.6161656373852615E-5</v>
      </c>
      <c r="AF61" s="1">
        <f t="shared" si="24"/>
        <v>4.4981649140869939E-2</v>
      </c>
      <c r="AG61" s="2"/>
      <c r="AH61" s="1">
        <f t="shared" si="25"/>
        <v>1.7813857614286305E-2</v>
      </c>
      <c r="AI61" s="1">
        <f t="shared" si="26"/>
        <v>0.33702424700482614</v>
      </c>
      <c r="AJ61" s="1">
        <f t="shared" si="27"/>
        <v>0.96988360628002779</v>
      </c>
      <c r="AK61" s="1">
        <f t="shared" si="28"/>
        <v>-0.13955199228544984</v>
      </c>
      <c r="AL61" s="1">
        <f t="shared" si="29"/>
        <v>-2.9341279867542012</v>
      </c>
      <c r="AM61" s="1">
        <f t="shared" si="30"/>
        <v>-9.6055934780042573</v>
      </c>
      <c r="AN61" s="1">
        <f t="shared" ref="AN61:AT70" si="40">$AU61+$AB$7*SIN(AO61)</f>
        <v>-2.6753554522629601</v>
      </c>
      <c r="AO61" s="1">
        <f t="shared" si="40"/>
        <v>-2.6534508592021355</v>
      </c>
      <c r="AP61" s="1">
        <f t="shared" si="40"/>
        <v>-2.6897164309861639</v>
      </c>
      <c r="AQ61" s="1">
        <f t="shared" si="40"/>
        <v>-2.6292936318458482</v>
      </c>
      <c r="AR61" s="1">
        <f t="shared" si="40"/>
        <v>-2.7289866513269381</v>
      </c>
      <c r="AS61" s="1">
        <f t="shared" si="40"/>
        <v>-2.5614473163631066</v>
      </c>
      <c r="AT61" s="1">
        <f t="shared" si="40"/>
        <v>-2.8360021089150136</v>
      </c>
      <c r="AU61" s="1">
        <f t="shared" si="32"/>
        <v>-2.3576159076281051</v>
      </c>
      <c r="AW61" s="1">
        <v>-200</v>
      </c>
      <c r="AX61" s="1">
        <f t="shared" si="0"/>
        <v>-1.7532578067600838E-2</v>
      </c>
      <c r="AY61" s="1">
        <f t="shared" si="1"/>
        <v>-3.2457045127136271E-2</v>
      </c>
      <c r="AZ61" s="1">
        <f t="shared" si="2"/>
        <v>1.4924467059535432E-2</v>
      </c>
      <c r="BA61" s="1">
        <f t="shared" si="3"/>
        <v>0.32642185185293149</v>
      </c>
      <c r="BB61" s="1">
        <f t="shared" si="4"/>
        <v>0.84661021146421001</v>
      </c>
      <c r="BC61" s="1">
        <f t="shared" si="5"/>
        <v>3.0338882598746553</v>
      </c>
      <c r="BD61" s="1">
        <f t="shared" si="6"/>
        <v>18.551390379214354</v>
      </c>
      <c r="BE61" s="1">
        <f t="shared" si="34"/>
        <v>9.1801256627723067</v>
      </c>
      <c r="BF61" s="1">
        <f t="shared" si="34"/>
        <v>9.1582296484381818</v>
      </c>
      <c r="BG61" s="1">
        <f t="shared" si="34"/>
        <v>9.19158568682262</v>
      </c>
      <c r="BH61" s="1">
        <f t="shared" si="34"/>
        <v>9.1406522895116815</v>
      </c>
      <c r="BI61" s="1">
        <f t="shared" si="34"/>
        <v>9.2181709308107322</v>
      </c>
      <c r="BJ61" s="1">
        <f t="shared" si="34"/>
        <v>9.0995146856016902</v>
      </c>
      <c r="BK61" s="1">
        <f t="shared" si="34"/>
        <v>9.2798502279864721</v>
      </c>
      <c r="BL61" s="1">
        <f t="shared" si="8"/>
        <v>9.0016689409339197</v>
      </c>
    </row>
    <row r="62" spans="1:64" x14ac:dyDescent="0.2">
      <c r="A62" s="15" t="s">
        <v>103</v>
      </c>
      <c r="B62" s="16" t="s">
        <v>99</v>
      </c>
      <c r="C62" s="17">
        <v>18644.349999999999</v>
      </c>
      <c r="D62" s="20"/>
      <c r="E62" s="19">
        <f t="shared" si="11"/>
        <v>-8839.0657534162328</v>
      </c>
      <c r="F62" s="19">
        <f t="shared" si="12"/>
        <v>-8839</v>
      </c>
      <c r="G62" s="1">
        <f t="shared" si="13"/>
        <v>-0.2009626000035496</v>
      </c>
      <c r="H62" s="1">
        <f t="shared" si="37"/>
        <v>-0.2009626000035496</v>
      </c>
      <c r="P62" s="13">
        <f t="shared" si="38"/>
        <v>-0.2448210250784017</v>
      </c>
      <c r="Q62" s="65">
        <f t="shared" si="16"/>
        <v>3625.8499999999985</v>
      </c>
      <c r="S62" s="2">
        <f t="shared" si="39"/>
        <v>0.2</v>
      </c>
      <c r="Z62" s="1">
        <f t="shared" si="18"/>
        <v>-8839</v>
      </c>
      <c r="AA62" s="1">
        <f t="shared" si="19"/>
        <v>-0.21811974523344421</v>
      </c>
      <c r="AB62" s="1">
        <f t="shared" si="20"/>
        <v>-0.21875172354167807</v>
      </c>
      <c r="AC62" s="1">
        <f t="shared" si="21"/>
        <v>4.3858425074852103E-2</v>
      </c>
      <c r="AD62" s="1">
        <f t="shared" si="22"/>
        <v>1.7157145229894616E-2</v>
      </c>
      <c r="AE62" s="1">
        <f t="shared" si="23"/>
        <v>5.8873526487939119E-5</v>
      </c>
      <c r="AF62" s="1">
        <f t="shared" si="24"/>
        <v>4.3858425074852103E-2</v>
      </c>
      <c r="AG62" s="2"/>
      <c r="AH62" s="1">
        <f t="shared" si="25"/>
        <v>1.7789123538128483E-2</v>
      </c>
      <c r="AI62" s="1">
        <f t="shared" si="26"/>
        <v>0.33772651480937599</v>
      </c>
      <c r="AJ62" s="1">
        <f t="shared" si="27"/>
        <v>0.97108301114962259</v>
      </c>
      <c r="AK62" s="1">
        <f t="shared" si="28"/>
        <v>-0.14284760559358456</v>
      </c>
      <c r="AL62" s="1">
        <f t="shared" si="29"/>
        <v>-2.9291544219035766</v>
      </c>
      <c r="AM62" s="1">
        <f t="shared" si="30"/>
        <v>-9.3790682284648668</v>
      </c>
      <c r="AN62" s="1">
        <f t="shared" si="40"/>
        <v>-2.6645124315906612</v>
      </c>
      <c r="AO62" s="1">
        <f t="shared" si="40"/>
        <v>-2.643018959820143</v>
      </c>
      <c r="AP62" s="1">
        <f t="shared" si="40"/>
        <v>-2.6787998696048616</v>
      </c>
      <c r="AQ62" s="1">
        <f t="shared" si="40"/>
        <v>-2.6188461881710223</v>
      </c>
      <c r="AR62" s="1">
        <f t="shared" si="40"/>
        <v>-2.7182945476644504</v>
      </c>
      <c r="AS62" s="1">
        <f t="shared" si="40"/>
        <v>-2.550153757592672</v>
      </c>
      <c r="AT62" s="1">
        <f t="shared" si="40"/>
        <v>-2.8270524726240378</v>
      </c>
      <c r="AU62" s="1">
        <f t="shared" si="32"/>
        <v>-2.340548096366974</v>
      </c>
      <c r="AW62" s="1">
        <v>0</v>
      </c>
      <c r="AX62" s="1">
        <f t="shared" si="0"/>
        <v>-2.3481942045277822E-2</v>
      </c>
      <c r="AY62" s="1">
        <f t="shared" si="1"/>
        <v>-3.9751232340185606E-2</v>
      </c>
      <c r="AZ62" s="1">
        <f t="shared" si="2"/>
        <v>1.6269290294907784E-2</v>
      </c>
      <c r="BA62" s="1">
        <f t="shared" si="3"/>
        <v>0.32304369790171938</v>
      </c>
      <c r="BB62" s="1">
        <f t="shared" si="4"/>
        <v>0.8805764493488647</v>
      </c>
      <c r="BC62" s="1">
        <f t="shared" si="5"/>
        <v>3.1013820476281522</v>
      </c>
      <c r="BD62" s="1">
        <f t="shared" si="6"/>
        <v>49.731419429656832</v>
      </c>
      <c r="BE62" s="1">
        <f t="shared" si="34"/>
        <v>9.3331211947596664</v>
      </c>
      <c r="BF62" s="1">
        <f t="shared" si="34"/>
        <v>9.322948727381954</v>
      </c>
      <c r="BG62" s="1">
        <f t="shared" si="34"/>
        <v>9.3380304850291456</v>
      </c>
      <c r="BH62" s="1">
        <f t="shared" si="34"/>
        <v>9.3156620762677562</v>
      </c>
      <c r="BI62" s="1">
        <f t="shared" si="34"/>
        <v>9.348821367208382</v>
      </c>
      <c r="BJ62" s="1">
        <f t="shared" si="34"/>
        <v>9.2996246016550348</v>
      </c>
      <c r="BK62" s="1">
        <f t="shared" si="34"/>
        <v>9.372542042781852</v>
      </c>
      <c r="BL62" s="1">
        <f t="shared" si="8"/>
        <v>9.2642506526436286</v>
      </c>
    </row>
    <row r="63" spans="1:64" x14ac:dyDescent="0.2">
      <c r="A63" s="15" t="s">
        <v>103</v>
      </c>
      <c r="B63" s="16" t="s">
        <v>99</v>
      </c>
      <c r="C63" s="17">
        <v>18653.516</v>
      </c>
      <c r="D63" s="20"/>
      <c r="E63" s="19">
        <f t="shared" si="11"/>
        <v>-8836.0667087523234</v>
      </c>
      <c r="F63" s="19">
        <f t="shared" si="12"/>
        <v>-8836</v>
      </c>
      <c r="G63" s="1">
        <f t="shared" si="13"/>
        <v>-0.20388240000102087</v>
      </c>
      <c r="H63" s="1">
        <f t="shared" si="37"/>
        <v>-0.20388240000102087</v>
      </c>
      <c r="P63" s="13">
        <f t="shared" si="38"/>
        <v>-0.24455887860186232</v>
      </c>
      <c r="Q63" s="65">
        <f t="shared" si="16"/>
        <v>3635.0159999999996</v>
      </c>
      <c r="S63" s="2">
        <f t="shared" si="39"/>
        <v>0.2</v>
      </c>
      <c r="Z63" s="1">
        <f t="shared" si="18"/>
        <v>-8836</v>
      </c>
      <c r="AA63" s="1">
        <f t="shared" si="19"/>
        <v>-0.21787918149731483</v>
      </c>
      <c r="AB63" s="1">
        <f t="shared" si="20"/>
        <v>-0.22166550754519171</v>
      </c>
      <c r="AC63" s="1">
        <f t="shared" si="21"/>
        <v>4.0676478600841448E-2</v>
      </c>
      <c r="AD63" s="1">
        <f t="shared" si="22"/>
        <v>1.3996781496293964E-2</v>
      </c>
      <c r="AE63" s="1">
        <f t="shared" si="23"/>
        <v>3.9181978450999425E-5</v>
      </c>
      <c r="AF63" s="1">
        <f t="shared" si="24"/>
        <v>4.0676478600841448E-2</v>
      </c>
      <c r="AG63" s="2"/>
      <c r="AH63" s="1">
        <f t="shared" si="25"/>
        <v>1.778310754417085E-2</v>
      </c>
      <c r="AI63" s="1">
        <f t="shared" si="26"/>
        <v>0.33789141594655503</v>
      </c>
      <c r="AJ63" s="1">
        <f t="shared" si="27"/>
        <v>0.97135723426445186</v>
      </c>
      <c r="AK63" s="1">
        <f t="shared" si="28"/>
        <v>-0.14360999454459383</v>
      </c>
      <c r="AL63" s="1">
        <f t="shared" si="29"/>
        <v>-2.9280031093261858</v>
      </c>
      <c r="AM63" s="1">
        <f t="shared" si="30"/>
        <v>-9.3281288829929849</v>
      </c>
      <c r="AN63" s="1">
        <f t="shared" si="40"/>
        <v>-2.6620056519795505</v>
      </c>
      <c r="AO63" s="1">
        <f t="shared" si="40"/>
        <v>-2.6406108614256141</v>
      </c>
      <c r="AP63" s="1">
        <f t="shared" si="40"/>
        <v>-2.6762734734018458</v>
      </c>
      <c r="AQ63" s="1">
        <f t="shared" si="40"/>
        <v>-2.6164386020682988</v>
      </c>
      <c r="AR63" s="1">
        <f t="shared" si="40"/>
        <v>-2.7158144116506193</v>
      </c>
      <c r="AS63" s="1">
        <f t="shared" si="40"/>
        <v>-2.5475580871296666</v>
      </c>
      <c r="AT63" s="1">
        <f t="shared" si="40"/>
        <v>-2.8249671312691018</v>
      </c>
      <c r="AU63" s="1">
        <f t="shared" si="32"/>
        <v>-2.3366093706913276</v>
      </c>
      <c r="AW63" s="1">
        <v>200</v>
      </c>
      <c r="AX63" s="1">
        <f t="shared" si="0"/>
        <v>-3.0370484504175167E-2</v>
      </c>
      <c r="AY63" s="1">
        <f t="shared" si="1"/>
        <v>-4.7588660431873257E-2</v>
      </c>
      <c r="AZ63" s="1">
        <f t="shared" si="2"/>
        <v>1.7218175927698091E-2</v>
      </c>
      <c r="BA63" s="1">
        <f t="shared" si="3"/>
        <v>0.32271665706851771</v>
      </c>
      <c r="BB63" s="1">
        <f t="shared" si="4"/>
        <v>0.90980253507716558</v>
      </c>
      <c r="BC63" s="1">
        <f t="shared" si="5"/>
        <v>-3.1160724308517098</v>
      </c>
      <c r="BD63" s="1">
        <f t="shared" si="6"/>
        <v>-78.36496853438075</v>
      </c>
      <c r="BE63" s="1">
        <f t="shared" si="34"/>
        <v>9.4829688557887462</v>
      </c>
      <c r="BF63" s="1">
        <f t="shared" si="34"/>
        <v>9.4895660841882243</v>
      </c>
      <c r="BG63" s="1">
        <f t="shared" si="34"/>
        <v>9.479810994287309</v>
      </c>
      <c r="BH63" s="1">
        <f t="shared" si="34"/>
        <v>9.4942376315631218</v>
      </c>
      <c r="BI63" s="1">
        <f t="shared" si="34"/>
        <v>9.4729065650944602</v>
      </c>
      <c r="BJ63" s="1">
        <f t="shared" si="34"/>
        <v>9.5044570556980066</v>
      </c>
      <c r="BK63" s="1">
        <f t="shared" si="34"/>
        <v>9.4578100605321946</v>
      </c>
      <c r="BL63" s="1">
        <f t="shared" si="8"/>
        <v>9.5268323643533392</v>
      </c>
    </row>
    <row r="64" spans="1:64" x14ac:dyDescent="0.2">
      <c r="A64" s="15" t="s">
        <v>103</v>
      </c>
      <c r="B64" s="16" t="s">
        <v>99</v>
      </c>
      <c r="C64" s="17">
        <v>18656.578000000001</v>
      </c>
      <c r="D64" s="20"/>
      <c r="E64" s="19">
        <f t="shared" si="11"/>
        <v>-8835.0648459156546</v>
      </c>
      <c r="F64" s="19">
        <f t="shared" si="12"/>
        <v>-8835</v>
      </c>
      <c r="G64" s="1">
        <f t="shared" si="13"/>
        <v>-0.19818899999881978</v>
      </c>
      <c r="H64" s="1">
        <f t="shared" si="37"/>
        <v>-0.19818899999881978</v>
      </c>
      <c r="P64" s="13">
        <f t="shared" si="38"/>
        <v>-0.24447152444301579</v>
      </c>
      <c r="Q64" s="65">
        <f t="shared" si="16"/>
        <v>3638.0780000000013</v>
      </c>
      <c r="S64" s="2">
        <f t="shared" si="39"/>
        <v>0.2</v>
      </c>
      <c r="Z64" s="1">
        <f t="shared" si="18"/>
        <v>-8835</v>
      </c>
      <c r="AA64" s="1">
        <f t="shared" si="19"/>
        <v>-0.21779904650217186</v>
      </c>
      <c r="AB64" s="1">
        <f t="shared" si="20"/>
        <v>-0.21597007645681526</v>
      </c>
      <c r="AC64" s="1">
        <f t="shared" si="21"/>
        <v>4.6282524444196005E-2</v>
      </c>
      <c r="AD64" s="1">
        <f t="shared" si="22"/>
        <v>1.9610046503352074E-2</v>
      </c>
      <c r="AE64" s="1">
        <f t="shared" si="23"/>
        <v>7.6910784772726194E-5</v>
      </c>
      <c r="AF64" s="1">
        <f t="shared" si="24"/>
        <v>4.6282524444196005E-2</v>
      </c>
      <c r="AG64" s="2"/>
      <c r="AH64" s="1">
        <f t="shared" si="25"/>
        <v>1.7781076457995485E-2</v>
      </c>
      <c r="AI64" s="1">
        <f t="shared" si="26"/>
        <v>0.33794662098603634</v>
      </c>
      <c r="AJ64" s="1">
        <f t="shared" si="27"/>
        <v>0.97144842669794673</v>
      </c>
      <c r="AK64" s="1">
        <f t="shared" si="28"/>
        <v>-0.14386427960598502</v>
      </c>
      <c r="AL64" s="1">
        <f t="shared" si="29"/>
        <v>-2.9276190399066468</v>
      </c>
      <c r="AM64" s="1">
        <f t="shared" si="30"/>
        <v>-9.3112573644213992</v>
      </c>
      <c r="AN64" s="1">
        <f t="shared" si="40"/>
        <v>-2.6611696812357271</v>
      </c>
      <c r="AO64" s="1">
        <f t="shared" si="40"/>
        <v>-2.6398080923078786</v>
      </c>
      <c r="AP64" s="1">
        <f t="shared" si="40"/>
        <v>-2.6754307447649439</v>
      </c>
      <c r="AQ64" s="1">
        <f t="shared" si="40"/>
        <v>-2.6156363454972178</v>
      </c>
      <c r="AR64" s="1">
        <f t="shared" si="40"/>
        <v>-2.7149866390381643</v>
      </c>
      <c r="AS64" s="1">
        <f t="shared" si="40"/>
        <v>-2.5466937428572503</v>
      </c>
      <c r="AT64" s="1">
        <f t="shared" si="40"/>
        <v>-2.8242703353100436</v>
      </c>
      <c r="AU64" s="1">
        <f t="shared" si="32"/>
        <v>-2.3352964621327796</v>
      </c>
      <c r="AW64" s="1">
        <v>400</v>
      </c>
      <c r="AX64" s="1">
        <f t="shared" si="0"/>
        <v>-3.8183227429798877E-2</v>
      </c>
      <c r="AY64" s="1">
        <f t="shared" si="1"/>
        <v>-5.5969329402199224E-2</v>
      </c>
      <c r="AZ64" s="1">
        <f t="shared" si="2"/>
        <v>1.778610197240035E-2</v>
      </c>
      <c r="BA64" s="1">
        <f t="shared" si="3"/>
        <v>0.32538535085216136</v>
      </c>
      <c r="BB64" s="1">
        <f t="shared" si="4"/>
        <v>0.93550110867377689</v>
      </c>
      <c r="BC64" s="1">
        <f t="shared" si="5"/>
        <v>-3.0492057901294434</v>
      </c>
      <c r="BD64" s="1">
        <f t="shared" si="6"/>
        <v>-21.632699361277368</v>
      </c>
      <c r="BE64" s="1">
        <f t="shared" si="34"/>
        <v>9.6348592946586269</v>
      </c>
      <c r="BF64" s="1">
        <f t="shared" si="34"/>
        <v>9.6549282034958477</v>
      </c>
      <c r="BG64" s="1">
        <f t="shared" si="34"/>
        <v>9.624607203561439</v>
      </c>
      <c r="BH64" s="1">
        <f t="shared" si="34"/>
        <v>9.6704991938000262</v>
      </c>
      <c r="BI64" s="1">
        <f t="shared" si="34"/>
        <v>9.6012109867746105</v>
      </c>
      <c r="BJ64" s="1">
        <f t="shared" si="34"/>
        <v>9.706269629057088</v>
      </c>
      <c r="BK64" s="1">
        <f t="shared" si="34"/>
        <v>9.5478098263420552</v>
      </c>
      <c r="BL64" s="1">
        <f t="shared" si="8"/>
        <v>9.7894140760630481</v>
      </c>
    </row>
    <row r="65" spans="1:64" x14ac:dyDescent="0.2">
      <c r="A65" s="15" t="s">
        <v>103</v>
      </c>
      <c r="B65" s="16" t="s">
        <v>99</v>
      </c>
      <c r="C65" s="17">
        <v>18693.253000000001</v>
      </c>
      <c r="D65" s="20"/>
      <c r="E65" s="19">
        <f t="shared" si="11"/>
        <v>-8823.0650681446696</v>
      </c>
      <c r="F65" s="19">
        <f t="shared" si="12"/>
        <v>-8823</v>
      </c>
      <c r="G65" s="1">
        <f t="shared" si="13"/>
        <v>-0.19886820000101579</v>
      </c>
      <c r="H65" s="1">
        <f t="shared" si="37"/>
        <v>-0.19886820000101579</v>
      </c>
      <c r="P65" s="13">
        <f t="shared" si="38"/>
        <v>-0.24342436653685801</v>
      </c>
      <c r="Q65" s="65">
        <f t="shared" si="16"/>
        <v>3674.7530000000006</v>
      </c>
      <c r="S65" s="2">
        <f t="shared" si="39"/>
        <v>0.2</v>
      </c>
      <c r="Z65" s="1">
        <f t="shared" si="18"/>
        <v>-8823</v>
      </c>
      <c r="AA65" s="1">
        <f t="shared" si="19"/>
        <v>-0.21683949311296166</v>
      </c>
      <c r="AB65" s="1">
        <f t="shared" si="20"/>
        <v>-0.21662389619211422</v>
      </c>
      <c r="AC65" s="1">
        <f t="shared" si="21"/>
        <v>4.4556166535842212E-2</v>
      </c>
      <c r="AD65" s="1">
        <f t="shared" si="22"/>
        <v>1.7971293111945869E-2</v>
      </c>
      <c r="AE65" s="1">
        <f t="shared" si="23"/>
        <v>6.459347522309461E-5</v>
      </c>
      <c r="AF65" s="1">
        <f t="shared" si="24"/>
        <v>4.4556166535842212E-2</v>
      </c>
      <c r="AG65" s="2"/>
      <c r="AH65" s="1">
        <f t="shared" si="25"/>
        <v>1.775569619109843E-2</v>
      </c>
      <c r="AI65" s="1">
        <f t="shared" si="26"/>
        <v>0.338618414410368</v>
      </c>
      <c r="AJ65" s="1">
        <f t="shared" si="27"/>
        <v>0.97253427654404923</v>
      </c>
      <c r="AK65" s="1">
        <f t="shared" si="28"/>
        <v>-0.14692176779939778</v>
      </c>
      <c r="AL65" s="1">
        <f t="shared" si="29"/>
        <v>-2.9229985140242372</v>
      </c>
      <c r="AM65" s="1">
        <f t="shared" si="30"/>
        <v>-9.1129147136464326</v>
      </c>
      <c r="AN65" s="1">
        <f t="shared" si="40"/>
        <v>-2.6511233502870661</v>
      </c>
      <c r="AO65" s="1">
        <f t="shared" si="40"/>
        <v>-2.6301718397165876</v>
      </c>
      <c r="AP65" s="1">
        <f t="shared" si="40"/>
        <v>-2.6652948344054308</v>
      </c>
      <c r="AQ65" s="1">
        <f t="shared" si="40"/>
        <v>-2.6060195730592928</v>
      </c>
      <c r="AR65" s="1">
        <f t="shared" si="40"/>
        <v>-2.7050120142254883</v>
      </c>
      <c r="AS65" s="1">
        <f t="shared" si="40"/>
        <v>-2.5363559367716699</v>
      </c>
      <c r="AT65" s="1">
        <f t="shared" si="40"/>
        <v>-2.815842738579335</v>
      </c>
      <c r="AU65" s="1">
        <f t="shared" si="32"/>
        <v>-2.3195415594301965</v>
      </c>
      <c r="AW65" s="1">
        <v>600</v>
      </c>
      <c r="AX65" s="1">
        <f t="shared" si="0"/>
        <v>-4.6951083697191309E-2</v>
      </c>
      <c r="AY65" s="1">
        <f t="shared" si="1"/>
        <v>-6.4893239251163512E-2</v>
      </c>
      <c r="AZ65" s="1">
        <f t="shared" si="2"/>
        <v>1.7942155553972203E-2</v>
      </c>
      <c r="BA65" s="1">
        <f t="shared" si="3"/>
        <v>0.33146743594126282</v>
      </c>
      <c r="BB65" s="1">
        <f t="shared" si="4"/>
        <v>0.95807488173242028</v>
      </c>
      <c r="BC65" s="1">
        <f t="shared" si="5"/>
        <v>-2.9786745479320844</v>
      </c>
      <c r="BD65" s="1">
        <f t="shared" si="6"/>
        <v>-12.248941365885198</v>
      </c>
      <c r="BE65" s="1">
        <f t="shared" si="34"/>
        <v>9.7929544010309346</v>
      </c>
      <c r="BF65" s="1">
        <f t="shared" si="34"/>
        <v>9.8171125706632516</v>
      </c>
      <c r="BG65" s="1">
        <f t="shared" si="34"/>
        <v>9.77881690262749</v>
      </c>
      <c r="BH65" s="1">
        <f t="shared" si="34"/>
        <v>9.8398039500315697</v>
      </c>
      <c r="BI65" s="1">
        <f t="shared" si="34"/>
        <v>9.7433349289366848</v>
      </c>
      <c r="BJ65" s="1">
        <f t="shared" si="34"/>
        <v>9.8978075906030636</v>
      </c>
      <c r="BK65" s="1">
        <f t="shared" si="34"/>
        <v>9.6543725055364238</v>
      </c>
      <c r="BL65" s="1">
        <f t="shared" si="8"/>
        <v>10.051995787772757</v>
      </c>
    </row>
    <row r="66" spans="1:64" x14ac:dyDescent="0.2">
      <c r="A66" s="15" t="s">
        <v>103</v>
      </c>
      <c r="B66" s="16" t="s">
        <v>99</v>
      </c>
      <c r="C66" s="17">
        <v>18702.423999999999</v>
      </c>
      <c r="D66" s="20"/>
      <c r="E66" s="19">
        <f t="shared" si="11"/>
        <v>-8820.0643875192382</v>
      </c>
      <c r="F66" s="19">
        <f t="shared" si="12"/>
        <v>-8820</v>
      </c>
      <c r="G66" s="1">
        <f t="shared" si="13"/>
        <v>-0.19678800000110641</v>
      </c>
      <c r="H66" s="1">
        <f t="shared" si="37"/>
        <v>-0.19678800000110641</v>
      </c>
      <c r="P66" s="13">
        <f t="shared" si="38"/>
        <v>-0.24316289206031849</v>
      </c>
      <c r="Q66" s="65">
        <f t="shared" si="16"/>
        <v>3683.9239999999991</v>
      </c>
      <c r="S66" s="2">
        <f t="shared" si="39"/>
        <v>0.2</v>
      </c>
      <c r="Z66" s="1">
        <f t="shared" si="18"/>
        <v>-8820</v>
      </c>
      <c r="AA66" s="1">
        <f t="shared" si="19"/>
        <v>-0.21660020168377558</v>
      </c>
      <c r="AB66" s="1">
        <f t="shared" si="20"/>
        <v>-0.21453705978035842</v>
      </c>
      <c r="AC66" s="1">
        <f t="shared" si="21"/>
        <v>4.6374892059212081E-2</v>
      </c>
      <c r="AD66" s="1">
        <f t="shared" si="22"/>
        <v>1.9812201682669173E-2</v>
      </c>
      <c r="AE66" s="1">
        <f t="shared" si="23"/>
        <v>7.8504667102951837E-5</v>
      </c>
      <c r="AF66" s="1">
        <f t="shared" si="24"/>
        <v>4.6374892059212081E-2</v>
      </c>
      <c r="AG66" s="2"/>
      <c r="AH66" s="1">
        <f t="shared" si="25"/>
        <v>1.7749059779252018E-2</v>
      </c>
      <c r="AI66" s="1">
        <f t="shared" si="26"/>
        <v>0.338789069819871</v>
      </c>
      <c r="AJ66" s="1">
        <f t="shared" si="27"/>
        <v>0.97280328029025387</v>
      </c>
      <c r="AK66" s="1">
        <f t="shared" si="28"/>
        <v>-0.14768789192308407</v>
      </c>
      <c r="AL66" s="1">
        <f t="shared" si="29"/>
        <v>-2.9218399953892642</v>
      </c>
      <c r="AM66" s="1">
        <f t="shared" si="30"/>
        <v>-9.064486375239051</v>
      </c>
      <c r="AN66" s="1">
        <f t="shared" si="40"/>
        <v>-2.6486075445310342</v>
      </c>
      <c r="AO66" s="1">
        <f t="shared" si="40"/>
        <v>-2.6277618152262132</v>
      </c>
      <c r="AP66" s="1">
        <f t="shared" si="40"/>
        <v>-2.6627542037088583</v>
      </c>
      <c r="AQ66" s="1">
        <f t="shared" si="40"/>
        <v>-2.603618262565262</v>
      </c>
      <c r="AR66" s="1">
        <f t="shared" si="40"/>
        <v>-2.7025064339145355</v>
      </c>
      <c r="AS66" s="1">
        <f t="shared" si="40"/>
        <v>-2.5337813950254984</v>
      </c>
      <c r="AT66" s="1">
        <f t="shared" si="40"/>
        <v>-2.8137166616750626</v>
      </c>
      <c r="AU66" s="1">
        <f t="shared" si="32"/>
        <v>-2.3156028337545509</v>
      </c>
      <c r="AW66" s="1">
        <v>800</v>
      </c>
      <c r="AX66" s="1">
        <f t="shared" ref="AX66:AX87" si="41">AB$3+AB$4*AW66+AB$5*AW66^2+AZ66</f>
        <v>-5.6735251481607261E-2</v>
      </c>
      <c r="AY66" s="1">
        <f t="shared" ref="AY66:AY87" si="42">AB$3+AB$4*AW66+AB$5*AW66^2</f>
        <v>-7.4360389978766109E-2</v>
      </c>
      <c r="AZ66" s="1">
        <f t="shared" ref="AZ66:AZ87" si="43">$AB$6*($AB$11/BA66*BB66+$AB$12)</f>
        <v>1.7625138497158847E-2</v>
      </c>
      <c r="BA66" s="1">
        <f t="shared" ref="BA66:BA87" si="44">1+$AB$7*COS(BC66)</f>
        <v>0.34170802323496419</v>
      </c>
      <c r="BB66" s="1">
        <f t="shared" ref="BB66:BB87" si="45">SIN(BC66+RADIANS($AB$9))</f>
        <v>0.97702008280921437</v>
      </c>
      <c r="BC66" s="1">
        <f t="shared" ref="BC66:BC87" si="46">2*ATAN(BD66)</f>
        <v>-2.9028792729824446</v>
      </c>
      <c r="BD66" s="1">
        <f t="shared" ref="BD66:BD87" si="47">SQRT((1+$AB$7)/(1-$AB$7))*TAN(BE66/2)</f>
        <v>-8.3384250031341391</v>
      </c>
      <c r="BE66" s="1">
        <f t="shared" si="34"/>
        <v>9.9587533105963129</v>
      </c>
      <c r="BF66" s="1">
        <f t="shared" si="34"/>
        <v>9.9777265405583808</v>
      </c>
      <c r="BG66" s="1">
        <f t="shared" si="34"/>
        <v>9.9451397646669761</v>
      </c>
      <c r="BH66" s="1">
        <f t="shared" si="34"/>
        <v>10.00151582043771</v>
      </c>
      <c r="BI66" s="1">
        <f t="shared" si="34"/>
        <v>9.9051182260337178</v>
      </c>
      <c r="BJ66" s="1">
        <f t="shared" si="34"/>
        <v>10.073745808941686</v>
      </c>
      <c r="BK66" s="1">
        <f t="shared" si="34"/>
        <v>9.7881938111454758</v>
      </c>
      <c r="BL66" s="1">
        <f t="shared" ref="BL66:BL87" si="48">RADIANS($AB$9)+$AB$18*(AW66-AB$15)</f>
        <v>10.314577499482468</v>
      </c>
    </row>
    <row r="67" spans="1:64" x14ac:dyDescent="0.2">
      <c r="A67" s="15" t="s">
        <v>103</v>
      </c>
      <c r="B67" s="16" t="s">
        <v>99</v>
      </c>
      <c r="C67" s="17">
        <v>18751.326000000001</v>
      </c>
      <c r="D67" s="20"/>
      <c r="E67" s="19">
        <f t="shared" si="11"/>
        <v>-8804.0640294399782</v>
      </c>
      <c r="F67" s="19">
        <f t="shared" si="12"/>
        <v>-8804</v>
      </c>
      <c r="G67" s="1">
        <f t="shared" si="13"/>
        <v>-0.19569360000241431</v>
      </c>
      <c r="H67" s="1">
        <f t="shared" si="37"/>
        <v>-0.19569360000241431</v>
      </c>
      <c r="P67" s="13">
        <f t="shared" si="38"/>
        <v>-0.24177048951877478</v>
      </c>
      <c r="Q67" s="65">
        <f t="shared" si="16"/>
        <v>3732.8260000000009</v>
      </c>
      <c r="S67" s="2">
        <f t="shared" si="39"/>
        <v>0.2</v>
      </c>
      <c r="Z67" s="1">
        <f t="shared" si="18"/>
        <v>-8804</v>
      </c>
      <c r="AA67" s="1">
        <f t="shared" si="19"/>
        <v>-0.21532802348688307</v>
      </c>
      <c r="AB67" s="1">
        <f t="shared" si="20"/>
        <v>-0.21340528714172396</v>
      </c>
      <c r="AC67" s="1">
        <f t="shared" si="21"/>
        <v>4.6076889516360464E-2</v>
      </c>
      <c r="AD67" s="1">
        <f t="shared" si="22"/>
        <v>1.9634423484468755E-2</v>
      </c>
      <c r="AE67" s="1">
        <f t="shared" si="23"/>
        <v>7.7102117113491642E-5</v>
      </c>
      <c r="AF67" s="1">
        <f t="shared" si="24"/>
        <v>4.6076889516360464E-2</v>
      </c>
      <c r="AG67" s="2"/>
      <c r="AH67" s="1">
        <f t="shared" si="25"/>
        <v>1.7711687139309647E-2</v>
      </c>
      <c r="AI67" s="1">
        <f t="shared" si="26"/>
        <v>0.33971771614260859</v>
      </c>
      <c r="AJ67" s="1">
        <f t="shared" si="27"/>
        <v>0.97422111196408467</v>
      </c>
      <c r="AK67" s="1">
        <f t="shared" si="28"/>
        <v>-0.15178574779742379</v>
      </c>
      <c r="AL67" s="1">
        <f t="shared" si="29"/>
        <v>-2.9156381584123898</v>
      </c>
      <c r="AM67" s="1">
        <f t="shared" si="30"/>
        <v>-8.8136485619669127</v>
      </c>
      <c r="AN67" s="1">
        <f t="shared" si="40"/>
        <v>-2.6351615446837515</v>
      </c>
      <c r="AO67" s="1">
        <f t="shared" si="40"/>
        <v>-2.614900671691669</v>
      </c>
      <c r="AP67" s="1">
        <f t="shared" si="40"/>
        <v>-2.6491596343471846</v>
      </c>
      <c r="AQ67" s="1">
        <f t="shared" si="40"/>
        <v>-2.5908295216512336</v>
      </c>
      <c r="AR67" s="1">
        <f t="shared" si="40"/>
        <v>-2.6890628873653801</v>
      </c>
      <c r="AS67" s="1">
        <f t="shared" si="40"/>
        <v>-2.5201175142402046</v>
      </c>
      <c r="AT67" s="1">
        <f t="shared" si="40"/>
        <v>-2.8022463951865477</v>
      </c>
      <c r="AU67" s="1">
        <f t="shared" si="32"/>
        <v>-2.2945962968177742</v>
      </c>
      <c r="AW67" s="1">
        <v>1000</v>
      </c>
      <c r="AX67" s="1">
        <f t="shared" si="41"/>
        <v>-6.7592491068620225E-2</v>
      </c>
      <c r="AY67" s="1">
        <f t="shared" si="42"/>
        <v>-8.4370781585007035E-2</v>
      </c>
      <c r="AZ67" s="1">
        <f t="shared" si="43"/>
        <v>1.677829051638681E-2</v>
      </c>
      <c r="BA67" s="1">
        <f t="shared" si="44"/>
        <v>0.35707468056497715</v>
      </c>
      <c r="BB67" s="1">
        <f t="shared" si="45"/>
        <v>0.99121626064040247</v>
      </c>
      <c r="BC67" s="1">
        <f t="shared" si="46"/>
        <v>-2.8207237220093151</v>
      </c>
      <c r="BD67" s="1">
        <f t="shared" si="47"/>
        <v>-6.1795044928623994</v>
      </c>
      <c r="BE67" s="1">
        <f t="shared" si="34"/>
        <v>10.131912019550393</v>
      </c>
      <c r="BF67" s="1">
        <f t="shared" si="34"/>
        <v>10.141859287645058</v>
      </c>
      <c r="BG67" s="1">
        <f t="shared" si="34"/>
        <v>10.122541271005902</v>
      </c>
      <c r="BH67" s="1">
        <f t="shared" si="34"/>
        <v>10.160360077141171</v>
      </c>
      <c r="BI67" s="1">
        <f t="shared" si="34"/>
        <v>10.087415158889245</v>
      </c>
      <c r="BJ67" s="1">
        <f t="shared" si="34"/>
        <v>10.232717901988693</v>
      </c>
      <c r="BK67" s="1">
        <f t="shared" si="34"/>
        <v>9.9581007710714999</v>
      </c>
      <c r="BL67" s="1">
        <f t="shared" si="48"/>
        <v>10.577159211192177</v>
      </c>
    </row>
    <row r="68" spans="1:64" x14ac:dyDescent="0.2">
      <c r="A68" s="15" t="s">
        <v>103</v>
      </c>
      <c r="B68" s="16" t="s">
        <v>99</v>
      </c>
      <c r="C68" s="17">
        <v>18754.379000000001</v>
      </c>
      <c r="D68" s="20"/>
      <c r="E68" s="19">
        <f t="shared" si="11"/>
        <v>-8803.0651113340537</v>
      </c>
      <c r="F68" s="19">
        <f t="shared" si="12"/>
        <v>-8803</v>
      </c>
      <c r="G68" s="1">
        <f t="shared" si="13"/>
        <v>-0.19900020000204677</v>
      </c>
      <c r="H68" s="1">
        <f t="shared" si="37"/>
        <v>-0.19900020000204677</v>
      </c>
      <c r="P68" s="13">
        <f t="shared" si="38"/>
        <v>-0.24168358335992834</v>
      </c>
      <c r="Q68" s="65">
        <f t="shared" si="16"/>
        <v>3735.8790000000008</v>
      </c>
      <c r="S68" s="2">
        <f t="shared" si="39"/>
        <v>0.2</v>
      </c>
      <c r="Z68" s="1">
        <f t="shared" si="18"/>
        <v>-8803</v>
      </c>
      <c r="AA68" s="1">
        <f t="shared" si="19"/>
        <v>-0.21524873878772705</v>
      </c>
      <c r="AB68" s="1">
        <f t="shared" si="20"/>
        <v>-0.21670944035189693</v>
      </c>
      <c r="AC68" s="1">
        <f t="shared" si="21"/>
        <v>4.2683383357881577E-2</v>
      </c>
      <c r="AD68" s="1">
        <f t="shared" si="22"/>
        <v>1.6248538785680278E-2</v>
      </c>
      <c r="AE68" s="1">
        <f t="shared" si="23"/>
        <v>5.2803002533951262E-5</v>
      </c>
      <c r="AF68" s="1">
        <f t="shared" si="24"/>
        <v>4.2683383357881577E-2</v>
      </c>
      <c r="AG68" s="2"/>
      <c r="AH68" s="1">
        <f t="shared" si="25"/>
        <v>1.770924034985016E-2</v>
      </c>
      <c r="AI68" s="1">
        <f t="shared" si="26"/>
        <v>0.33977679735581479</v>
      </c>
      <c r="AJ68" s="1">
        <f t="shared" si="27"/>
        <v>0.974308774964324</v>
      </c>
      <c r="AK68" s="1">
        <f t="shared" si="28"/>
        <v>-0.15204252793416453</v>
      </c>
      <c r="AL68" s="1">
        <f t="shared" si="29"/>
        <v>-2.9152492465356441</v>
      </c>
      <c r="AM68" s="1">
        <f t="shared" si="30"/>
        <v>-8.798374867641467</v>
      </c>
      <c r="AN68" s="1">
        <f t="shared" si="40"/>
        <v>-2.6343195890012545</v>
      </c>
      <c r="AO68" s="1">
        <f t="shared" si="40"/>
        <v>-2.6140963774369013</v>
      </c>
      <c r="AP68" s="1">
        <f t="shared" si="40"/>
        <v>-2.648307498415031</v>
      </c>
      <c r="AQ68" s="1">
        <f t="shared" si="40"/>
        <v>-2.5900312000999959</v>
      </c>
      <c r="AR68" s="1">
        <f t="shared" si="40"/>
        <v>-2.6882181718962106</v>
      </c>
      <c r="AS68" s="1">
        <f t="shared" si="40"/>
        <v>-2.5192672694490077</v>
      </c>
      <c r="AT68" s="1">
        <f t="shared" si="40"/>
        <v>-2.8015221090065232</v>
      </c>
      <c r="AU68" s="1">
        <f t="shared" si="32"/>
        <v>-2.2932833882592263</v>
      </c>
      <c r="AW68" s="1">
        <v>1200</v>
      </c>
      <c r="AX68" s="1">
        <f t="shared" si="41"/>
        <v>-7.9566199215632516E-2</v>
      </c>
      <c r="AY68" s="1">
        <f t="shared" si="42"/>
        <v>-9.4924414069886276E-2</v>
      </c>
      <c r="AZ68" s="1">
        <f t="shared" si="43"/>
        <v>1.535821485425376E-2</v>
      </c>
      <c r="BA68" s="1">
        <f t="shared" si="44"/>
        <v>0.37898552457927925</v>
      </c>
      <c r="BB68" s="1">
        <f t="shared" si="45"/>
        <v>0.99910731211811588</v>
      </c>
      <c r="BC68" s="1">
        <f t="shared" si="46"/>
        <v>-2.7303409968939185</v>
      </c>
      <c r="BD68" s="1">
        <f t="shared" si="47"/>
        <v>-4.7944663633392004</v>
      </c>
      <c r="BE68" s="1">
        <f t="shared" si="34"/>
        <v>10.312809723093235</v>
      </c>
      <c r="BF68" s="1">
        <f t="shared" si="34"/>
        <v>10.315862145296665</v>
      </c>
      <c r="BG68" s="1">
        <f t="shared" si="34"/>
        <v>10.308725893089814</v>
      </c>
      <c r="BH68" s="1">
        <f t="shared" si="34"/>
        <v>10.325509525095153</v>
      </c>
      <c r="BI68" s="1">
        <f t="shared" si="34"/>
        <v>10.286567181172623</v>
      </c>
      <c r="BJ68" s="1">
        <f t="shared" si="34"/>
        <v>10.380079443879893</v>
      </c>
      <c r="BK68" s="1">
        <f t="shared" si="34"/>
        <v>10.170446600907754</v>
      </c>
      <c r="BL68" s="1">
        <f t="shared" si="48"/>
        <v>10.839740922901886</v>
      </c>
    </row>
    <row r="69" spans="1:64" x14ac:dyDescent="0.2">
      <c r="A69" s="15" t="s">
        <v>103</v>
      </c>
      <c r="B69" s="16" t="s">
        <v>99</v>
      </c>
      <c r="C69" s="17">
        <v>18757.437000000002</v>
      </c>
      <c r="D69" s="20"/>
      <c r="E69" s="19">
        <f t="shared" si="11"/>
        <v>-8802.0645572666035</v>
      </c>
      <c r="F69" s="19">
        <f t="shared" si="12"/>
        <v>-8802</v>
      </c>
      <c r="G69" s="1">
        <f t="shared" si="13"/>
        <v>-0.19730680000066059</v>
      </c>
      <c r="H69" s="1">
        <f t="shared" si="37"/>
        <v>-0.19730680000066059</v>
      </c>
      <c r="P69" s="13">
        <f t="shared" si="38"/>
        <v>-0.2415966912010819</v>
      </c>
      <c r="Q69" s="65">
        <f t="shared" si="16"/>
        <v>3738.9370000000017</v>
      </c>
      <c r="S69" s="2">
        <f t="shared" si="39"/>
        <v>0.2</v>
      </c>
      <c r="Z69" s="1">
        <f t="shared" si="18"/>
        <v>-8802</v>
      </c>
      <c r="AA69" s="1">
        <f t="shared" si="19"/>
        <v>-0.21516948076629966</v>
      </c>
      <c r="AB69" s="1">
        <f t="shared" si="20"/>
        <v>-0.2150135804643446</v>
      </c>
      <c r="AC69" s="1">
        <f t="shared" si="21"/>
        <v>4.4289891200421316E-2</v>
      </c>
      <c r="AD69" s="1">
        <f t="shared" si="22"/>
        <v>1.7862680765639072E-2</v>
      </c>
      <c r="AE69" s="1">
        <f t="shared" si="23"/>
        <v>6.3815072827026403E-5</v>
      </c>
      <c r="AF69" s="1">
        <f t="shared" si="24"/>
        <v>4.4289891200421316E-2</v>
      </c>
      <c r="AG69" s="2"/>
      <c r="AH69" s="1">
        <f t="shared" si="25"/>
        <v>1.7706780463684027E-2</v>
      </c>
      <c r="AI69" s="1">
        <f t="shared" si="26"/>
        <v>0.3398360017824501</v>
      </c>
      <c r="AJ69" s="1">
        <f t="shared" si="27"/>
        <v>0.97439632507376195</v>
      </c>
      <c r="AK69" s="1">
        <f t="shared" si="28"/>
        <v>-0.1522993863013728</v>
      </c>
      <c r="AL69" s="1">
        <f t="shared" si="29"/>
        <v>-2.9148601813223483</v>
      </c>
      <c r="AM69" s="1">
        <f t="shared" si="30"/>
        <v>-8.7831473563195637</v>
      </c>
      <c r="AN69" s="1">
        <f t="shared" si="40"/>
        <v>-2.6334774479592644</v>
      </c>
      <c r="AO69" s="1">
        <f t="shared" si="40"/>
        <v>-2.6132920229343908</v>
      </c>
      <c r="AP69" s="1">
        <f t="shared" si="40"/>
        <v>-2.6474550729310407</v>
      </c>
      <c r="AQ69" s="1">
        <f t="shared" si="40"/>
        <v>-2.5892329882820513</v>
      </c>
      <c r="AR69" s="1">
        <f t="shared" si="40"/>
        <v>-2.6873729283850714</v>
      </c>
      <c r="AS69" s="1">
        <f t="shared" si="40"/>
        <v>-2.5184174655118898</v>
      </c>
      <c r="AT69" s="1">
        <f t="shared" si="40"/>
        <v>-2.8007969467608618</v>
      </c>
      <c r="AU69" s="1">
        <f t="shared" si="32"/>
        <v>-2.2919704797006775</v>
      </c>
      <c r="AW69" s="1">
        <v>1400</v>
      </c>
      <c r="AX69" s="1">
        <f t="shared" si="41"/>
        <v>-9.27160099058566E-2</v>
      </c>
      <c r="AY69" s="1">
        <f t="shared" si="42"/>
        <v>-0.10602128743340382</v>
      </c>
      <c r="AZ69" s="1">
        <f t="shared" si="43"/>
        <v>1.3305277527547225E-2</v>
      </c>
      <c r="BA69" s="1">
        <f t="shared" si="44"/>
        <v>0.41003515315205408</v>
      </c>
      <c r="BB69" s="1">
        <f t="shared" si="45"/>
        <v>0.99817179806576584</v>
      </c>
      <c r="BC69" s="1">
        <f t="shared" si="46"/>
        <v>-2.627606724313631</v>
      </c>
      <c r="BD69" s="1">
        <f t="shared" si="47"/>
        <v>-3.8051132118749065</v>
      </c>
      <c r="BE69" s="1">
        <f t="shared" si="34"/>
        <v>10.504704437494484</v>
      </c>
      <c r="BF69" s="1">
        <f t="shared" si="34"/>
        <v>10.505054538204076</v>
      </c>
      <c r="BG69" s="1">
        <f t="shared" si="34"/>
        <v>10.503958723368845</v>
      </c>
      <c r="BH69" s="1">
        <f t="shared" si="34"/>
        <v>10.507396152392083</v>
      </c>
      <c r="BI69" s="1">
        <f t="shared" si="34"/>
        <v>10.496686295534573</v>
      </c>
      <c r="BJ69" s="1">
        <f t="shared" si="34"/>
        <v>10.53080044913791</v>
      </c>
      <c r="BK69" s="1">
        <f t="shared" si="34"/>
        <v>10.428675166237005</v>
      </c>
      <c r="BL69" s="1">
        <f t="shared" si="48"/>
        <v>11.102322634611596</v>
      </c>
    </row>
    <row r="70" spans="1:64" x14ac:dyDescent="0.2">
      <c r="A70" s="15" t="s">
        <v>101</v>
      </c>
      <c r="B70" s="16" t="s">
        <v>99</v>
      </c>
      <c r="C70" s="17">
        <v>19078.36</v>
      </c>
      <c r="D70" s="20"/>
      <c r="E70" s="19">
        <f t="shared" si="11"/>
        <v>-8697.0610212993688</v>
      </c>
      <c r="F70" s="19">
        <f t="shared" si="12"/>
        <v>-8697</v>
      </c>
      <c r="G70" s="1">
        <f t="shared" si="13"/>
        <v>-0.18649980000191135</v>
      </c>
      <c r="H70" s="1">
        <f t="shared" si="37"/>
        <v>-0.18649980000191135</v>
      </c>
      <c r="P70" s="13">
        <f t="shared" si="38"/>
        <v>-0.23255092452220122</v>
      </c>
      <c r="Q70" s="65">
        <f t="shared" si="16"/>
        <v>4059.8600000000006</v>
      </c>
      <c r="S70" s="2">
        <f t="shared" si="39"/>
        <v>0.2</v>
      </c>
      <c r="Z70" s="1">
        <f t="shared" si="18"/>
        <v>-8697</v>
      </c>
      <c r="AA70" s="1">
        <f t="shared" si="19"/>
        <v>-0.2069970193288703</v>
      </c>
      <c r="AB70" s="1">
        <f t="shared" si="20"/>
        <v>-0.20387423999294765</v>
      </c>
      <c r="AC70" s="1">
        <f t="shared" si="21"/>
        <v>4.6051124520289866E-2</v>
      </c>
      <c r="AD70" s="1">
        <f t="shared" si="22"/>
        <v>2.0497219326958943E-2</v>
      </c>
      <c r="AE70" s="1">
        <f t="shared" si="23"/>
        <v>8.4027200027491844E-5</v>
      </c>
      <c r="AF70" s="1">
        <f t="shared" si="24"/>
        <v>4.6051124520289866E-2</v>
      </c>
      <c r="AG70" s="2"/>
      <c r="AH70" s="1">
        <f t="shared" si="25"/>
        <v>1.7374439991036307E-2</v>
      </c>
      <c r="AI70" s="1">
        <f t="shared" si="26"/>
        <v>0.34676470020404071</v>
      </c>
      <c r="AJ70" s="1">
        <f t="shared" si="27"/>
        <v>0.98292816074156364</v>
      </c>
      <c r="AK70" s="1">
        <f t="shared" si="28"/>
        <v>-0.17970879419449431</v>
      </c>
      <c r="AL70" s="1">
        <f t="shared" si="29"/>
        <v>-2.8731281202796781</v>
      </c>
      <c r="AM70" s="1">
        <f t="shared" si="30"/>
        <v>-7.4049756980739501</v>
      </c>
      <c r="AN70" s="1">
        <f t="shared" si="40"/>
        <v>-2.5440388628666692</v>
      </c>
      <c r="AO70" s="1">
        <f t="shared" si="40"/>
        <v>-2.5283406818703273</v>
      </c>
      <c r="AP70" s="1">
        <f t="shared" si="40"/>
        <v>-2.5564008431918359</v>
      </c>
      <c r="AQ70" s="1">
        <f t="shared" si="40"/>
        <v>-2.5058487357170973</v>
      </c>
      <c r="AR70" s="1">
        <f t="shared" si="40"/>
        <v>-2.5957236117293978</v>
      </c>
      <c r="AS70" s="1">
        <f t="shared" si="40"/>
        <v>-2.4316148928813224</v>
      </c>
      <c r="AT70" s="1">
        <f t="shared" si="40"/>
        <v>-2.7195865001658963</v>
      </c>
      <c r="AU70" s="1">
        <f t="shared" si="32"/>
        <v>-2.1541150810530798</v>
      </c>
      <c r="AW70" s="1">
        <v>1600</v>
      </c>
      <c r="AX70" s="1">
        <f t="shared" si="41"/>
        <v>-0.10715002626256054</v>
      </c>
      <c r="AY70" s="1">
        <f t="shared" si="42"/>
        <v>-0.11766140167555969</v>
      </c>
      <c r="AZ70" s="1">
        <f t="shared" si="43"/>
        <v>1.0511375412999154E-2</v>
      </c>
      <c r="BA70" s="1">
        <f t="shared" si="44"/>
        <v>0.4552962125913248</v>
      </c>
      <c r="BB70" s="1">
        <f t="shared" si="45"/>
        <v>0.9832440212021617</v>
      </c>
      <c r="BC70" s="1">
        <f t="shared" si="46"/>
        <v>-2.5047648461770589</v>
      </c>
      <c r="BD70" s="1">
        <f t="shared" si="47"/>
        <v>-3.0337040074805617</v>
      </c>
      <c r="BE70" s="1">
        <f t="shared" si="34"/>
        <v>10.714069032631754</v>
      </c>
      <c r="BF70" s="1">
        <f t="shared" si="34"/>
        <v>10.714063845846461</v>
      </c>
      <c r="BG70" s="1">
        <f t="shared" si="34"/>
        <v>10.714091404882497</v>
      </c>
      <c r="BH70" s="1">
        <f t="shared" ref="BH70:BK87" si="49">$BL70+$AB$7*SIN(BI70)</f>
        <v>10.713945005061678</v>
      </c>
      <c r="BI70" s="1">
        <f t="shared" si="49"/>
        <v>10.714723564823714</v>
      </c>
      <c r="BJ70" s="1">
        <f t="shared" si="49"/>
        <v>10.71060692903426</v>
      </c>
      <c r="BK70" s="1">
        <f t="shared" si="49"/>
        <v>10.733084892217466</v>
      </c>
      <c r="BL70" s="1">
        <f t="shared" si="48"/>
        <v>11.364904346321303</v>
      </c>
    </row>
    <row r="71" spans="1:64" x14ac:dyDescent="0.2">
      <c r="A71" s="15" t="s">
        <v>101</v>
      </c>
      <c r="B71" s="16" t="s">
        <v>99</v>
      </c>
      <c r="C71" s="17">
        <v>20004.437000000002</v>
      </c>
      <c r="D71" s="20"/>
      <c r="E71" s="19">
        <f t="shared" si="11"/>
        <v>-8394.0557534378258</v>
      </c>
      <c r="F71" s="19">
        <f t="shared" si="12"/>
        <v>-8394</v>
      </c>
      <c r="G71" s="1">
        <f t="shared" si="13"/>
        <v>-0.17039959999965504</v>
      </c>
      <c r="H71" s="1">
        <f t="shared" si="37"/>
        <v>-0.17039959999965504</v>
      </c>
      <c r="P71" s="13">
        <f t="shared" si="38"/>
        <v>-0.20731279439171707</v>
      </c>
      <c r="Q71" s="65">
        <f t="shared" si="16"/>
        <v>4985.9370000000017</v>
      </c>
      <c r="S71" s="2">
        <f t="shared" si="39"/>
        <v>0.2</v>
      </c>
      <c r="Z71" s="1">
        <f t="shared" si="18"/>
        <v>-8394</v>
      </c>
      <c r="AA71" s="1">
        <f t="shared" si="19"/>
        <v>-0.18511954374391551</v>
      </c>
      <c r="AB71" s="1">
        <f t="shared" si="20"/>
        <v>-0.18594855733632606</v>
      </c>
      <c r="AC71" s="1">
        <f t="shared" si="21"/>
        <v>3.6913194392062032E-2</v>
      </c>
      <c r="AD71" s="1">
        <f t="shared" si="22"/>
        <v>1.4719943744260472E-2</v>
      </c>
      <c r="AE71" s="1">
        <f t="shared" si="23"/>
        <v>4.3335348766838602E-5</v>
      </c>
      <c r="AF71" s="1">
        <f t="shared" si="24"/>
        <v>3.6913194392062032E-2</v>
      </c>
      <c r="AG71" s="2"/>
      <c r="AH71" s="1">
        <f t="shared" si="25"/>
        <v>1.5548957336671023E-2</v>
      </c>
      <c r="AI71" s="1">
        <f t="shared" si="26"/>
        <v>0.3761152980924426</v>
      </c>
      <c r="AJ71" s="1">
        <f t="shared" si="27"/>
        <v>0.99859653494303813</v>
      </c>
      <c r="AK71" s="1">
        <f t="shared" si="28"/>
        <v>-0.26415807073809849</v>
      </c>
      <c r="AL71" s="1">
        <f t="shared" si="29"/>
        <v>-2.7410708133653374</v>
      </c>
      <c r="AM71" s="1">
        <f t="shared" si="30"/>
        <v>-4.926552697086712</v>
      </c>
      <c r="AN71" s="1">
        <f t="shared" ref="AN71:AT80" si="50">$AU71+$AB$7*SIN(AO71)</f>
        <v>-2.2744644524769924</v>
      </c>
      <c r="AO71" s="1">
        <f t="shared" si="50"/>
        <v>-2.2708488875044219</v>
      </c>
      <c r="AP71" s="1">
        <f t="shared" si="50"/>
        <v>-2.2790919726815289</v>
      </c>
      <c r="AQ71" s="1">
        <f t="shared" si="50"/>
        <v>-2.260179386001461</v>
      </c>
      <c r="AR71" s="1">
        <f t="shared" si="50"/>
        <v>-2.3029694115597783</v>
      </c>
      <c r="AS71" s="1">
        <f t="shared" si="50"/>
        <v>-2.202738404227341</v>
      </c>
      <c r="AT71" s="1">
        <f t="shared" si="50"/>
        <v>-2.4221836562696009</v>
      </c>
      <c r="AU71" s="1">
        <f t="shared" si="32"/>
        <v>-1.75630378781287</v>
      </c>
      <c r="AW71" s="1">
        <v>1800</v>
      </c>
      <c r="AX71" s="1">
        <f t="shared" si="41"/>
        <v>-0.12303597013951219</v>
      </c>
      <c r="AY71" s="1">
        <f t="shared" si="42"/>
        <v>-0.12984475679635388</v>
      </c>
      <c r="AZ71" s="1">
        <f t="shared" si="43"/>
        <v>6.8087866568416868E-3</v>
      </c>
      <c r="BA71" s="1">
        <f t="shared" si="44"/>
        <v>0.52501947224652257</v>
      </c>
      <c r="BB71" s="1">
        <f t="shared" si="45"/>
        <v>0.94262618274416121</v>
      </c>
      <c r="BC71" s="1">
        <f t="shared" si="46"/>
        <v>-2.3476990848142161</v>
      </c>
      <c r="BD71" s="1">
        <f t="shared" si="47"/>
        <v>-2.3855026874803311</v>
      </c>
      <c r="BE71" s="1">
        <f t="shared" ref="BE71:BG87" si="51">$BL71+$AB$7*SIN(BF71)</f>
        <v>10.950665193271059</v>
      </c>
      <c r="BF71" s="1">
        <f t="shared" si="51"/>
        <v>10.950665194807556</v>
      </c>
      <c r="BG71" s="1">
        <f t="shared" si="51"/>
        <v>10.95066514429122</v>
      </c>
      <c r="BH71" s="1">
        <f t="shared" si="49"/>
        <v>10.950666805175103</v>
      </c>
      <c r="BI71" s="1">
        <f t="shared" si="49"/>
        <v>10.950612230510362</v>
      </c>
      <c r="BJ71" s="1">
        <f t="shared" si="49"/>
        <v>10.952441592727837</v>
      </c>
      <c r="BK71" s="1">
        <f t="shared" si="49"/>
        <v>11.080808305374603</v>
      </c>
      <c r="BL71" s="1">
        <f t="shared" si="48"/>
        <v>11.627486058031014</v>
      </c>
    </row>
    <row r="72" spans="1:64" x14ac:dyDescent="0.2">
      <c r="A72" s="15" t="s">
        <v>101</v>
      </c>
      <c r="B72" s="16" t="s">
        <v>99</v>
      </c>
      <c r="C72" s="17">
        <v>20007.494999999999</v>
      </c>
      <c r="D72" s="20"/>
      <c r="E72" s="19">
        <f t="shared" si="11"/>
        <v>-8393.0551993703775</v>
      </c>
      <c r="F72" s="19">
        <f t="shared" si="12"/>
        <v>-8393</v>
      </c>
      <c r="G72" s="1">
        <f t="shared" si="13"/>
        <v>-0.16870620000190684</v>
      </c>
      <c r="H72" s="1">
        <f t="shared" si="37"/>
        <v>-0.16870620000190684</v>
      </c>
      <c r="P72" s="13">
        <f t="shared" si="38"/>
        <v>-0.20723162823287061</v>
      </c>
      <c r="Q72" s="65">
        <f t="shared" si="16"/>
        <v>4988.994999999999</v>
      </c>
      <c r="S72" s="2">
        <f t="shared" si="39"/>
        <v>0.2</v>
      </c>
      <c r="Z72" s="1">
        <f t="shared" si="18"/>
        <v>-8393</v>
      </c>
      <c r="AA72" s="1">
        <f t="shared" si="19"/>
        <v>-0.18505165157379505</v>
      </c>
      <c r="AB72" s="1">
        <f t="shared" si="20"/>
        <v>-0.18424688623908886</v>
      </c>
      <c r="AC72" s="1">
        <f t="shared" si="21"/>
        <v>3.8525428230963776E-2</v>
      </c>
      <c r="AD72" s="1">
        <f t="shared" si="22"/>
        <v>1.6345451571888214E-2</v>
      </c>
      <c r="AE72" s="1">
        <f t="shared" si="23"/>
        <v>5.343475741778858E-5</v>
      </c>
      <c r="AF72" s="1">
        <f t="shared" si="24"/>
        <v>3.8525428230963776E-2</v>
      </c>
      <c r="AG72" s="2"/>
      <c r="AH72" s="1">
        <f t="shared" si="25"/>
        <v>1.5540686237182024E-2</v>
      </c>
      <c r="AI72" s="1">
        <f t="shared" si="26"/>
        <v>0.37623994059295796</v>
      </c>
      <c r="AJ72" s="1">
        <f t="shared" si="27"/>
        <v>0.99862139995798727</v>
      </c>
      <c r="AK72" s="1">
        <f t="shared" si="28"/>
        <v>-0.26445225636942349</v>
      </c>
      <c r="AL72" s="1">
        <f t="shared" si="29"/>
        <v>-2.7405992278066997</v>
      </c>
      <c r="AM72" s="1">
        <f t="shared" si="30"/>
        <v>-4.9206009100323218</v>
      </c>
      <c r="AN72" s="1">
        <f t="shared" si="50"/>
        <v>-2.2735423874832685</v>
      </c>
      <c r="AO72" s="1">
        <f t="shared" si="50"/>
        <v>-2.2699529814884452</v>
      </c>
      <c r="AP72" s="1">
        <f t="shared" si="50"/>
        <v>-2.2781453154114422</v>
      </c>
      <c r="AQ72" s="1">
        <f t="shared" si="50"/>
        <v>-2.2593290462000652</v>
      </c>
      <c r="AR72" s="1">
        <f t="shared" si="50"/>
        <v>-2.3019474883242754</v>
      </c>
      <c r="AS72" s="1">
        <f t="shared" si="50"/>
        <v>-2.2020109617514976</v>
      </c>
      <c r="AT72" s="1">
        <f t="shared" si="50"/>
        <v>-2.4210342380069481</v>
      </c>
      <c r="AU72" s="1">
        <f t="shared" si="32"/>
        <v>-1.7549908792543221</v>
      </c>
      <c r="AW72" s="1">
        <v>2000</v>
      </c>
      <c r="AX72" s="1">
        <f t="shared" si="41"/>
        <v>-0.14062822444694875</v>
      </c>
      <c r="AY72" s="1">
        <f t="shared" si="42"/>
        <v>-0.14257135279578639</v>
      </c>
      <c r="AZ72" s="1">
        <f t="shared" si="43"/>
        <v>1.9431283488376366E-3</v>
      </c>
      <c r="BA72" s="1">
        <f t="shared" si="44"/>
        <v>0.64268289498886833</v>
      </c>
      <c r="BB72" s="1">
        <f t="shared" si="45"/>
        <v>0.84632544606308013</v>
      </c>
      <c r="BC72" s="1">
        <f t="shared" si="46"/>
        <v>-2.1263364133014817</v>
      </c>
      <c r="BD72" s="1">
        <f t="shared" si="47"/>
        <v>-1.797756567685298</v>
      </c>
      <c r="BE72" s="1">
        <f t="shared" si="51"/>
        <v>11.231306341272596</v>
      </c>
      <c r="BF72" s="1">
        <f t="shared" si="51"/>
        <v>11.231339350461363</v>
      </c>
      <c r="BG72" s="1">
        <f t="shared" si="51"/>
        <v>11.231547840843991</v>
      </c>
      <c r="BH72" s="1">
        <f t="shared" si="49"/>
        <v>11.232860539830012</v>
      </c>
      <c r="BI72" s="1">
        <f t="shared" si="49"/>
        <v>11.240967348648663</v>
      </c>
      <c r="BJ72" s="1">
        <f t="shared" si="49"/>
        <v>11.286160050401639</v>
      </c>
      <c r="BK72" s="1">
        <f t="shared" si="49"/>
        <v>11.466008610088661</v>
      </c>
      <c r="BL72" s="1">
        <f t="shared" si="48"/>
        <v>11.890067769740723</v>
      </c>
    </row>
    <row r="73" spans="1:64" x14ac:dyDescent="0.2">
      <c r="A73" s="15" t="s">
        <v>101</v>
      </c>
      <c r="B73" s="16" t="s">
        <v>99</v>
      </c>
      <c r="C73" s="17">
        <v>20157.249</v>
      </c>
      <c r="D73" s="20"/>
      <c r="E73" s="19">
        <f t="shared" si="11"/>
        <v>-8344.0568429882005</v>
      </c>
      <c r="F73" s="19">
        <f t="shared" si="12"/>
        <v>-8344</v>
      </c>
      <c r="G73" s="1">
        <f t="shared" si="13"/>
        <v>-0.17372960000284365</v>
      </c>
      <c r="H73" s="1">
        <f t="shared" si="37"/>
        <v>-0.17372960000284365</v>
      </c>
      <c r="P73" s="13">
        <f t="shared" si="38"/>
        <v>-0.20327163644939295</v>
      </c>
      <c r="Q73" s="65">
        <f t="shared" si="16"/>
        <v>5138.7489999999998</v>
      </c>
      <c r="S73" s="2">
        <f t="shared" si="39"/>
        <v>0.2</v>
      </c>
      <c r="Z73" s="1">
        <f t="shared" si="18"/>
        <v>-8344</v>
      </c>
      <c r="AA73" s="1">
        <f t="shared" si="19"/>
        <v>-0.18176075299191619</v>
      </c>
      <c r="AB73" s="1">
        <f t="shared" si="20"/>
        <v>-0.18884582136295103</v>
      </c>
      <c r="AC73" s="1">
        <f t="shared" si="21"/>
        <v>2.9542036446549291E-2</v>
      </c>
      <c r="AD73" s="1">
        <f t="shared" si="22"/>
        <v>8.0311529890725319E-3</v>
      </c>
      <c r="AE73" s="1">
        <f t="shared" si="23"/>
        <v>1.2899883666777734E-5</v>
      </c>
      <c r="AF73" s="1">
        <f t="shared" si="24"/>
        <v>2.9542036446549291E-2</v>
      </c>
      <c r="AG73" s="2"/>
      <c r="AH73" s="1">
        <f t="shared" si="25"/>
        <v>1.5116221360107365E-2</v>
      </c>
      <c r="AI73" s="1">
        <f t="shared" si="26"/>
        <v>0.38261851449784079</v>
      </c>
      <c r="AJ73" s="1">
        <f t="shared" si="27"/>
        <v>0.99957829004199805</v>
      </c>
      <c r="AK73" s="1">
        <f t="shared" si="28"/>
        <v>-0.2790191910415899</v>
      </c>
      <c r="AL73" s="1">
        <f t="shared" si="29"/>
        <v>-2.7171268592942539</v>
      </c>
      <c r="AM73" s="1">
        <f t="shared" si="30"/>
        <v>-4.6408472285104976</v>
      </c>
      <c r="AN73" s="1">
        <f t="shared" si="50"/>
        <v>-2.2280369859117433</v>
      </c>
      <c r="AO73" s="1">
        <f t="shared" si="50"/>
        <v>-2.2255890842623911</v>
      </c>
      <c r="AP73" s="1">
        <f t="shared" si="50"/>
        <v>-2.2314992914016281</v>
      </c>
      <c r="AQ73" s="1">
        <f t="shared" si="50"/>
        <v>-2.2171511122228673</v>
      </c>
      <c r="AR73" s="1">
        <f t="shared" si="50"/>
        <v>-2.2515373766591362</v>
      </c>
      <c r="AS73" s="1">
        <f t="shared" si="50"/>
        <v>-2.1663092785488836</v>
      </c>
      <c r="AT73" s="1">
        <f t="shared" si="50"/>
        <v>-2.3633013196591794</v>
      </c>
      <c r="AU73" s="1">
        <f t="shared" si="32"/>
        <v>-1.6906583598854432</v>
      </c>
      <c r="AW73" s="1">
        <v>2200</v>
      </c>
      <c r="AX73" s="1">
        <f t="shared" si="41"/>
        <v>-0.16034441823882964</v>
      </c>
      <c r="AY73" s="1">
        <f t="shared" si="42"/>
        <v>-0.15584118967385718</v>
      </c>
      <c r="AZ73" s="1">
        <f t="shared" si="43"/>
        <v>-4.5032285649724661E-3</v>
      </c>
      <c r="BA73" s="1">
        <f t="shared" si="44"/>
        <v>0.87444814890155542</v>
      </c>
      <c r="BB73" s="1">
        <f t="shared" si="45"/>
        <v>0.59711620888554751</v>
      </c>
      <c r="BC73" s="1">
        <f t="shared" si="46"/>
        <v>-1.7571890409001465</v>
      </c>
      <c r="BD73" s="1">
        <f t="shared" si="47"/>
        <v>-1.2062078951183681</v>
      </c>
      <c r="BE73" s="1">
        <f t="shared" si="51"/>
        <v>11.593411707998532</v>
      </c>
      <c r="BF73" s="1">
        <f t="shared" si="51"/>
        <v>11.595392244069894</v>
      </c>
      <c r="BG73" s="1">
        <f t="shared" si="51"/>
        <v>11.600551413515836</v>
      </c>
      <c r="BH73" s="1">
        <f t="shared" si="49"/>
        <v>11.61381372853336</v>
      </c>
      <c r="BI73" s="1">
        <f t="shared" si="49"/>
        <v>11.646827274747851</v>
      </c>
      <c r="BJ73" s="1">
        <f t="shared" si="49"/>
        <v>11.723438962426242</v>
      </c>
      <c r="BK73" s="1">
        <f t="shared" si="49"/>
        <v>11.880279823693334</v>
      </c>
      <c r="BL73" s="1">
        <f t="shared" si="48"/>
        <v>12.152649481450432</v>
      </c>
    </row>
    <row r="74" spans="1:64" x14ac:dyDescent="0.2">
      <c r="A74" s="15" t="s">
        <v>101</v>
      </c>
      <c r="B74" s="16" t="s">
        <v>99</v>
      </c>
      <c r="C74" s="17">
        <v>20160.312999999998</v>
      </c>
      <c r="D74" s="20"/>
      <c r="E74" s="19">
        <f t="shared" si="11"/>
        <v>-8343.0543257669251</v>
      </c>
      <c r="F74" s="19">
        <f t="shared" si="12"/>
        <v>-8343</v>
      </c>
      <c r="G74" s="1">
        <f t="shared" si="13"/>
        <v>-0.16603620000387309</v>
      </c>
      <c r="H74" s="1">
        <f t="shared" si="37"/>
        <v>-0.16603620000387309</v>
      </c>
      <c r="P74" s="13">
        <f t="shared" si="38"/>
        <v>-0.20319117029054645</v>
      </c>
      <c r="Q74" s="65">
        <f t="shared" si="16"/>
        <v>5141.8129999999983</v>
      </c>
      <c r="S74" s="2">
        <f t="shared" si="39"/>
        <v>0.2</v>
      </c>
      <c r="Z74" s="1">
        <f t="shared" si="18"/>
        <v>-8343</v>
      </c>
      <c r="AA74" s="1">
        <f t="shared" si="19"/>
        <v>-0.18169432700568355</v>
      </c>
      <c r="AB74" s="1">
        <f t="shared" si="20"/>
        <v>-0.18114336313170198</v>
      </c>
      <c r="AC74" s="1">
        <f t="shared" si="21"/>
        <v>3.7154970286673361E-2</v>
      </c>
      <c r="AD74" s="1">
        <f t="shared" si="22"/>
        <v>1.5658127001810462E-2</v>
      </c>
      <c r="AE74" s="1">
        <f t="shared" si="23"/>
        <v>4.9035388240965182E-5</v>
      </c>
      <c r="AF74" s="1">
        <f t="shared" si="24"/>
        <v>3.7154970286673361E-2</v>
      </c>
      <c r="AG74" s="2"/>
      <c r="AH74" s="1">
        <f t="shared" si="25"/>
        <v>1.5107163127828905E-2</v>
      </c>
      <c r="AI74" s="1">
        <f t="shared" si="26"/>
        <v>0.3827544059043082</v>
      </c>
      <c r="AJ74" s="1">
        <f t="shared" si="27"/>
        <v>0.99959230676314781</v>
      </c>
      <c r="AK74" s="1">
        <f t="shared" si="28"/>
        <v>-0.27931968097470783</v>
      </c>
      <c r="AL74" s="1">
        <f t="shared" si="29"/>
        <v>-2.7166400889452955</v>
      </c>
      <c r="AM74" s="1">
        <f t="shared" si="30"/>
        <v>-4.6353681327502807</v>
      </c>
      <c r="AN74" s="1">
        <f t="shared" si="50"/>
        <v>-2.2271014186613445</v>
      </c>
      <c r="AO74" s="1">
        <f t="shared" si="50"/>
        <v>-2.2246739858060982</v>
      </c>
      <c r="AP74" s="1">
        <f t="shared" si="50"/>
        <v>-2.2305418873243452</v>
      </c>
      <c r="AQ74" s="1">
        <f t="shared" si="50"/>
        <v>-2.2162793752359868</v>
      </c>
      <c r="AR74" s="1">
        <f t="shared" si="50"/>
        <v>-2.2505020723044198</v>
      </c>
      <c r="AS74" s="1">
        <f t="shared" si="50"/>
        <v>-2.1655784135389902</v>
      </c>
      <c r="AT74" s="1">
        <f t="shared" si="50"/>
        <v>-2.3620941935998845</v>
      </c>
      <c r="AU74" s="1">
        <f t="shared" si="32"/>
        <v>-1.6893454513268944</v>
      </c>
      <c r="AW74" s="1">
        <v>2400</v>
      </c>
      <c r="AX74" s="1">
        <f t="shared" si="41"/>
        <v>-0.18250700215971857</v>
      </c>
      <c r="AY74" s="1">
        <f t="shared" si="42"/>
        <v>-0.16965426743056633</v>
      </c>
      <c r="AZ74" s="1">
        <f t="shared" si="43"/>
        <v>-1.2852734729152233E-2</v>
      </c>
      <c r="BA74" s="1">
        <f t="shared" si="44"/>
        <v>1.4099195178526296</v>
      </c>
      <c r="BB74" s="1">
        <f t="shared" si="45"/>
        <v>-0.19505377664562806</v>
      </c>
      <c r="BC74" s="1">
        <f t="shared" si="46"/>
        <v>-0.92097553943478883</v>
      </c>
      <c r="BD74" s="1">
        <f t="shared" si="47"/>
        <v>-0.49605641831288488</v>
      </c>
      <c r="BE74" s="1">
        <f t="shared" si="51"/>
        <v>12.1380395352314</v>
      </c>
      <c r="BF74" s="1">
        <f t="shared" si="51"/>
        <v>12.14486298290101</v>
      </c>
      <c r="BG74" s="1">
        <f t="shared" si="51"/>
        <v>12.155873557368112</v>
      </c>
      <c r="BH74" s="1">
        <f t="shared" si="49"/>
        <v>12.173530782836233</v>
      </c>
      <c r="BI74" s="1">
        <f t="shared" si="49"/>
        <v>12.201582572694669</v>
      </c>
      <c r="BJ74" s="1">
        <f t="shared" si="49"/>
        <v>12.245548665850919</v>
      </c>
      <c r="BK74" s="1">
        <f t="shared" si="49"/>
        <v>12.313223039364235</v>
      </c>
      <c r="BL74" s="1">
        <f t="shared" si="48"/>
        <v>12.415231193160142</v>
      </c>
    </row>
    <row r="75" spans="1:64" x14ac:dyDescent="0.2">
      <c r="A75" s="15" t="s">
        <v>101</v>
      </c>
      <c r="B75" s="16" t="s">
        <v>99</v>
      </c>
      <c r="C75" s="17">
        <v>20166.427</v>
      </c>
      <c r="D75" s="20"/>
      <c r="E75" s="19">
        <f t="shared" si="11"/>
        <v>-8341.0538720166369</v>
      </c>
      <c r="F75" s="19">
        <f t="shared" si="12"/>
        <v>-8341</v>
      </c>
      <c r="G75" s="1">
        <f t="shared" si="13"/>
        <v>-0.16464940000150818</v>
      </c>
      <c r="H75" s="1">
        <f t="shared" si="37"/>
        <v>-0.16464940000150818</v>
      </c>
      <c r="P75" s="13">
        <f t="shared" si="38"/>
        <v>-0.2030302799728535</v>
      </c>
      <c r="Q75" s="65">
        <f t="shared" si="16"/>
        <v>5147.9269999999997</v>
      </c>
      <c r="S75" s="2">
        <f t="shared" si="39"/>
        <v>0.2</v>
      </c>
      <c r="Z75" s="1">
        <f t="shared" si="18"/>
        <v>-8341</v>
      </c>
      <c r="AA75" s="1">
        <f t="shared" si="19"/>
        <v>-0.1815615638004163</v>
      </c>
      <c r="AB75" s="1">
        <f t="shared" si="20"/>
        <v>-0.17973839864064792</v>
      </c>
      <c r="AC75" s="1">
        <f t="shared" si="21"/>
        <v>3.8380879971345316E-2</v>
      </c>
      <c r="AD75" s="1">
        <f t="shared" si="22"/>
        <v>1.6912163798908114E-2</v>
      </c>
      <c r="AE75" s="1">
        <f t="shared" si="23"/>
        <v>5.7204256872219625E-5</v>
      </c>
      <c r="AF75" s="1">
        <f t="shared" si="24"/>
        <v>3.8380879971345316E-2</v>
      </c>
      <c r="AG75" s="2"/>
      <c r="AH75" s="1">
        <f t="shared" si="25"/>
        <v>1.5088998639139742E-2</v>
      </c>
      <c r="AI75" s="1">
        <f t="shared" si="26"/>
        <v>0.38302689822331748</v>
      </c>
      <c r="AJ75" s="1">
        <f t="shared" si="27"/>
        <v>0.99961965633352345</v>
      </c>
      <c r="AK75" s="1">
        <f t="shared" si="28"/>
        <v>-0.2799210590406076</v>
      </c>
      <c r="AL75" s="1">
        <f t="shared" si="29"/>
        <v>-2.715665580909858</v>
      </c>
      <c r="AM75" s="1">
        <f t="shared" si="30"/>
        <v>-4.6244361183748559</v>
      </c>
      <c r="AN75" s="1">
        <f t="shared" si="50"/>
        <v>-2.2252294235593402</v>
      </c>
      <c r="AO75" s="1">
        <f t="shared" si="50"/>
        <v>-2.2228425953878457</v>
      </c>
      <c r="AP75" s="1">
        <f t="shared" si="50"/>
        <v>-2.2286264057681793</v>
      </c>
      <c r="AQ75" s="1">
        <f t="shared" si="50"/>
        <v>-2.2145345224333832</v>
      </c>
      <c r="AR75" s="1">
        <f t="shared" si="50"/>
        <v>-2.2484307195705204</v>
      </c>
      <c r="AS75" s="1">
        <f t="shared" si="50"/>
        <v>-2.1641162733542854</v>
      </c>
      <c r="AT75" s="1">
        <f t="shared" si="50"/>
        <v>-2.3596764623921387</v>
      </c>
      <c r="AU75" s="1">
        <f t="shared" si="32"/>
        <v>-1.6867196342097976</v>
      </c>
      <c r="AW75" s="1">
        <v>2600</v>
      </c>
      <c r="AX75" s="1">
        <f t="shared" si="41"/>
        <v>-0.20195348650162578</v>
      </c>
      <c r="AY75" s="1">
        <f t="shared" si="42"/>
        <v>-0.18401058606591381</v>
      </c>
      <c r="AZ75" s="1">
        <f t="shared" si="43"/>
        <v>-1.7942900435711968E-2</v>
      </c>
      <c r="BA75" s="1">
        <f t="shared" si="44"/>
        <v>1.5139850528000274</v>
      </c>
      <c r="BB75" s="1">
        <f t="shared" si="45"/>
        <v>-0.96739616123506167</v>
      </c>
      <c r="BC75" s="1">
        <f t="shared" si="46"/>
        <v>0.70956539141298658</v>
      </c>
      <c r="BD75" s="1">
        <f t="shared" si="47"/>
        <v>0.37045798497432242</v>
      </c>
      <c r="BE75" s="1">
        <f t="shared" si="51"/>
        <v>12.888420309744086</v>
      </c>
      <c r="BF75" s="1">
        <f t="shared" si="51"/>
        <v>12.882466052763123</v>
      </c>
      <c r="BG75" s="1">
        <f t="shared" si="51"/>
        <v>12.873233230602759</v>
      </c>
      <c r="BH75" s="1">
        <f t="shared" si="49"/>
        <v>12.85896947805321</v>
      </c>
      <c r="BI75" s="1">
        <f t="shared" si="49"/>
        <v>12.837052146379147</v>
      </c>
      <c r="BJ75" s="1">
        <f t="shared" si="49"/>
        <v>12.803628379493937</v>
      </c>
      <c r="BK75" s="1">
        <f t="shared" si="49"/>
        <v>12.753159311729236</v>
      </c>
      <c r="BL75" s="1">
        <f t="shared" si="48"/>
        <v>12.677812904869851</v>
      </c>
    </row>
    <row r="76" spans="1:64" x14ac:dyDescent="0.2">
      <c r="A76" s="15" t="s">
        <v>101</v>
      </c>
      <c r="B76" s="16" t="s">
        <v>99</v>
      </c>
      <c r="C76" s="17">
        <v>20169.485000000001</v>
      </c>
      <c r="D76" s="20"/>
      <c r="E76" s="19">
        <f t="shared" si="11"/>
        <v>-8340.0533179491886</v>
      </c>
      <c r="F76" s="19">
        <f t="shared" si="12"/>
        <v>-8340</v>
      </c>
      <c r="G76" s="1">
        <f t="shared" si="13"/>
        <v>-0.162956000000122</v>
      </c>
      <c r="H76" s="1">
        <f t="shared" si="37"/>
        <v>-0.162956000000122</v>
      </c>
      <c r="P76" s="13">
        <f t="shared" si="38"/>
        <v>-0.20294985581400699</v>
      </c>
      <c r="Q76" s="65">
        <f t="shared" si="16"/>
        <v>5150.9850000000006</v>
      </c>
      <c r="S76" s="2">
        <f t="shared" si="39"/>
        <v>0.2</v>
      </c>
      <c r="Z76" s="1">
        <f t="shared" si="18"/>
        <v>-8340</v>
      </c>
      <c r="AA76" s="1">
        <f t="shared" si="19"/>
        <v>-0.18149522660316694</v>
      </c>
      <c r="AB76" s="1">
        <f t="shared" si="20"/>
        <v>-0.1780358923610659</v>
      </c>
      <c r="AC76" s="1">
        <f t="shared" si="21"/>
        <v>3.9993855813884982E-2</v>
      </c>
      <c r="AD76" s="1">
        <f t="shared" si="22"/>
        <v>1.8539226603044939E-2</v>
      </c>
      <c r="AE76" s="1">
        <f t="shared" si="23"/>
        <v>6.8740584607809843E-5</v>
      </c>
      <c r="AF76" s="1">
        <f t="shared" si="24"/>
        <v>3.9993855813884982E-2</v>
      </c>
      <c r="AG76" s="2"/>
      <c r="AH76" s="1">
        <f t="shared" si="25"/>
        <v>1.5079892360943901E-2</v>
      </c>
      <c r="AI76" s="1">
        <f t="shared" si="26"/>
        <v>0.38316350008195232</v>
      </c>
      <c r="AJ76" s="1">
        <f t="shared" si="27"/>
        <v>0.9996329882754279</v>
      </c>
      <c r="AK76" s="1">
        <f t="shared" si="28"/>
        <v>-0.28022194771146747</v>
      </c>
      <c r="AL76" s="1">
        <f t="shared" si="29"/>
        <v>-2.7151778416922645</v>
      </c>
      <c r="AM76" s="1">
        <f t="shared" si="30"/>
        <v>-4.6189831468704909</v>
      </c>
      <c r="AN76" s="1">
        <f t="shared" si="50"/>
        <v>-2.2242929943333083</v>
      </c>
      <c r="AO76" s="1">
        <f t="shared" si="50"/>
        <v>-2.2219263023692299</v>
      </c>
      <c r="AP76" s="1">
        <f t="shared" si="50"/>
        <v>-2.2276683274117022</v>
      </c>
      <c r="AQ76" s="1">
        <f t="shared" si="50"/>
        <v>-2.2136614042393767</v>
      </c>
      <c r="AR76" s="1">
        <f t="shared" si="50"/>
        <v>-2.2473946726542327</v>
      </c>
      <c r="AS76" s="1">
        <f t="shared" si="50"/>
        <v>-2.1633849926404198</v>
      </c>
      <c r="AT76" s="1">
        <f t="shared" si="50"/>
        <v>-2.3584658568850037</v>
      </c>
      <c r="AU76" s="1">
        <f t="shared" si="32"/>
        <v>-1.6854067256512488</v>
      </c>
      <c r="AW76" s="1">
        <v>2800</v>
      </c>
      <c r="AX76" s="1">
        <f t="shared" si="41"/>
        <v>-0.21409804625229717</v>
      </c>
      <c r="AY76" s="1">
        <f t="shared" si="42"/>
        <v>-0.19891014557989956</v>
      </c>
      <c r="AZ76" s="1">
        <f t="shared" si="43"/>
        <v>-1.5187900672397623E-2</v>
      </c>
      <c r="BA76" s="1">
        <f t="shared" si="44"/>
        <v>0.92936758923293517</v>
      </c>
      <c r="BB76" s="1">
        <f t="shared" si="45"/>
        <v>-0.34201920511390516</v>
      </c>
      <c r="BC76" s="1">
        <f t="shared" si="46"/>
        <v>1.6752399825292594</v>
      </c>
      <c r="BD76" s="1">
        <f t="shared" si="47"/>
        <v>1.1103042336044566</v>
      </c>
      <c r="BE76" s="1">
        <f t="shared" si="51"/>
        <v>13.472474119146892</v>
      </c>
      <c r="BF76" s="1">
        <f t="shared" si="51"/>
        <v>13.469636145220754</v>
      </c>
      <c r="BG76" s="1">
        <f t="shared" si="51"/>
        <v>13.462898272042629</v>
      </c>
      <c r="BH76" s="1">
        <f t="shared" si="49"/>
        <v>13.447123883997058</v>
      </c>
      <c r="BI76" s="1">
        <f t="shared" si="49"/>
        <v>13.411316981202305</v>
      </c>
      <c r="BJ76" s="1">
        <f t="shared" si="49"/>
        <v>13.334907772649707</v>
      </c>
      <c r="BK76" s="1">
        <f t="shared" si="49"/>
        <v>13.18793029411243</v>
      </c>
      <c r="BL76" s="1">
        <f t="shared" si="48"/>
        <v>12.94039461657956</v>
      </c>
    </row>
    <row r="77" spans="1:64" x14ac:dyDescent="0.2">
      <c r="A77" s="15" t="s">
        <v>104</v>
      </c>
      <c r="B77" s="16" t="s">
        <v>99</v>
      </c>
      <c r="C77" s="17">
        <v>21602.904999999999</v>
      </c>
      <c r="D77" s="20"/>
      <c r="E77" s="19">
        <f t="shared" si="11"/>
        <v>-7871.0493246979877</v>
      </c>
      <c r="F77" s="19">
        <f t="shared" si="12"/>
        <v>-7871</v>
      </c>
      <c r="G77" s="1">
        <f t="shared" si="13"/>
        <v>-0.15075140000408283</v>
      </c>
      <c r="H77" s="1">
        <f t="shared" si="37"/>
        <v>-0.15075140000408283</v>
      </c>
      <c r="P77" s="13">
        <f t="shared" si="38"/>
        <v>-0.16677393531500678</v>
      </c>
      <c r="Q77" s="65">
        <f t="shared" si="16"/>
        <v>6584.4049999999988</v>
      </c>
      <c r="S77" s="2">
        <f t="shared" si="39"/>
        <v>0.2</v>
      </c>
      <c r="Z77" s="1">
        <f t="shared" si="18"/>
        <v>-7871</v>
      </c>
      <c r="AA77" s="1">
        <f t="shared" si="19"/>
        <v>-0.153909417463547</v>
      </c>
      <c r="AB77" s="1">
        <f t="shared" si="20"/>
        <v>-0.15953094385681202</v>
      </c>
      <c r="AC77" s="1">
        <f t="shared" si="21"/>
        <v>1.6022535310923958E-2</v>
      </c>
      <c r="AD77" s="1">
        <f t="shared" si="22"/>
        <v>3.1580174594641741E-3</v>
      </c>
      <c r="AE77" s="1">
        <f t="shared" si="23"/>
        <v>1.9946148548561113E-6</v>
      </c>
      <c r="AF77" s="1">
        <f t="shared" si="24"/>
        <v>1.6022535310923958E-2</v>
      </c>
      <c r="AG77" s="2"/>
      <c r="AH77" s="1">
        <f t="shared" si="25"/>
        <v>8.7795438527291814E-3</v>
      </c>
      <c r="AI77" s="1">
        <f t="shared" si="26"/>
        <v>0.48624729996061322</v>
      </c>
      <c r="AJ77" s="1">
        <f t="shared" si="27"/>
        <v>0.96726274695041281</v>
      </c>
      <c r="AK77" s="1">
        <f t="shared" si="28"/>
        <v>-0.44166703613989117</v>
      </c>
      <c r="AL77" s="1">
        <f t="shared" si="29"/>
        <v>-2.4315010198055607</v>
      </c>
      <c r="AM77" s="1">
        <f t="shared" si="30"/>
        <v>-2.6971826206348792</v>
      </c>
      <c r="AN77" s="1">
        <f t="shared" si="50"/>
        <v>-1.7377375350863202</v>
      </c>
      <c r="AO77" s="1">
        <f t="shared" si="50"/>
        <v>-1.7377387145424026</v>
      </c>
      <c r="AP77" s="1">
        <f t="shared" si="50"/>
        <v>-1.7377282375656946</v>
      </c>
      <c r="AQ77" s="1">
        <f t="shared" si="50"/>
        <v>-1.7378212805851818</v>
      </c>
      <c r="AR77" s="1">
        <f t="shared" si="50"/>
        <v>-1.736993186493105</v>
      </c>
      <c r="AS77" s="1">
        <f t="shared" si="50"/>
        <v>-1.7442256604990258</v>
      </c>
      <c r="AT77" s="1">
        <f t="shared" si="50"/>
        <v>-1.6638463853071046</v>
      </c>
      <c r="AU77" s="1">
        <f t="shared" si="32"/>
        <v>-1.0696526116919811</v>
      </c>
      <c r="AW77" s="1">
        <v>3000</v>
      </c>
      <c r="AX77" s="1">
        <f t="shared" si="41"/>
        <v>-0.22489773047474329</v>
      </c>
      <c r="AY77" s="1">
        <f t="shared" si="42"/>
        <v>-0.21435294597252363</v>
      </c>
      <c r="AZ77" s="1">
        <f t="shared" si="43"/>
        <v>-1.0544784502219646E-2</v>
      </c>
      <c r="BA77" s="1">
        <f t="shared" si="44"/>
        <v>0.66764572909862618</v>
      </c>
      <c r="BB77" s="1">
        <f t="shared" si="45"/>
        <v>5.9185654975011034E-2</v>
      </c>
      <c r="BC77" s="1">
        <f t="shared" si="46"/>
        <v>2.0835250980450044</v>
      </c>
      <c r="BD77" s="1">
        <f t="shared" si="47"/>
        <v>1.7105133341169334</v>
      </c>
      <c r="BE77" s="1">
        <f t="shared" si="51"/>
        <v>13.853363153523748</v>
      </c>
      <c r="BF77" s="1">
        <f t="shared" si="51"/>
        <v>13.853283386234647</v>
      </c>
      <c r="BG77" s="1">
        <f t="shared" si="51"/>
        <v>13.852863328198168</v>
      </c>
      <c r="BH77" s="1">
        <f t="shared" si="49"/>
        <v>13.850661170047248</v>
      </c>
      <c r="BI77" s="1">
        <f t="shared" si="49"/>
        <v>13.839375413833922</v>
      </c>
      <c r="BJ77" s="1">
        <f t="shared" si="49"/>
        <v>13.787039370800045</v>
      </c>
      <c r="BK77" s="1">
        <f t="shared" si="49"/>
        <v>13.605731740606718</v>
      </c>
      <c r="BL77" s="1">
        <f t="shared" si="48"/>
        <v>13.202976328289269</v>
      </c>
    </row>
    <row r="78" spans="1:64" x14ac:dyDescent="0.2">
      <c r="A78" s="15" t="s">
        <v>101</v>
      </c>
      <c r="B78" s="16" t="s">
        <v>99</v>
      </c>
      <c r="C78" s="17">
        <v>22642.064999999999</v>
      </c>
      <c r="D78" s="20"/>
      <c r="E78" s="19">
        <f t="shared" si="11"/>
        <v>-7531.0441694560368</v>
      </c>
      <c r="F78" s="19">
        <f t="shared" si="12"/>
        <v>-7531</v>
      </c>
      <c r="G78" s="1">
        <f t="shared" si="13"/>
        <v>-0.13499540000339039</v>
      </c>
      <c r="H78" s="1">
        <f t="shared" si="37"/>
        <v>-0.13499540000339039</v>
      </c>
      <c r="P78" s="13">
        <f t="shared" si="38"/>
        <v>-0.14247374130720281</v>
      </c>
      <c r="Q78" s="65">
        <f t="shared" si="16"/>
        <v>7623.5649999999987</v>
      </c>
      <c r="S78" s="2">
        <f t="shared" si="39"/>
        <v>0.2</v>
      </c>
      <c r="Z78" s="1">
        <f t="shared" si="18"/>
        <v>-7531</v>
      </c>
      <c r="AA78" s="1">
        <f t="shared" si="19"/>
        <v>-0.13920478603106221</v>
      </c>
      <c r="AB78" s="1">
        <f t="shared" si="20"/>
        <v>-0.13578171524328458</v>
      </c>
      <c r="AC78" s="1">
        <f t="shared" si="21"/>
        <v>7.4783413038124191E-3</v>
      </c>
      <c r="AD78" s="1">
        <f t="shared" si="22"/>
        <v>4.2093860276718187E-3</v>
      </c>
      <c r="AE78" s="1">
        <f t="shared" si="23"/>
        <v>3.5437861459917467E-6</v>
      </c>
      <c r="AF78" s="1">
        <f t="shared" si="24"/>
        <v>7.4783413038124191E-3</v>
      </c>
      <c r="AG78" s="2"/>
      <c r="AH78" s="1">
        <f t="shared" si="25"/>
        <v>7.8631523989420953E-4</v>
      </c>
      <c r="AI78" s="1">
        <f t="shared" si="26"/>
        <v>0.67662997796758928</v>
      </c>
      <c r="AJ78" s="1">
        <f t="shared" si="27"/>
        <v>0.81404538223737988</v>
      </c>
      <c r="AK78" s="1">
        <f t="shared" si="28"/>
        <v>-0.5953515234389799</v>
      </c>
      <c r="AL78" s="1">
        <f t="shared" si="29"/>
        <v>-2.0683714936848046</v>
      </c>
      <c r="AM78" s="1">
        <f t="shared" si="30"/>
        <v>-1.6811479211398026</v>
      </c>
      <c r="AN78" s="1">
        <f t="shared" si="50"/>
        <v>-1.2704095780130555</v>
      </c>
      <c r="AO78" s="1">
        <f t="shared" si="50"/>
        <v>-1.2703053847503822</v>
      </c>
      <c r="AP78" s="1">
        <f t="shared" si="50"/>
        <v>-1.2697862401566331</v>
      </c>
      <c r="AQ78" s="1">
        <f t="shared" si="50"/>
        <v>-1.2672124234579685</v>
      </c>
      <c r="AR78" s="1">
        <f t="shared" si="50"/>
        <v>-1.2547518715667643</v>
      </c>
      <c r="AS78" s="1">
        <f t="shared" si="50"/>
        <v>-1.2001140857547599</v>
      </c>
      <c r="AT78" s="1">
        <f t="shared" si="50"/>
        <v>-1.0187148450177483</v>
      </c>
      <c r="AU78" s="1">
        <f t="shared" si="32"/>
        <v>-0.62326370178547563</v>
      </c>
      <c r="AW78" s="1">
        <v>3200</v>
      </c>
      <c r="AX78" s="1">
        <f t="shared" si="41"/>
        <v>-0.2362959163392295</v>
      </c>
      <c r="AY78" s="1">
        <f t="shared" si="42"/>
        <v>-0.23033898724378604</v>
      </c>
      <c r="AZ78" s="1">
        <f t="shared" si="43"/>
        <v>-5.9569290954434497E-3</v>
      </c>
      <c r="BA78" s="1">
        <f t="shared" si="44"/>
        <v>0.53884059823223085</v>
      </c>
      <c r="BB78" s="1">
        <f t="shared" si="45"/>
        <v>0.2909062470852678</v>
      </c>
      <c r="BC78" s="1">
        <f t="shared" si="46"/>
        <v>2.3194787485789905</v>
      </c>
      <c r="BD78" s="1">
        <f t="shared" si="47"/>
        <v>2.2941652144650506</v>
      </c>
      <c r="BE78" s="1">
        <f t="shared" si="51"/>
        <v>14.143050268571635</v>
      </c>
      <c r="BF78" s="1">
        <f t="shared" si="51"/>
        <v>14.143050268570905</v>
      </c>
      <c r="BG78" s="1">
        <f t="shared" si="51"/>
        <v>14.143050268754195</v>
      </c>
      <c r="BH78" s="1">
        <f t="shared" si="49"/>
        <v>14.143050222769876</v>
      </c>
      <c r="BI78" s="1">
        <f t="shared" si="49"/>
        <v>14.143061748159541</v>
      </c>
      <c r="BJ78" s="1">
        <f t="shared" si="49"/>
        <v>14.136315144764108</v>
      </c>
      <c r="BK78" s="1">
        <f t="shared" si="49"/>
        <v>13.995922733158004</v>
      </c>
      <c r="BL78" s="1">
        <f t="shared" si="48"/>
        <v>13.46555803999898</v>
      </c>
    </row>
    <row r="79" spans="1:64" x14ac:dyDescent="0.2">
      <c r="A79" s="15" t="s">
        <v>101</v>
      </c>
      <c r="B79" s="16" t="s">
        <v>99</v>
      </c>
      <c r="C79" s="17">
        <v>22645.120999999999</v>
      </c>
      <c r="D79" s="20"/>
      <c r="E79" s="19">
        <f t="shared" si="11"/>
        <v>-7530.0442697731969</v>
      </c>
      <c r="F79" s="19">
        <f t="shared" si="12"/>
        <v>-7530</v>
      </c>
      <c r="G79" s="1">
        <f t="shared" si="13"/>
        <v>-0.13530200000241166</v>
      </c>
      <c r="H79" s="1">
        <f t="shared" si="37"/>
        <v>-0.13530200000241166</v>
      </c>
      <c r="P79" s="13">
        <f t="shared" si="38"/>
        <v>-0.14240465714835632</v>
      </c>
      <c r="Q79" s="65">
        <f t="shared" si="16"/>
        <v>7626.6209999999992</v>
      </c>
      <c r="S79" s="2">
        <f t="shared" si="39"/>
        <v>0.2</v>
      </c>
      <c r="Z79" s="1">
        <f t="shared" si="18"/>
        <v>-7530</v>
      </c>
      <c r="AA79" s="1">
        <f t="shared" si="19"/>
        <v>-0.13916982138513823</v>
      </c>
      <c r="AB79" s="1">
        <f t="shared" si="20"/>
        <v>-0.136058837040577</v>
      </c>
      <c r="AC79" s="1">
        <f t="shared" si="21"/>
        <v>7.1026571459446575E-3</v>
      </c>
      <c r="AD79" s="1">
        <f t="shared" si="22"/>
        <v>3.8678213827265662E-3</v>
      </c>
      <c r="AE79" s="1">
        <f t="shared" si="23"/>
        <v>2.9920084497353694E-6</v>
      </c>
      <c r="AF79" s="1">
        <f t="shared" si="24"/>
        <v>7.1026571459446575E-3</v>
      </c>
      <c r="AG79" s="2"/>
      <c r="AH79" s="1">
        <f t="shared" si="25"/>
        <v>7.5683703816534914E-4</v>
      </c>
      <c r="AI79" s="1">
        <f t="shared" si="26"/>
        <v>0.6775313446908342</v>
      </c>
      <c r="AJ79" s="1">
        <f t="shared" si="27"/>
        <v>0.81316547375128767</v>
      </c>
      <c r="AK79" s="1">
        <f t="shared" si="28"/>
        <v>-0.59584022518914781</v>
      </c>
      <c r="AL79" s="1">
        <f t="shared" si="29"/>
        <v>-2.0668581075280472</v>
      </c>
      <c r="AM79" s="1">
        <f t="shared" si="30"/>
        <v>-1.6782562958655098</v>
      </c>
      <c r="AN79" s="1">
        <f t="shared" si="50"/>
        <v>-1.2687655719137663</v>
      </c>
      <c r="AO79" s="1">
        <f t="shared" si="50"/>
        <v>-1.2686586787854603</v>
      </c>
      <c r="AP79" s="1">
        <f t="shared" si="50"/>
        <v>-1.2681289031267584</v>
      </c>
      <c r="AQ79" s="1">
        <f t="shared" si="50"/>
        <v>-1.2655164218532515</v>
      </c>
      <c r="AR79" s="1">
        <f t="shared" si="50"/>
        <v>-1.2529376283935483</v>
      </c>
      <c r="AS79" s="1">
        <f t="shared" si="50"/>
        <v>-1.1980767189585424</v>
      </c>
      <c r="AT79" s="1">
        <f t="shared" si="50"/>
        <v>-1.0166793409879036</v>
      </c>
      <c r="AU79" s="1">
        <f t="shared" si="32"/>
        <v>-0.62195079322692681</v>
      </c>
      <c r="AW79" s="1">
        <v>3400</v>
      </c>
      <c r="AX79" s="1">
        <f t="shared" si="41"/>
        <v>-0.24859623601223194</v>
      </c>
      <c r="AY79" s="1">
        <f t="shared" si="42"/>
        <v>-0.24686826939368678</v>
      </c>
      <c r="AZ79" s="1">
        <f t="shared" si="43"/>
        <v>-1.72796661854515E-3</v>
      </c>
      <c r="BA79" s="1">
        <f t="shared" si="44"/>
        <v>0.46390501810459939</v>
      </c>
      <c r="BB79" s="1">
        <f t="shared" si="45"/>
        <v>0.44340160917643046</v>
      </c>
      <c r="BC79" s="1">
        <f t="shared" si="46"/>
        <v>2.4836950317512065</v>
      </c>
      <c r="BD79" s="1">
        <f t="shared" si="47"/>
        <v>2.9295378320527075</v>
      </c>
      <c r="BE79" s="1">
        <f t="shared" si="51"/>
        <v>14.384950790094937</v>
      </c>
      <c r="BF79" s="1">
        <f t="shared" si="51"/>
        <v>14.384955670785816</v>
      </c>
      <c r="BG79" s="1">
        <f t="shared" si="51"/>
        <v>14.384926296555866</v>
      </c>
      <c r="BH79" s="1">
        <f t="shared" si="49"/>
        <v>14.385103032630688</v>
      </c>
      <c r="BI79" s="1">
        <f t="shared" si="49"/>
        <v>14.384037793543488</v>
      </c>
      <c r="BJ79" s="1">
        <f t="shared" si="49"/>
        <v>14.390391804430926</v>
      </c>
      <c r="BK79" s="1">
        <f t="shared" si="49"/>
        <v>14.349755157988982</v>
      </c>
      <c r="BL79" s="1">
        <f t="shared" si="48"/>
        <v>13.728139751708689</v>
      </c>
    </row>
    <row r="80" spans="1:64" x14ac:dyDescent="0.2">
      <c r="A80" s="15" t="s">
        <v>101</v>
      </c>
      <c r="B80" s="16" t="s">
        <v>99</v>
      </c>
      <c r="C80" s="17">
        <v>22651.225999999999</v>
      </c>
      <c r="D80" s="20"/>
      <c r="E80" s="19">
        <f t="shared" si="11"/>
        <v>-7528.0467607536502</v>
      </c>
      <c r="F80" s="19">
        <f t="shared" si="12"/>
        <v>-7528</v>
      </c>
      <c r="G80" s="1">
        <f t="shared" si="13"/>
        <v>-0.14291520000188029</v>
      </c>
      <c r="H80" s="1">
        <f t="shared" si="37"/>
        <v>-0.14291520000188029</v>
      </c>
      <c r="P80" s="13">
        <f t="shared" si="38"/>
        <v>-0.14226653083066337</v>
      </c>
      <c r="Q80" s="65">
        <f t="shared" si="16"/>
        <v>7632.7259999999987</v>
      </c>
      <c r="S80" s="2">
        <f t="shared" si="39"/>
        <v>0.2</v>
      </c>
      <c r="Z80" s="1">
        <f t="shared" si="18"/>
        <v>-7528</v>
      </c>
      <c r="AA80" s="1">
        <f t="shared" si="19"/>
        <v>-0.13910005816272239</v>
      </c>
      <c r="AB80" s="1">
        <f t="shared" si="20"/>
        <v>-0.14361295531022178</v>
      </c>
      <c r="AC80" s="1">
        <f t="shared" si="21"/>
        <v>-6.4866917121692014E-4</v>
      </c>
      <c r="AD80" s="1">
        <f t="shared" si="22"/>
        <v>-3.8151418391579039E-3</v>
      </c>
      <c r="AE80" s="1">
        <f t="shared" si="23"/>
        <v>2.9110614505786307E-6</v>
      </c>
      <c r="AF80" s="1">
        <f t="shared" si="24"/>
        <v>-6.4866917121692014E-4</v>
      </c>
      <c r="AG80" s="2"/>
      <c r="AH80" s="1">
        <f t="shared" si="25"/>
        <v>6.9775530834148189E-4</v>
      </c>
      <c r="AI80" s="1">
        <f t="shared" si="26"/>
        <v>0.67934357145146573</v>
      </c>
      <c r="AJ80" s="1">
        <f t="shared" si="27"/>
        <v>0.8113929421011612</v>
      </c>
      <c r="AK80" s="1">
        <f t="shared" si="28"/>
        <v>-0.5968174448194814</v>
      </c>
      <c r="AL80" s="1">
        <f t="shared" si="29"/>
        <v>-2.0638191376517914</v>
      </c>
      <c r="AM80" s="1">
        <f t="shared" si="30"/>
        <v>-1.6724718607963798</v>
      </c>
      <c r="AN80" s="1">
        <f t="shared" si="50"/>
        <v>-1.2654709091544891</v>
      </c>
      <c r="AO80" s="1">
        <f t="shared" si="50"/>
        <v>-1.2653584457046101</v>
      </c>
      <c r="AP80" s="1">
        <f t="shared" si="50"/>
        <v>-1.2648069135099953</v>
      </c>
      <c r="AQ80" s="1">
        <f t="shared" si="50"/>
        <v>-1.2621159623315621</v>
      </c>
      <c r="AR80" s="1">
        <f t="shared" si="50"/>
        <v>-1.2492993198283813</v>
      </c>
      <c r="AS80" s="1">
        <f t="shared" si="50"/>
        <v>-1.1939940952094337</v>
      </c>
      <c r="AT80" s="1">
        <f t="shared" si="50"/>
        <v>-1.0126062929602435</v>
      </c>
      <c r="AU80" s="1">
        <f t="shared" si="32"/>
        <v>-0.61932497610983006</v>
      </c>
      <c r="AW80" s="1">
        <v>3600</v>
      </c>
      <c r="AX80" s="1">
        <f t="shared" si="41"/>
        <v>-0.26185780927983726</v>
      </c>
      <c r="AY80" s="1">
        <f t="shared" si="42"/>
        <v>-0.26394079242222579</v>
      </c>
      <c r="AZ80" s="1">
        <f t="shared" si="43"/>
        <v>2.0829831423885403E-3</v>
      </c>
      <c r="BA80" s="1">
        <f t="shared" si="44"/>
        <v>0.41579239271111745</v>
      </c>
      <c r="BB80" s="1">
        <f t="shared" si="45"/>
        <v>0.55326093685509148</v>
      </c>
      <c r="BC80" s="1">
        <f t="shared" si="46"/>
        <v>2.6105786589302364</v>
      </c>
      <c r="BD80" s="1">
        <f t="shared" si="47"/>
        <v>3.677458008702021</v>
      </c>
      <c r="BE80" s="1">
        <f t="shared" si="51"/>
        <v>14.597703336852478</v>
      </c>
      <c r="BF80" s="1">
        <f t="shared" si="51"/>
        <v>14.597490120817776</v>
      </c>
      <c r="BG80" s="1">
        <f t="shared" si="51"/>
        <v>14.598198038525133</v>
      </c>
      <c r="BH80" s="1">
        <f t="shared" si="49"/>
        <v>14.595843710924827</v>
      </c>
      <c r="BI80" s="1">
        <f t="shared" si="49"/>
        <v>14.603630853462962</v>
      </c>
      <c r="BJ80" s="1">
        <f t="shared" si="49"/>
        <v>14.577386725171463</v>
      </c>
      <c r="BK80" s="1">
        <f t="shared" si="49"/>
        <v>14.660973422909338</v>
      </c>
      <c r="BL80" s="1">
        <f t="shared" si="48"/>
        <v>13.990721463418398</v>
      </c>
    </row>
    <row r="81" spans="1:64" x14ac:dyDescent="0.2">
      <c r="A81" s="15" t="s">
        <v>101</v>
      </c>
      <c r="B81" s="16" t="s">
        <v>99</v>
      </c>
      <c r="C81" s="17">
        <v>22654.287</v>
      </c>
      <c r="D81" s="20"/>
      <c r="E81" s="19">
        <f t="shared" si="11"/>
        <v>-7527.0452251092875</v>
      </c>
      <c r="F81" s="19">
        <f t="shared" si="12"/>
        <v>-7527</v>
      </c>
      <c r="G81" s="1">
        <f t="shared" si="13"/>
        <v>-0.13822179999988293</v>
      </c>
      <c r="H81" s="1">
        <f t="shared" si="37"/>
        <v>-0.13822179999988293</v>
      </c>
      <c r="P81" s="13">
        <f t="shared" si="38"/>
        <v>-0.14219748867181686</v>
      </c>
      <c r="Q81" s="65">
        <f t="shared" si="16"/>
        <v>7635.7870000000003</v>
      </c>
      <c r="S81" s="2">
        <f t="shared" si="39"/>
        <v>0.2</v>
      </c>
      <c r="Z81" s="1">
        <f t="shared" si="18"/>
        <v>-7527</v>
      </c>
      <c r="AA81" s="1">
        <f t="shared" si="19"/>
        <v>-0.13906525973722975</v>
      </c>
      <c r="AB81" s="1">
        <f t="shared" si="20"/>
        <v>-0.13888995162913015</v>
      </c>
      <c r="AC81" s="1">
        <f t="shared" si="21"/>
        <v>3.9756886719339302E-3</v>
      </c>
      <c r="AD81" s="1">
        <f t="shared" si="22"/>
        <v>8.4345973734681334E-4</v>
      </c>
      <c r="AE81" s="1">
        <f t="shared" si="23"/>
        <v>1.4228486570503107E-7</v>
      </c>
      <c r="AF81" s="1">
        <f t="shared" si="24"/>
        <v>3.9756886719339302E-3</v>
      </c>
      <c r="AG81" s="2"/>
      <c r="AH81" s="1">
        <f t="shared" si="25"/>
        <v>6.6815162924722829E-4</v>
      </c>
      <c r="AI81" s="1">
        <f t="shared" si="26"/>
        <v>0.6802544633349572</v>
      </c>
      <c r="AJ81" s="1">
        <f t="shared" si="27"/>
        <v>0.81050026927641738</v>
      </c>
      <c r="AK81" s="1">
        <f t="shared" si="28"/>
        <v>-0.597305951245373</v>
      </c>
      <c r="AL81" s="1">
        <f t="shared" si="29"/>
        <v>-2.0622935135666824</v>
      </c>
      <c r="AM81" s="1">
        <f t="shared" si="30"/>
        <v>-1.6695790298593858</v>
      </c>
      <c r="AN81" s="1">
        <f t="shared" ref="AN81:AT90" si="52">$AU81+$AB$7*SIN(AO81)</f>
        <v>-1.2638202360241277</v>
      </c>
      <c r="AO81" s="1">
        <f t="shared" si="52"/>
        <v>-1.2637049003348297</v>
      </c>
      <c r="AP81" s="1">
        <f t="shared" si="52"/>
        <v>-1.2631422394462501</v>
      </c>
      <c r="AQ81" s="1">
        <f t="shared" si="52"/>
        <v>-1.2604114806463094</v>
      </c>
      <c r="AR81" s="1">
        <f t="shared" si="52"/>
        <v>-1.2474752388871195</v>
      </c>
      <c r="AS81" s="1">
        <f t="shared" si="52"/>
        <v>-1.1919488404157306</v>
      </c>
      <c r="AT81" s="1">
        <f t="shared" si="52"/>
        <v>-1.0105687514570605</v>
      </c>
      <c r="AU81" s="1">
        <f t="shared" si="32"/>
        <v>-0.61801206755128124</v>
      </c>
      <c r="AW81" s="1">
        <v>3800</v>
      </c>
      <c r="AX81" s="1">
        <f t="shared" si="41"/>
        <v>-0.27607522178602811</v>
      </c>
      <c r="AY81" s="1">
        <f t="shared" si="42"/>
        <v>-0.28155655632940313</v>
      </c>
      <c r="AZ81" s="1">
        <f t="shared" si="43"/>
        <v>5.4813345433750143E-3</v>
      </c>
      <c r="BA81" s="1">
        <f t="shared" si="44"/>
        <v>0.38300476660775096</v>
      </c>
      <c r="BB81" s="1">
        <f t="shared" si="45"/>
        <v>0.63764697522242852</v>
      </c>
      <c r="BC81" s="1">
        <f t="shared" si="46"/>
        <v>2.7157446515749082</v>
      </c>
      <c r="BD81" s="1">
        <f t="shared" si="47"/>
        <v>4.6253212948157545</v>
      </c>
      <c r="BE81" s="1">
        <f t="shared" si="51"/>
        <v>14.79175188017151</v>
      </c>
      <c r="BF81" s="1">
        <f t="shared" si="51"/>
        <v>14.789361775896012</v>
      </c>
      <c r="BG81" s="1">
        <f t="shared" si="51"/>
        <v>14.795152379346725</v>
      </c>
      <c r="BH81" s="1">
        <f t="shared" si="49"/>
        <v>14.781046694936983</v>
      </c>
      <c r="BI81" s="1">
        <f t="shared" si="49"/>
        <v>14.814969336029808</v>
      </c>
      <c r="BJ81" s="1">
        <f t="shared" si="49"/>
        <v>14.730605472897063</v>
      </c>
      <c r="BK81" s="1">
        <f t="shared" si="49"/>
        <v>14.926243302552262</v>
      </c>
      <c r="BL81" s="1">
        <f t="shared" si="48"/>
        <v>14.253303175128107</v>
      </c>
    </row>
    <row r="82" spans="1:64" x14ac:dyDescent="0.2">
      <c r="A82" s="15" t="s">
        <v>101</v>
      </c>
      <c r="B82" s="16" t="s">
        <v>99</v>
      </c>
      <c r="C82" s="17">
        <v>22981.311000000002</v>
      </c>
      <c r="D82" s="20"/>
      <c r="E82" s="19">
        <f t="shared" si="11"/>
        <v>-7420.0454888917229</v>
      </c>
      <c r="F82" s="19">
        <f t="shared" si="12"/>
        <v>-7420</v>
      </c>
      <c r="G82" s="1">
        <f t="shared" si="13"/>
        <v>-0.13902800000141724</v>
      </c>
      <c r="H82" s="1">
        <f t="shared" si="37"/>
        <v>-0.13902800000141724</v>
      </c>
      <c r="P82" s="13">
        <f t="shared" si="38"/>
        <v>-0.13489086967524327</v>
      </c>
      <c r="Q82" s="65">
        <f t="shared" si="16"/>
        <v>7962.8110000000015</v>
      </c>
      <c r="S82" s="2">
        <f t="shared" si="39"/>
        <v>0.2</v>
      </c>
      <c r="Z82" s="1">
        <f t="shared" si="18"/>
        <v>-7420</v>
      </c>
      <c r="AA82" s="1">
        <f t="shared" si="19"/>
        <v>-0.13567979492134929</v>
      </c>
      <c r="AB82" s="1">
        <f t="shared" si="20"/>
        <v>-0.1362690624006653</v>
      </c>
      <c r="AC82" s="1">
        <f t="shared" si="21"/>
        <v>-4.1371303261739656E-3</v>
      </c>
      <c r="AD82" s="1">
        <f t="shared" si="22"/>
        <v>-3.3482050800679453E-3</v>
      </c>
      <c r="AE82" s="1">
        <f t="shared" si="23"/>
        <v>2.2420954516385593E-6</v>
      </c>
      <c r="AF82" s="1">
        <f t="shared" si="24"/>
        <v>-4.1371303261739656E-3</v>
      </c>
      <c r="AG82" s="2"/>
      <c r="AH82" s="1">
        <f t="shared" si="25"/>
        <v>-2.7589376007519338E-3</v>
      </c>
      <c r="AI82" s="1">
        <f t="shared" si="26"/>
        <v>0.80021942633796439</v>
      </c>
      <c r="AJ82" s="1">
        <f t="shared" si="27"/>
        <v>0.68371084578791741</v>
      </c>
      <c r="AK82" s="1">
        <f t="shared" si="28"/>
        <v>-0.64737881491258575</v>
      </c>
      <c r="AL82" s="1">
        <f t="shared" si="29"/>
        <v>-1.8701234903264268</v>
      </c>
      <c r="AM82" s="1">
        <f t="shared" si="30"/>
        <v>-1.3551332039262638</v>
      </c>
      <c r="AN82" s="1">
        <f t="shared" si="52"/>
        <v>-1.072246827888796</v>
      </c>
      <c r="AO82" s="1">
        <f t="shared" si="52"/>
        <v>-1.0712593143562521</v>
      </c>
      <c r="AP82" s="1">
        <f t="shared" si="52"/>
        <v>-1.0682249117480791</v>
      </c>
      <c r="AQ82" s="1">
        <f t="shared" si="52"/>
        <v>-1.0590038566709068</v>
      </c>
      <c r="AR82" s="1">
        <f t="shared" si="52"/>
        <v>-1.0318651834239094</v>
      </c>
      <c r="AS82" s="1">
        <f t="shared" si="52"/>
        <v>-0.9582747433691805</v>
      </c>
      <c r="AT82" s="1">
        <f t="shared" si="52"/>
        <v>-0.78890330060973102</v>
      </c>
      <c r="AU82" s="1">
        <f t="shared" si="32"/>
        <v>-0.47753085178658683</v>
      </c>
      <c r="AW82" s="1">
        <v>4000</v>
      </c>
      <c r="AX82" s="1">
        <f t="shared" si="41"/>
        <v>-0.29122733564564363</v>
      </c>
      <c r="AY82" s="1">
        <f t="shared" si="42"/>
        <v>-0.29971556111521885</v>
      </c>
      <c r="AZ82" s="1">
        <f t="shared" si="43"/>
        <v>8.4882254695752279E-3</v>
      </c>
      <c r="BA82" s="1">
        <f t="shared" si="44"/>
        <v>0.35992165973417578</v>
      </c>
      <c r="BB82" s="1">
        <f t="shared" si="45"/>
        <v>0.70565827193251973</v>
      </c>
      <c r="BC82" s="1">
        <f t="shared" si="46"/>
        <v>2.8076565889351586</v>
      </c>
      <c r="BD82" s="1">
        <f t="shared" si="47"/>
        <v>5.9334106922640428</v>
      </c>
      <c r="BE82" s="1">
        <f t="shared" si="51"/>
        <v>14.974018970205124</v>
      </c>
      <c r="BF82" s="1">
        <f t="shared" si="51"/>
        <v>14.965359095158661</v>
      </c>
      <c r="BG82" s="1">
        <f t="shared" si="51"/>
        <v>14.982574087234905</v>
      </c>
      <c r="BH82" s="1">
        <f t="shared" si="49"/>
        <v>14.948080966646447</v>
      </c>
      <c r="BI82" s="1">
        <f t="shared" si="49"/>
        <v>15.016163687388499</v>
      </c>
      <c r="BJ82" s="1">
        <f t="shared" si="49"/>
        <v>14.877246984127082</v>
      </c>
      <c r="BK82" s="1">
        <f t="shared" si="49"/>
        <v>15.145380512524193</v>
      </c>
      <c r="BL82" s="1">
        <f t="shared" si="48"/>
        <v>14.515884886837815</v>
      </c>
    </row>
    <row r="83" spans="1:64" x14ac:dyDescent="0.2">
      <c r="A83" s="15" t="s">
        <v>101</v>
      </c>
      <c r="B83" s="16" t="s">
        <v>99</v>
      </c>
      <c r="C83" s="17">
        <v>23082.166000000001</v>
      </c>
      <c r="D83" s="20"/>
      <c r="E83" s="19">
        <f t="shared" si="11"/>
        <v>-7387.0465090118905</v>
      </c>
      <c r="F83" s="19">
        <f t="shared" si="12"/>
        <v>-7387</v>
      </c>
      <c r="G83" s="1">
        <f t="shared" si="13"/>
        <v>-0.14214580000043497</v>
      </c>
      <c r="H83" s="1">
        <f t="shared" si="37"/>
        <v>-0.14214580000043497</v>
      </c>
      <c r="P83" s="13">
        <f t="shared" si="38"/>
        <v>-0.13266976643330936</v>
      </c>
      <c r="Q83" s="65">
        <f t="shared" si="16"/>
        <v>8063.6660000000011</v>
      </c>
      <c r="S83" s="2">
        <f t="shared" si="39"/>
        <v>0.2</v>
      </c>
      <c r="Z83" s="1">
        <f t="shared" si="18"/>
        <v>-7387</v>
      </c>
      <c r="AA83" s="1">
        <f t="shared" si="19"/>
        <v>-0.13478058502948656</v>
      </c>
      <c r="AB83" s="1">
        <f t="shared" si="20"/>
        <v>-0.13821637638206258</v>
      </c>
      <c r="AC83" s="1">
        <f t="shared" si="21"/>
        <v>-9.4760335671256191E-3</v>
      </c>
      <c r="AD83" s="1">
        <f t="shared" si="22"/>
        <v>-7.3652149709484138E-3</v>
      </c>
      <c r="AE83" s="1">
        <f t="shared" si="23"/>
        <v>1.0849278313656528E-5</v>
      </c>
      <c r="AF83" s="1">
        <f t="shared" si="24"/>
        <v>-9.4760335671256191E-3</v>
      </c>
      <c r="AG83" s="2"/>
      <c r="AH83" s="1">
        <f t="shared" si="25"/>
        <v>-3.9294236183724084E-3</v>
      </c>
      <c r="AI83" s="1">
        <f t="shared" si="26"/>
        <v>0.8488941860677448</v>
      </c>
      <c r="AJ83" s="1">
        <f t="shared" si="27"/>
        <v>0.62757407803657628</v>
      </c>
      <c r="AK83" s="1">
        <f t="shared" si="28"/>
        <v>-0.66043821861414609</v>
      </c>
      <c r="AL83" s="1">
        <f t="shared" si="29"/>
        <v>-1.7957211812514566</v>
      </c>
      <c r="AM83" s="1">
        <f t="shared" si="30"/>
        <v>-1.2546363074133449</v>
      </c>
      <c r="AN83" s="1">
        <f t="shared" si="52"/>
        <v>-1.0058528548855654</v>
      </c>
      <c r="AO83" s="1">
        <f t="shared" si="52"/>
        <v>-1.0042430632022175</v>
      </c>
      <c r="AP83" s="1">
        <f t="shared" si="52"/>
        <v>-0.99983139949449873</v>
      </c>
      <c r="AQ83" s="1">
        <f t="shared" si="52"/>
        <v>-0.98789336458644894</v>
      </c>
      <c r="AR83" s="1">
        <f t="shared" si="52"/>
        <v>-0.95661865848932792</v>
      </c>
      <c r="AS83" s="1">
        <f t="shared" si="52"/>
        <v>-0.88054492423332054</v>
      </c>
      <c r="AT83" s="1">
        <f t="shared" si="52"/>
        <v>-0.71922345765072704</v>
      </c>
      <c r="AU83" s="1">
        <f t="shared" si="32"/>
        <v>-0.43420486935448466</v>
      </c>
      <c r="AW83" s="1">
        <v>4200</v>
      </c>
      <c r="AX83" s="1">
        <f t="shared" si="41"/>
        <v>-0.30731659808225076</v>
      </c>
      <c r="AY83" s="1">
        <f t="shared" si="42"/>
        <v>-0.3184178067796728</v>
      </c>
      <c r="AZ83" s="1">
        <f t="shared" si="43"/>
        <v>1.1101208697422062E-2</v>
      </c>
      <c r="BA83" s="1">
        <f t="shared" si="44"/>
        <v>0.34367480988575583</v>
      </c>
      <c r="BB83" s="1">
        <f t="shared" si="45"/>
        <v>0.76212687022531356</v>
      </c>
      <c r="BC83" s="1">
        <f t="shared" si="46"/>
        <v>2.8908967363465798</v>
      </c>
      <c r="BD83" s="1">
        <f t="shared" si="47"/>
        <v>7.9359659819258175</v>
      </c>
      <c r="BE83" s="1">
        <f t="shared" si="51"/>
        <v>15.148269119871131</v>
      </c>
      <c r="BF83" s="1">
        <f t="shared" si="51"/>
        <v>15.130582948014819</v>
      </c>
      <c r="BG83" s="1">
        <f t="shared" si="51"/>
        <v>15.161433188384805</v>
      </c>
      <c r="BH83" s="1">
        <f t="shared" si="49"/>
        <v>15.107213602418753</v>
      </c>
      <c r="BI83" s="1">
        <f t="shared" si="49"/>
        <v>15.201334106435457</v>
      </c>
      <c r="BJ83" s="1">
        <f t="shared" si="49"/>
        <v>15.033913680901982</v>
      </c>
      <c r="BK83" s="1">
        <f t="shared" si="49"/>
        <v>15.321363342818572</v>
      </c>
      <c r="BL83" s="1">
        <f t="shared" si="48"/>
        <v>14.778466598547526</v>
      </c>
    </row>
    <row r="84" spans="1:64" x14ac:dyDescent="0.2">
      <c r="A84" s="15" t="s">
        <v>101</v>
      </c>
      <c r="B84" s="16" t="s">
        <v>99</v>
      </c>
      <c r="C84" s="17">
        <v>23097.453000000001</v>
      </c>
      <c r="D84" s="20"/>
      <c r="E84" s="19">
        <f t="shared" si="11"/>
        <v>-7382.0447202515616</v>
      </c>
      <c r="F84" s="19">
        <f t="shared" si="12"/>
        <v>-7382</v>
      </c>
      <c r="G84" s="1">
        <f t="shared" si="13"/>
        <v>-0.13667880000139121</v>
      </c>
      <c r="H84" s="1">
        <f t="shared" si="37"/>
        <v>-0.13667880000139121</v>
      </c>
      <c r="P84" s="13">
        <f t="shared" si="38"/>
        <v>-0.13233456563907692</v>
      </c>
      <c r="Q84" s="65">
        <f t="shared" si="16"/>
        <v>8078.9530000000013</v>
      </c>
      <c r="S84" s="2">
        <f t="shared" si="39"/>
        <v>0.2</v>
      </c>
      <c r="Z84" s="1">
        <f t="shared" si="18"/>
        <v>-7382</v>
      </c>
      <c r="AA84" s="1">
        <f t="shared" si="19"/>
        <v>-0.13465072149952012</v>
      </c>
      <c r="AB84" s="1">
        <f t="shared" si="20"/>
        <v>-0.13256693982075637</v>
      </c>
      <c r="AC84" s="1">
        <f t="shared" si="21"/>
        <v>-4.3442343623142921E-3</v>
      </c>
      <c r="AD84" s="1">
        <f t="shared" si="22"/>
        <v>-2.028078501871089E-3</v>
      </c>
      <c r="AE84" s="1">
        <f t="shared" si="23"/>
        <v>8.2262048195033628E-7</v>
      </c>
      <c r="AF84" s="1">
        <f t="shared" si="24"/>
        <v>-4.3442343623142921E-3</v>
      </c>
      <c r="AG84" s="2"/>
      <c r="AH84" s="1">
        <f t="shared" si="25"/>
        <v>-4.1118601806348389E-3</v>
      </c>
      <c r="AI84" s="1">
        <f t="shared" si="26"/>
        <v>0.85689279805828933</v>
      </c>
      <c r="AJ84" s="1">
        <f t="shared" si="27"/>
        <v>0.61811205135968839</v>
      </c>
      <c r="AK84" s="1">
        <f t="shared" si="28"/>
        <v>-0.66221743888451812</v>
      </c>
      <c r="AL84" s="1">
        <f t="shared" si="29"/>
        <v>-1.7836265526278203</v>
      </c>
      <c r="AM84" s="1">
        <f t="shared" si="30"/>
        <v>-1.2391868708085456</v>
      </c>
      <c r="AN84" s="1">
        <f t="shared" si="52"/>
        <v>-0.9954225787426445</v>
      </c>
      <c r="AO84" s="1">
        <f t="shared" si="52"/>
        <v>-0.99369943177413877</v>
      </c>
      <c r="AP84" s="1">
        <f t="shared" si="52"/>
        <v>-0.98905431728476367</v>
      </c>
      <c r="AQ84" s="1">
        <f t="shared" si="52"/>
        <v>-0.97669253866652472</v>
      </c>
      <c r="AR84" s="1">
        <f t="shared" si="52"/>
        <v>-0.94484210800371182</v>
      </c>
      <c r="AS84" s="1">
        <f t="shared" si="52"/>
        <v>-0.86854980307754548</v>
      </c>
      <c r="AT84" s="1">
        <f t="shared" si="52"/>
        <v>-0.70861800582934631</v>
      </c>
      <c r="AU84" s="1">
        <f t="shared" si="32"/>
        <v>-0.42764032656174145</v>
      </c>
      <c r="AW84" s="1">
        <v>4400</v>
      </c>
      <c r="AX84" s="1">
        <f t="shared" si="41"/>
        <v>-0.32437302802258278</v>
      </c>
      <c r="AY84" s="1">
        <f t="shared" si="42"/>
        <v>-0.33766329332276512</v>
      </c>
      <c r="AZ84" s="1">
        <f t="shared" si="43"/>
        <v>1.3290265300182362E-2</v>
      </c>
      <c r="BA84" s="1">
        <f t="shared" si="44"/>
        <v>0.33272756251585067</v>
      </c>
      <c r="BB84" s="1">
        <f t="shared" si="45"/>
        <v>0.80948628348335616</v>
      </c>
      <c r="BC84" s="1">
        <f t="shared" si="46"/>
        <v>2.9675814721525033</v>
      </c>
      <c r="BD84" s="1">
        <f t="shared" si="47"/>
        <v>11.464497776949093</v>
      </c>
      <c r="BE84" s="1">
        <f t="shared" si="51"/>
        <v>15.315217694981662</v>
      </c>
      <c r="BF84" s="1">
        <f t="shared" si="51"/>
        <v>15.291339103962947</v>
      </c>
      <c r="BG84" s="1">
        <f t="shared" si="51"/>
        <v>15.329566907457338</v>
      </c>
      <c r="BH84" s="1">
        <f t="shared" si="49"/>
        <v>15.268056376924745</v>
      </c>
      <c r="BI84" s="1">
        <f t="shared" si="49"/>
        <v>15.366288730742454</v>
      </c>
      <c r="BJ84" s="1">
        <f t="shared" si="49"/>
        <v>15.207243740050084</v>
      </c>
      <c r="BK84" s="1">
        <f t="shared" si="49"/>
        <v>15.460128484423795</v>
      </c>
      <c r="BL84" s="1">
        <f t="shared" si="48"/>
        <v>15.041048310257235</v>
      </c>
    </row>
    <row r="85" spans="1:64" x14ac:dyDescent="0.2">
      <c r="A85" s="15" t="s">
        <v>101</v>
      </c>
      <c r="B85" s="16" t="s">
        <v>99</v>
      </c>
      <c r="C85" s="17">
        <v>23143.288</v>
      </c>
      <c r="D85" s="20"/>
      <c r="E85" s="19">
        <f t="shared" ref="E85:E148" si="53">+(C85-C$7)/C$8</f>
        <v>-7367.0478609704933</v>
      </c>
      <c r="F85" s="19">
        <f t="shared" ref="F85:F148" si="54">ROUND(2*E85,0)/2</f>
        <v>-7367</v>
      </c>
      <c r="G85" s="1">
        <f t="shared" ref="G85:G148" si="55">+C85-(C$7+F85*C$8)</f>
        <v>-0.14627780000228086</v>
      </c>
      <c r="H85" s="1">
        <f t="shared" ref="H85:H116" si="56">+G85</f>
        <v>-0.14627780000228086</v>
      </c>
      <c r="P85" s="13">
        <f t="shared" ref="P85:P116" si="57">+D$11+D$12*F85+D$13*F85^2</f>
        <v>-0.13133106325637972</v>
      </c>
      <c r="Q85" s="65">
        <f t="shared" ref="Q85:Q148" si="58">+C85-15018.5</f>
        <v>8124.7880000000005</v>
      </c>
      <c r="S85" s="2">
        <f t="shared" ref="S85:S116" si="59">S$15</f>
        <v>0.2</v>
      </c>
      <c r="Z85" s="1">
        <f t="shared" ref="Z85:Z148" si="60">F85</f>
        <v>-7367</v>
      </c>
      <c r="AA85" s="1">
        <f t="shared" ref="AA85:AA148" si="61">AB$3+AB$4*Z85+AB$5*Z85^2+AH85</f>
        <v>-0.13427141166754639</v>
      </c>
      <c r="AB85" s="1">
        <f t="shared" ref="AB85:AB148" si="62">IF(S85&lt;&gt;0,G85-AH85,-9999)</f>
        <v>-0.14161038653022801</v>
      </c>
      <c r="AC85" s="1">
        <f t="shared" ref="AC85:AC148" si="63">+G85-P85</f>
        <v>-1.4946736745901135E-2</v>
      </c>
      <c r="AD85" s="1">
        <f t="shared" ref="AD85:AD148" si="64">IF(S85&lt;&gt;0,G85-AA85,-9999)</f>
        <v>-1.2006388334734469E-2</v>
      </c>
      <c r="AE85" s="1">
        <f t="shared" ref="AE85:AE148" si="65">+(G85-AA85)^2*S85</f>
        <v>2.8830672168889589E-5</v>
      </c>
      <c r="AF85" s="1">
        <f t="shared" ref="AF85:AF148" si="66">IF(S85&lt;&gt;0,G85-P85,-9999)</f>
        <v>-1.4946736745901135E-2</v>
      </c>
      <c r="AG85" s="2"/>
      <c r="AH85" s="1">
        <f t="shared" ref="AH85:AH148" si="67">$AB$6*($AB$11/AI85*AJ85+$AB$12)</f>
        <v>-4.6674134720528383E-3</v>
      </c>
      <c r="AI85" s="1">
        <f t="shared" ref="AI85:AI148" si="68">1+$AB$7*COS(AL85)</f>
        <v>0.88197776823328855</v>
      </c>
      <c r="AJ85" s="1">
        <f t="shared" ref="AJ85:AJ148" si="69">SIN(AL85+RADIANS($AB$9))</f>
        <v>0.58801565942121814</v>
      </c>
      <c r="AK85" s="1">
        <f t="shared" ref="AK85:AK148" si="70">$AB$7*SIN(AL85)</f>
        <v>-0.66714493209433934</v>
      </c>
      <c r="AL85" s="1">
        <f t="shared" ref="AL85:AL148" si="71">2*ATAN(AM85)</f>
        <v>-1.7458911781522066</v>
      </c>
      <c r="AM85" s="1">
        <f t="shared" ref="AM85:AM148" si="72">SQRT((1+$AB$7)/(1-$AB$7))*TAN(AN85/2)</f>
        <v>-1.1924338287541132</v>
      </c>
      <c r="AN85" s="1">
        <f t="shared" si="52"/>
        <v>-0.96349667140389383</v>
      </c>
      <c r="AO85" s="1">
        <f t="shared" si="52"/>
        <v>-0.96140258870953377</v>
      </c>
      <c r="AP85" s="1">
        <f t="shared" si="52"/>
        <v>-0.95602315436562935</v>
      </c>
      <c r="AQ85" s="1">
        <f t="shared" si="52"/>
        <v>-0.94238801280992557</v>
      </c>
      <c r="AR85" s="1">
        <f t="shared" si="52"/>
        <v>-0.90891712190412954</v>
      </c>
      <c r="AS85" s="1">
        <f t="shared" si="52"/>
        <v>-0.83223136124106534</v>
      </c>
      <c r="AT85" s="1">
        <f t="shared" si="52"/>
        <v>-0.67672970036693636</v>
      </c>
      <c r="AU85" s="1">
        <f t="shared" ref="AU85:AU148" si="73">RADIANS($AB$9)+$AB$18*(F85-AB$15)</f>
        <v>-0.40794669818351359</v>
      </c>
      <c r="AW85" s="1">
        <v>4600</v>
      </c>
      <c r="AX85" s="1">
        <f t="shared" si="41"/>
        <v>-0.3424174595565404</v>
      </c>
      <c r="AY85" s="1">
        <f t="shared" si="42"/>
        <v>-0.35745202074449578</v>
      </c>
      <c r="AZ85" s="1">
        <f t="shared" si="43"/>
        <v>1.5034561187955353E-2</v>
      </c>
      <c r="BA85" s="1">
        <f t="shared" si="44"/>
        <v>0.32607028620205447</v>
      </c>
      <c r="BB85" s="1">
        <f t="shared" si="45"/>
        <v>0.8492290805023105</v>
      </c>
      <c r="BC85" s="1">
        <f t="shared" si="46"/>
        <v>3.038828402796375</v>
      </c>
      <c r="BD85" s="1">
        <f t="shared" si="47"/>
        <v>19.444890541524053</v>
      </c>
      <c r="BE85" s="1">
        <f t="shared" si="51"/>
        <v>15.474448530179371</v>
      </c>
      <c r="BF85" s="1">
        <f t="shared" si="51"/>
        <v>15.453083391170985</v>
      </c>
      <c r="BG85" s="1">
        <f t="shared" si="51"/>
        <v>15.485539743210182</v>
      </c>
      <c r="BH85" s="1">
        <f t="shared" si="49"/>
        <v>15.436127893848253</v>
      </c>
      <c r="BI85" s="1">
        <f t="shared" si="49"/>
        <v>15.511127000435485</v>
      </c>
      <c r="BJ85" s="1">
        <f t="shared" si="49"/>
        <v>15.396694358588791</v>
      </c>
      <c r="BK85" s="1">
        <f t="shared" si="49"/>
        <v>15.570164046007553</v>
      </c>
      <c r="BL85" s="1">
        <f t="shared" si="48"/>
        <v>15.303630021966944</v>
      </c>
    </row>
    <row r="86" spans="1:64" x14ac:dyDescent="0.2">
      <c r="A86" s="15" t="s">
        <v>101</v>
      </c>
      <c r="B86" s="16" t="s">
        <v>99</v>
      </c>
      <c r="C86" s="17">
        <v>23146.36</v>
      </c>
      <c r="D86" s="20"/>
      <c r="E86" s="19">
        <f t="shared" si="53"/>
        <v>-7366.0427262107805</v>
      </c>
      <c r="F86" s="19">
        <f t="shared" si="54"/>
        <v>-7366</v>
      </c>
      <c r="G86" s="1">
        <f t="shared" si="55"/>
        <v>-0.13058440000168048</v>
      </c>
      <c r="H86" s="1">
        <f t="shared" si="56"/>
        <v>-0.13058440000168048</v>
      </c>
      <c r="P86" s="13">
        <f t="shared" si="57"/>
        <v>-0.13126427509753325</v>
      </c>
      <c r="Q86" s="65">
        <f t="shared" si="58"/>
        <v>8127.8600000000006</v>
      </c>
      <c r="S86" s="2">
        <f t="shared" si="59"/>
        <v>0.2</v>
      </c>
      <c r="Z86" s="1">
        <f t="shared" si="60"/>
        <v>-7366</v>
      </c>
      <c r="AA86" s="1">
        <f t="shared" si="61"/>
        <v>-0.13424667622829453</v>
      </c>
      <c r="AB86" s="1">
        <f t="shared" si="62"/>
        <v>-0.12587950640882917</v>
      </c>
      <c r="AC86" s="1">
        <f t="shared" si="63"/>
        <v>6.7987509585276662E-4</v>
      </c>
      <c r="AD86" s="1">
        <f t="shared" si="64"/>
        <v>3.6622762266140529E-3</v>
      </c>
      <c r="AE86" s="1">
        <f t="shared" si="65"/>
        <v>2.6824534320044933E-6</v>
      </c>
      <c r="AF86" s="1">
        <f t="shared" si="66"/>
        <v>6.7987509585276662E-4</v>
      </c>
      <c r="AG86" s="2"/>
      <c r="AH86" s="1">
        <f t="shared" si="67"/>
        <v>-4.7048935928512984E-3</v>
      </c>
      <c r="AI86" s="1">
        <f t="shared" si="68"/>
        <v>0.88371055159017575</v>
      </c>
      <c r="AJ86" s="1">
        <f t="shared" si="69"/>
        <v>0.58591332496314008</v>
      </c>
      <c r="AK86" s="1">
        <f t="shared" si="70"/>
        <v>-0.66744915296889451</v>
      </c>
      <c r="AL86" s="1">
        <f t="shared" si="71"/>
        <v>-1.7432944599401174</v>
      </c>
      <c r="AM86" s="1">
        <f t="shared" si="72"/>
        <v>-1.1892941939073256</v>
      </c>
      <c r="AN86" s="1">
        <f t="shared" si="52"/>
        <v>-0.9613332808921129</v>
      </c>
      <c r="AO86" s="1">
        <f t="shared" si="52"/>
        <v>-0.9592128326219187</v>
      </c>
      <c r="AP86" s="1">
        <f t="shared" si="52"/>
        <v>-0.95378278811260186</v>
      </c>
      <c r="AQ86" s="1">
        <f t="shared" si="52"/>
        <v>-0.94006304939265495</v>
      </c>
      <c r="AR86" s="1">
        <f t="shared" si="52"/>
        <v>-0.90649037752435602</v>
      </c>
      <c r="AS86" s="1">
        <f t="shared" si="52"/>
        <v>-0.82979261463535425</v>
      </c>
      <c r="AT86" s="1">
        <f t="shared" si="52"/>
        <v>-0.67460005443304016</v>
      </c>
      <c r="AU86" s="1">
        <f t="shared" si="73"/>
        <v>-0.40663378962496477</v>
      </c>
      <c r="AW86" s="1">
        <v>4800</v>
      </c>
      <c r="AX86" s="1">
        <f t="shared" si="41"/>
        <v>-0.36143410201553122</v>
      </c>
      <c r="AY86" s="1">
        <f t="shared" si="42"/>
        <v>-0.37778398904486465</v>
      </c>
      <c r="AZ86" s="1">
        <f t="shared" si="43"/>
        <v>1.6349887029333411E-2</v>
      </c>
      <c r="BA86" s="1">
        <f t="shared" si="44"/>
        <v>0.32292255743360576</v>
      </c>
      <c r="BB86" s="1">
        <f t="shared" si="45"/>
        <v>0.8828060020555214</v>
      </c>
      <c r="BC86" s="1">
        <f t="shared" si="46"/>
        <v>3.1061074600998362</v>
      </c>
      <c r="BD86" s="1">
        <f t="shared" si="47"/>
        <v>56.355621385257699</v>
      </c>
      <c r="BE86" s="1">
        <f t="shared" si="51"/>
        <v>15.627067574501734</v>
      </c>
      <c r="BF86" s="1">
        <f t="shared" si="51"/>
        <v>15.618018445246145</v>
      </c>
      <c r="BG86" s="1">
        <f t="shared" si="51"/>
        <v>15.631421526761505</v>
      </c>
      <c r="BH86" s="1">
        <f t="shared" si="49"/>
        <v>15.611563978339982</v>
      </c>
      <c r="BI86" s="1">
        <f t="shared" si="49"/>
        <v>15.640972981963372</v>
      </c>
      <c r="BJ86" s="1">
        <f t="shared" si="49"/>
        <v>15.597390024130309</v>
      </c>
      <c r="BK86" s="1">
        <f t="shared" si="49"/>
        <v>15.661927660970722</v>
      </c>
      <c r="BL86" s="1">
        <f t="shared" si="48"/>
        <v>15.566211733676653</v>
      </c>
    </row>
    <row r="87" spans="1:64" x14ac:dyDescent="0.2">
      <c r="A87" s="15" t="s">
        <v>101</v>
      </c>
      <c r="B87" s="16" t="s">
        <v>99</v>
      </c>
      <c r="C87" s="17">
        <v>23152.47</v>
      </c>
      <c r="D87" s="20"/>
      <c r="E87" s="19">
        <f t="shared" si="53"/>
        <v>-7364.043581229711</v>
      </c>
      <c r="F87" s="19">
        <f t="shared" si="54"/>
        <v>-7364</v>
      </c>
      <c r="G87" s="1">
        <f t="shared" si="55"/>
        <v>-0.13319760000013048</v>
      </c>
      <c r="H87" s="1">
        <f t="shared" si="56"/>
        <v>-0.13319760000013048</v>
      </c>
      <c r="P87" s="13">
        <f t="shared" si="57"/>
        <v>-0.13113074077984027</v>
      </c>
      <c r="Q87" s="65">
        <f t="shared" si="58"/>
        <v>8133.9700000000012</v>
      </c>
      <c r="S87" s="2">
        <f t="shared" si="59"/>
        <v>0.2</v>
      </c>
      <c r="Z87" s="1">
        <f t="shared" si="60"/>
        <v>-7364</v>
      </c>
      <c r="AA87" s="1">
        <f t="shared" si="61"/>
        <v>-0.13419741330677462</v>
      </c>
      <c r="AB87" s="1">
        <f t="shared" si="62"/>
        <v>-0.12841757895176414</v>
      </c>
      <c r="AC87" s="1">
        <f t="shared" si="63"/>
        <v>-2.066859220290207E-3</v>
      </c>
      <c r="AD87" s="1">
        <f t="shared" si="64"/>
        <v>9.9981330664414281E-4</v>
      </c>
      <c r="AE87" s="1">
        <f t="shared" si="65"/>
        <v>1.9992532962853896E-7</v>
      </c>
      <c r="AF87" s="1">
        <f t="shared" si="66"/>
        <v>-2.066859220290207E-3</v>
      </c>
      <c r="AG87" s="2"/>
      <c r="AH87" s="1">
        <f t="shared" si="67"/>
        <v>-4.7800210483663385E-3</v>
      </c>
      <c r="AI87" s="1">
        <f t="shared" si="68"/>
        <v>0.88719956829061886</v>
      </c>
      <c r="AJ87" s="1">
        <f t="shared" si="69"/>
        <v>0.58167111518537684</v>
      </c>
      <c r="AK87" s="1">
        <f t="shared" si="70"/>
        <v>-0.66804765564780877</v>
      </c>
      <c r="AL87" s="1">
        <f t="shared" si="71"/>
        <v>-1.7380694249716664</v>
      </c>
      <c r="AM87" s="1">
        <f t="shared" si="72"/>
        <v>-1.1830060011025172</v>
      </c>
      <c r="AN87" s="1">
        <f t="shared" si="52"/>
        <v>-0.9569930049616332</v>
      </c>
      <c r="AO87" s="1">
        <f t="shared" si="52"/>
        <v>-0.95481921927908853</v>
      </c>
      <c r="AP87" s="1">
        <f t="shared" si="52"/>
        <v>-0.94928739076445412</v>
      </c>
      <c r="AQ87" s="1">
        <f t="shared" si="52"/>
        <v>-0.93539870522848623</v>
      </c>
      <c r="AR87" s="1">
        <f t="shared" si="52"/>
        <v>-0.90162499404862206</v>
      </c>
      <c r="AS87" s="1">
        <f t="shared" si="52"/>
        <v>-0.82490863404679593</v>
      </c>
      <c r="AT87" s="1">
        <f t="shared" si="52"/>
        <v>-0.67033937827050716</v>
      </c>
      <c r="AU87" s="1">
        <f t="shared" si="73"/>
        <v>-0.40400797250786802</v>
      </c>
      <c r="AW87" s="1">
        <v>5000</v>
      </c>
      <c r="AX87" s="1">
        <f t="shared" si="41"/>
        <v>-0.38138767403434048</v>
      </c>
      <c r="AY87" s="1">
        <f t="shared" si="42"/>
        <v>-0.39865919822387197</v>
      </c>
      <c r="AZ87" s="1">
        <f t="shared" si="43"/>
        <v>1.7271524189531498E-2</v>
      </c>
      <c r="BA87" s="1">
        <f t="shared" si="44"/>
        <v>0.32280558075619969</v>
      </c>
      <c r="BB87" s="1">
        <f t="shared" si="45"/>
        <v>0.91174696501630714</v>
      </c>
      <c r="BC87" s="1">
        <f t="shared" si="46"/>
        <v>-3.1113632006025553</v>
      </c>
      <c r="BD87" s="1">
        <f t="shared" si="47"/>
        <v>-66.155603120570547</v>
      </c>
      <c r="BE87" s="1">
        <f t="shared" si="51"/>
        <v>15.776885760400832</v>
      </c>
      <c r="BF87" s="1">
        <f t="shared" si="51"/>
        <v>15.784654485022729</v>
      </c>
      <c r="BG87" s="1">
        <f t="shared" si="51"/>
        <v>15.773158820093148</v>
      </c>
      <c r="BH87" s="1">
        <f t="shared" si="49"/>
        <v>15.790172886736579</v>
      </c>
      <c r="BI87" s="1">
        <f t="shared" si="49"/>
        <v>15.764998367405225</v>
      </c>
      <c r="BJ87" s="1">
        <f t="shared" si="49"/>
        <v>15.802264900564545</v>
      </c>
      <c r="BK87" s="1">
        <f t="shared" si="49"/>
        <v>15.747129575901216</v>
      </c>
      <c r="BL87" s="1">
        <f t="shared" si="48"/>
        <v>15.828793445386363</v>
      </c>
    </row>
    <row r="88" spans="1:64" x14ac:dyDescent="0.2">
      <c r="A88" s="15" t="s">
        <v>105</v>
      </c>
      <c r="B88" s="16" t="s">
        <v>99</v>
      </c>
      <c r="C88" s="17">
        <v>24118.261999999999</v>
      </c>
      <c r="D88" s="20"/>
      <c r="E88" s="19">
        <f t="shared" si="53"/>
        <v>-7048.043870991216</v>
      </c>
      <c r="F88" s="19">
        <f t="shared" si="54"/>
        <v>-7048</v>
      </c>
      <c r="G88" s="1">
        <f t="shared" si="55"/>
        <v>-0.13408320000235108</v>
      </c>
      <c r="H88" s="1">
        <f t="shared" si="56"/>
        <v>-0.13408320000235108</v>
      </c>
      <c r="P88" s="13">
        <f t="shared" si="57"/>
        <v>-0.11073573458435182</v>
      </c>
      <c r="Q88" s="65">
        <f t="shared" si="58"/>
        <v>9099.7619999999988</v>
      </c>
      <c r="S88" s="2">
        <f t="shared" si="59"/>
        <v>0.2</v>
      </c>
      <c r="Z88" s="1">
        <f t="shared" si="60"/>
        <v>-7048</v>
      </c>
      <c r="AA88" s="1">
        <f t="shared" si="61"/>
        <v>-0.12752687210637684</v>
      </c>
      <c r="AB88" s="1">
        <f t="shared" si="62"/>
        <v>-0.11700240545052987</v>
      </c>
      <c r="AC88" s="1">
        <f t="shared" si="63"/>
        <v>-2.3347465417999258E-2</v>
      </c>
      <c r="AD88" s="1">
        <f t="shared" si="64"/>
        <v>-6.5563278959742399E-3</v>
      </c>
      <c r="AE88" s="1">
        <f t="shared" si="65"/>
        <v>8.5970870959060005E-6</v>
      </c>
      <c r="AF88" s="1">
        <f t="shared" si="66"/>
        <v>-2.3347465417999258E-2</v>
      </c>
      <c r="AG88" s="2"/>
      <c r="AH88" s="1">
        <f t="shared" si="67"/>
        <v>-1.7080794551821203E-2</v>
      </c>
      <c r="AI88" s="1">
        <f t="shared" si="68"/>
        <v>1.6756785628502</v>
      </c>
      <c r="AJ88" s="1">
        <f t="shared" si="69"/>
        <v>-0.92863307097127967</v>
      </c>
      <c r="AK88" s="1">
        <f t="shared" si="70"/>
        <v>4.9699972988366106E-2</v>
      </c>
      <c r="AL88" s="1">
        <f t="shared" si="71"/>
        <v>7.3423418731901377E-2</v>
      </c>
      <c r="AM88" s="1">
        <f t="shared" si="72"/>
        <v>3.6728210992625798E-2</v>
      </c>
      <c r="AN88" s="1">
        <f t="shared" si="52"/>
        <v>3.2204951759414027E-2</v>
      </c>
      <c r="AO88" s="1">
        <f t="shared" si="52"/>
        <v>3.1494055198898988E-2</v>
      </c>
      <c r="AP88" s="1">
        <f t="shared" si="52"/>
        <v>3.0444264076940383E-2</v>
      </c>
      <c r="AQ88" s="1">
        <f t="shared" si="52"/>
        <v>2.889408354289193E-2</v>
      </c>
      <c r="AR88" s="1">
        <f t="shared" si="52"/>
        <v>2.6605125809043159E-2</v>
      </c>
      <c r="AS88" s="1">
        <f t="shared" si="52"/>
        <v>2.3225559598335586E-2</v>
      </c>
      <c r="AT88" s="1">
        <f t="shared" si="52"/>
        <v>1.8236221831328447E-2</v>
      </c>
      <c r="AU88" s="1">
        <f t="shared" si="73"/>
        <v>1.0871131993472893E-2</v>
      </c>
    </row>
    <row r="89" spans="1:64" x14ac:dyDescent="0.2">
      <c r="A89" s="15" t="s">
        <v>105</v>
      </c>
      <c r="B89" s="16" t="s">
        <v>99</v>
      </c>
      <c r="C89" s="17">
        <v>24136.584999999999</v>
      </c>
      <c r="D89" s="20"/>
      <c r="E89" s="19">
        <f t="shared" si="53"/>
        <v>-7042.0487263941395</v>
      </c>
      <c r="F89" s="19">
        <f t="shared" si="54"/>
        <v>-7042</v>
      </c>
      <c r="G89" s="1">
        <f t="shared" si="55"/>
        <v>-0.14892280000276514</v>
      </c>
      <c r="H89" s="1">
        <f t="shared" si="56"/>
        <v>-0.14892280000276514</v>
      </c>
      <c r="P89" s="13">
        <f t="shared" si="57"/>
        <v>-0.11036201163127296</v>
      </c>
      <c r="Q89" s="65">
        <f t="shared" si="58"/>
        <v>9118.0849999999991</v>
      </c>
      <c r="S89" s="2">
        <f t="shared" si="59"/>
        <v>0.2</v>
      </c>
      <c r="Z89" s="1">
        <f t="shared" si="60"/>
        <v>-7042</v>
      </c>
      <c r="AA89" s="1">
        <f t="shared" si="61"/>
        <v>-0.1273035420511785</v>
      </c>
      <c r="AB89" s="1">
        <f t="shared" si="62"/>
        <v>-0.13171823993721229</v>
      </c>
      <c r="AC89" s="1">
        <f t="shared" si="63"/>
        <v>-3.8560788371492183E-2</v>
      </c>
      <c r="AD89" s="1">
        <f t="shared" si="64"/>
        <v>-2.1619257951586646E-2</v>
      </c>
      <c r="AE89" s="1">
        <f t="shared" si="65"/>
        <v>9.3478462875448489E-5</v>
      </c>
      <c r="AF89" s="1">
        <f t="shared" si="66"/>
        <v>-3.8560788371492183E-2</v>
      </c>
      <c r="AG89" s="2"/>
      <c r="AH89" s="1">
        <f t="shared" si="67"/>
        <v>-1.7204560065552845E-2</v>
      </c>
      <c r="AI89" s="1">
        <f t="shared" si="68"/>
        <v>1.6720925108162201</v>
      </c>
      <c r="AJ89" s="1">
        <f t="shared" si="69"/>
        <v>-0.94699949153367358</v>
      </c>
      <c r="AK89" s="1">
        <f t="shared" si="70"/>
        <v>8.5459139447487953E-2</v>
      </c>
      <c r="AL89" s="1">
        <f t="shared" si="71"/>
        <v>0.12647512728691132</v>
      </c>
      <c r="AM89" s="1">
        <f t="shared" si="72"/>
        <v>6.332199415077984E-2</v>
      </c>
      <c r="AN89" s="1">
        <f t="shared" si="52"/>
        <v>5.5514118123103001E-2</v>
      </c>
      <c r="AO89" s="1">
        <f t="shared" si="52"/>
        <v>5.4292824622561985E-2</v>
      </c>
      <c r="AP89" s="1">
        <f t="shared" si="52"/>
        <v>5.2487615387434829E-2</v>
      </c>
      <c r="AQ89" s="1">
        <f t="shared" si="52"/>
        <v>4.9819624776325871E-2</v>
      </c>
      <c r="AR89" s="1">
        <f t="shared" si="52"/>
        <v>4.5877139450981388E-2</v>
      </c>
      <c r="AS89" s="1">
        <f t="shared" si="52"/>
        <v>4.0052623508386065E-2</v>
      </c>
      <c r="AT89" s="1">
        <f t="shared" si="52"/>
        <v>3.1450078545403326E-2</v>
      </c>
      <c r="AU89" s="1">
        <f t="shared" si="73"/>
        <v>1.8748583344764036E-2</v>
      </c>
    </row>
    <row r="90" spans="1:64" x14ac:dyDescent="0.2">
      <c r="A90" s="15" t="s">
        <v>106</v>
      </c>
      <c r="B90" s="16" t="s">
        <v>99</v>
      </c>
      <c r="C90" s="17">
        <v>24353.613000000001</v>
      </c>
      <c r="D90" s="20"/>
      <c r="E90" s="19">
        <f t="shared" si="53"/>
        <v>-6971.0388349127015</v>
      </c>
      <c r="F90" s="19">
        <f t="shared" si="54"/>
        <v>-6971</v>
      </c>
      <c r="G90" s="1">
        <f t="shared" si="55"/>
        <v>-0.11869139999907929</v>
      </c>
      <c r="H90" s="1">
        <f t="shared" si="56"/>
        <v>-0.11869139999907929</v>
      </c>
      <c r="P90" s="13">
        <f t="shared" si="57"/>
        <v>-0.10597789235317273</v>
      </c>
      <c r="Q90" s="65">
        <f t="shared" si="58"/>
        <v>9335.1130000000012</v>
      </c>
      <c r="S90" s="2">
        <f t="shared" si="59"/>
        <v>0.2</v>
      </c>
      <c r="Z90" s="1">
        <f t="shared" si="60"/>
        <v>-6971</v>
      </c>
      <c r="AA90" s="1">
        <f t="shared" si="61"/>
        <v>-0.12397226187604837</v>
      </c>
      <c r="AB90" s="1">
        <f t="shared" si="62"/>
        <v>-0.10074794626652897</v>
      </c>
      <c r="AC90" s="1">
        <f t="shared" si="63"/>
        <v>-1.2713507645906563E-2</v>
      </c>
      <c r="AD90" s="1">
        <f t="shared" si="64"/>
        <v>5.2808618769690785E-3</v>
      </c>
      <c r="AE90" s="1">
        <f t="shared" si="65"/>
        <v>5.5775004327250757E-6</v>
      </c>
      <c r="AF90" s="1">
        <f t="shared" si="66"/>
        <v>-1.2713507645906563E-2</v>
      </c>
      <c r="AG90" s="2"/>
      <c r="AH90" s="1">
        <f t="shared" si="67"/>
        <v>-1.7943453732550328E-2</v>
      </c>
      <c r="AI90" s="1">
        <f t="shared" si="68"/>
        <v>1.512677109710558</v>
      </c>
      <c r="AJ90" s="1">
        <f t="shared" si="69"/>
        <v>-0.96664273728986283</v>
      </c>
      <c r="AK90" s="1">
        <f t="shared" si="70"/>
        <v>0.44291510336540163</v>
      </c>
      <c r="AL90" s="1">
        <f t="shared" si="71"/>
        <v>0.71252349341763799</v>
      </c>
      <c r="AM90" s="1">
        <f t="shared" si="72"/>
        <v>0.37214094299671141</v>
      </c>
      <c r="AN90" s="1">
        <f t="shared" si="52"/>
        <v>0.32348741132211956</v>
      </c>
      <c r="AO90" s="1">
        <f t="shared" si="52"/>
        <v>0.31751658213511569</v>
      </c>
      <c r="AP90" s="1">
        <f t="shared" si="52"/>
        <v>0.30825385974589581</v>
      </c>
      <c r="AQ90" s="1">
        <f t="shared" si="52"/>
        <v>0.29393786060487903</v>
      </c>
      <c r="AR90" s="1">
        <f t="shared" si="52"/>
        <v>0.27193198261204804</v>
      </c>
      <c r="AS90" s="1">
        <f t="shared" si="52"/>
        <v>0.23836288351037818</v>
      </c>
      <c r="AT90" s="1">
        <f t="shared" si="52"/>
        <v>0.18766348975420202</v>
      </c>
      <c r="AU90" s="1">
        <f t="shared" si="73"/>
        <v>0.1119650910017107</v>
      </c>
    </row>
    <row r="91" spans="1:64" x14ac:dyDescent="0.2">
      <c r="A91" s="15" t="s">
        <v>105</v>
      </c>
      <c r="B91" s="16" t="s">
        <v>99</v>
      </c>
      <c r="C91" s="17">
        <v>24433.07</v>
      </c>
      <c r="D91" s="20"/>
      <c r="E91" s="19">
        <f t="shared" si="53"/>
        <v>-6945.0411159665728</v>
      </c>
      <c r="F91" s="19">
        <f t="shared" si="54"/>
        <v>-6945</v>
      </c>
      <c r="G91" s="1">
        <f t="shared" si="55"/>
        <v>-0.1256630000025325</v>
      </c>
      <c r="H91" s="1">
        <f t="shared" si="56"/>
        <v>-0.1256630000025325</v>
      </c>
      <c r="P91" s="13">
        <f t="shared" si="57"/>
        <v>-0.10439009422316414</v>
      </c>
      <c r="Q91" s="65">
        <f t="shared" si="58"/>
        <v>9414.57</v>
      </c>
      <c r="S91" s="2">
        <f t="shared" si="59"/>
        <v>0.2</v>
      </c>
      <c r="Z91" s="1">
        <f t="shared" si="60"/>
        <v>-6945</v>
      </c>
      <c r="AA91" s="1">
        <f t="shared" si="61"/>
        <v>-0.1224575804238473</v>
      </c>
      <c r="AB91" s="1">
        <f t="shared" si="62"/>
        <v>-0.10776086719517367</v>
      </c>
      <c r="AC91" s="1">
        <f t="shared" si="63"/>
        <v>-2.1272905779368356E-2</v>
      </c>
      <c r="AD91" s="1">
        <f t="shared" si="64"/>
        <v>-3.205419578685198E-3</v>
      </c>
      <c r="AE91" s="1">
        <f t="shared" si="65"/>
        <v>2.0549429350836784E-6</v>
      </c>
      <c r="AF91" s="1">
        <f t="shared" si="66"/>
        <v>-2.1272905779368356E-2</v>
      </c>
      <c r="AG91" s="2"/>
      <c r="AH91" s="1">
        <f t="shared" si="67"/>
        <v>-1.7902132807358841E-2</v>
      </c>
      <c r="AI91" s="1">
        <f t="shared" si="68"/>
        <v>1.4234499659886475</v>
      </c>
      <c r="AJ91" s="1">
        <f t="shared" si="69"/>
        <v>-0.9038391994190409</v>
      </c>
      <c r="AK91" s="1">
        <f t="shared" si="70"/>
        <v>0.52886835215823724</v>
      </c>
      <c r="AL91" s="1">
        <f t="shared" si="71"/>
        <v>0.89564589558627605</v>
      </c>
      <c r="AM91" s="1">
        <f t="shared" si="72"/>
        <v>0.48037283176245743</v>
      </c>
      <c r="AN91" s="1">
        <f t="shared" ref="AN91:AT100" si="74">$AU91+$AB$7*SIN(AO91)</f>
        <v>0.41518045661112096</v>
      </c>
      <c r="AO91" s="1">
        <f t="shared" si="74"/>
        <v>0.40842389478389779</v>
      </c>
      <c r="AP91" s="1">
        <f t="shared" si="74"/>
        <v>0.39758259350094499</v>
      </c>
      <c r="AQ91" s="1">
        <f t="shared" si="74"/>
        <v>0.38028895958128806</v>
      </c>
      <c r="AR91" s="1">
        <f t="shared" si="74"/>
        <v>0.35294555564957419</v>
      </c>
      <c r="AS91" s="1">
        <f t="shared" si="74"/>
        <v>0.31025792639450983</v>
      </c>
      <c r="AT91" s="1">
        <f t="shared" si="74"/>
        <v>0.24473275843840375</v>
      </c>
      <c r="AU91" s="1">
        <f t="shared" si="73"/>
        <v>0.14610071352397291</v>
      </c>
    </row>
    <row r="92" spans="1:64" x14ac:dyDescent="0.2">
      <c r="A92" s="15" t="s">
        <v>105</v>
      </c>
      <c r="B92" s="16" t="s">
        <v>99</v>
      </c>
      <c r="C92" s="17">
        <v>24448.348999999998</v>
      </c>
      <c r="D92" s="20"/>
      <c r="E92" s="19">
        <f t="shared" si="53"/>
        <v>-6940.0419447446811</v>
      </c>
      <c r="F92" s="19">
        <f t="shared" si="54"/>
        <v>-6940</v>
      </c>
      <c r="G92" s="1">
        <f t="shared" si="55"/>
        <v>-0.12819600000511855</v>
      </c>
      <c r="H92" s="1">
        <f t="shared" si="56"/>
        <v>-0.12819600000511855</v>
      </c>
      <c r="P92" s="13">
        <f t="shared" si="57"/>
        <v>-0.10408583342893174</v>
      </c>
      <c r="Q92" s="65">
        <f t="shared" si="58"/>
        <v>9429.8489999999983</v>
      </c>
      <c r="S92" s="2">
        <f t="shared" si="59"/>
        <v>0.2</v>
      </c>
      <c r="Z92" s="1">
        <f t="shared" si="60"/>
        <v>-6940</v>
      </c>
      <c r="AA92" s="1">
        <f t="shared" si="61"/>
        <v>-0.12215089679927504</v>
      </c>
      <c r="AB92" s="1">
        <f t="shared" si="62"/>
        <v>-0.11031826478864784</v>
      </c>
      <c r="AC92" s="1">
        <f t="shared" si="63"/>
        <v>-2.4110166576186809E-2</v>
      </c>
      <c r="AD92" s="1">
        <f t="shared" si="64"/>
        <v>-6.045103205843505E-3</v>
      </c>
      <c r="AE92" s="1">
        <f t="shared" si="65"/>
        <v>7.3086545538598848E-6</v>
      </c>
      <c r="AF92" s="1">
        <f t="shared" si="66"/>
        <v>-2.4110166576186809E-2</v>
      </c>
      <c r="AG92" s="2"/>
      <c r="AH92" s="1">
        <f t="shared" si="67"/>
        <v>-1.7877735216470708E-2</v>
      </c>
      <c r="AI92" s="1">
        <f t="shared" si="68"/>
        <v>1.4058169878363049</v>
      </c>
      <c r="AJ92" s="1">
        <f t="shared" si="69"/>
        <v>-0.8892695557079181</v>
      </c>
      <c r="AK92" s="1">
        <f t="shared" si="70"/>
        <v>0.54251652508824488</v>
      </c>
      <c r="AL92" s="1">
        <f t="shared" si="71"/>
        <v>0.92855915898220798</v>
      </c>
      <c r="AM92" s="1">
        <f t="shared" si="72"/>
        <v>0.50079021291369374</v>
      </c>
      <c r="AN92" s="1">
        <f t="shared" si="74"/>
        <v>0.43229302191049457</v>
      </c>
      <c r="AO92" s="1">
        <f t="shared" si="74"/>
        <v>0.42545174914411021</v>
      </c>
      <c r="AP92" s="1">
        <f t="shared" si="74"/>
        <v>0.41439317418143184</v>
      </c>
      <c r="AQ92" s="1">
        <f t="shared" si="74"/>
        <v>0.39662984173285865</v>
      </c>
      <c r="AR92" s="1">
        <f t="shared" si="74"/>
        <v>0.36836782275971247</v>
      </c>
      <c r="AS92" s="1">
        <f t="shared" si="74"/>
        <v>0.32401828983752828</v>
      </c>
      <c r="AT92" s="1">
        <f t="shared" si="74"/>
        <v>0.2556952656074305</v>
      </c>
      <c r="AU92" s="1">
        <f t="shared" si="73"/>
        <v>0.15266525631671612</v>
      </c>
    </row>
    <row r="93" spans="1:64" x14ac:dyDescent="0.2">
      <c r="A93" s="15" t="s">
        <v>105</v>
      </c>
      <c r="B93" s="16" t="s">
        <v>99</v>
      </c>
      <c r="C93" s="17">
        <v>24598.125</v>
      </c>
      <c r="D93" s="20"/>
      <c r="E93" s="19">
        <f t="shared" si="53"/>
        <v>-6891.0363901318024</v>
      </c>
      <c r="F93" s="19">
        <f t="shared" si="54"/>
        <v>-6891</v>
      </c>
      <c r="G93" s="1">
        <f t="shared" si="55"/>
        <v>-0.11121940000157338</v>
      </c>
      <c r="H93" s="1">
        <f t="shared" si="56"/>
        <v>-0.11121940000157338</v>
      </c>
      <c r="P93" s="13">
        <f t="shared" si="57"/>
        <v>-0.10112259964545417</v>
      </c>
      <c r="Q93" s="65">
        <f t="shared" si="58"/>
        <v>9579.625</v>
      </c>
      <c r="S93" s="2">
        <f t="shared" si="59"/>
        <v>0.2</v>
      </c>
      <c r="Z93" s="1">
        <f t="shared" si="60"/>
        <v>-6891</v>
      </c>
      <c r="AA93" s="1">
        <f t="shared" si="61"/>
        <v>-0.11893096633361516</v>
      </c>
      <c r="AB93" s="1">
        <f t="shared" si="62"/>
        <v>-9.3813159812719343E-2</v>
      </c>
      <c r="AC93" s="1">
        <f t="shared" si="63"/>
        <v>-1.0096800356119207E-2</v>
      </c>
      <c r="AD93" s="1">
        <f t="shared" si="64"/>
        <v>7.711566332041786E-3</v>
      </c>
      <c r="AE93" s="1">
        <f t="shared" si="65"/>
        <v>1.1893651058696082E-5</v>
      </c>
      <c r="AF93" s="1">
        <f t="shared" si="66"/>
        <v>-1.0096800356119207E-2</v>
      </c>
      <c r="AG93" s="2"/>
      <c r="AH93" s="1">
        <f t="shared" si="67"/>
        <v>-1.7406240188854033E-2</v>
      </c>
      <c r="AI93" s="1">
        <f t="shared" si="68"/>
        <v>1.2374511182006942</v>
      </c>
      <c r="AJ93" s="1">
        <f t="shared" si="69"/>
        <v>-0.72538347888790411</v>
      </c>
      <c r="AK93" s="1">
        <f t="shared" si="70"/>
        <v>0.63453019949849188</v>
      </c>
      <c r="AL93" s="1">
        <f t="shared" si="71"/>
        <v>1.2127135008623655</v>
      </c>
      <c r="AM93" s="1">
        <f t="shared" si="72"/>
        <v>0.69350968021939863</v>
      </c>
      <c r="AN93" s="1">
        <f t="shared" si="74"/>
        <v>0.5903851041280257</v>
      </c>
      <c r="AO93" s="1">
        <f t="shared" si="74"/>
        <v>0.58370827073639342</v>
      </c>
      <c r="AP93" s="1">
        <f t="shared" si="74"/>
        <v>0.57194312111724821</v>
      </c>
      <c r="AQ93" s="1">
        <f t="shared" si="74"/>
        <v>0.551424960199564</v>
      </c>
      <c r="AR93" s="1">
        <f t="shared" si="74"/>
        <v>0.51624338822915272</v>
      </c>
      <c r="AS93" s="1">
        <f t="shared" si="74"/>
        <v>0.457479683288608</v>
      </c>
      <c r="AT93" s="1">
        <f t="shared" si="74"/>
        <v>0.36286355105328394</v>
      </c>
      <c r="AU93" s="1">
        <f t="shared" si="73"/>
        <v>0.21699777568559497</v>
      </c>
    </row>
    <row r="94" spans="1:64" x14ac:dyDescent="0.2">
      <c r="A94" s="15" t="s">
        <v>107</v>
      </c>
      <c r="B94" s="16" t="s">
        <v>99</v>
      </c>
      <c r="C94" s="17">
        <v>24769.263999999999</v>
      </c>
      <c r="D94" s="20"/>
      <c r="E94" s="19">
        <f t="shared" si="53"/>
        <v>-6835.0410263158819</v>
      </c>
      <c r="F94" s="19">
        <f t="shared" si="54"/>
        <v>-6835</v>
      </c>
      <c r="G94" s="1">
        <f t="shared" si="55"/>
        <v>-0.12538900000436115</v>
      </c>
      <c r="H94" s="1">
        <f t="shared" si="56"/>
        <v>-0.12538900000436115</v>
      </c>
      <c r="P94" s="13">
        <f t="shared" si="57"/>
        <v>-9.7777206750051082E-2</v>
      </c>
      <c r="Q94" s="65">
        <f t="shared" si="58"/>
        <v>9750.7639999999992</v>
      </c>
      <c r="S94" s="2">
        <f t="shared" si="59"/>
        <v>0.2</v>
      </c>
      <c r="Z94" s="1">
        <f t="shared" si="60"/>
        <v>-6835</v>
      </c>
      <c r="AA94" s="1">
        <f t="shared" si="61"/>
        <v>-0.11491585675140847</v>
      </c>
      <c r="AB94" s="1">
        <f t="shared" si="62"/>
        <v>-0.10889672853024432</v>
      </c>
      <c r="AC94" s="1">
        <f t="shared" si="63"/>
        <v>-2.7611793254310069E-2</v>
      </c>
      <c r="AD94" s="1">
        <f t="shared" si="64"/>
        <v>-1.0473143252952677E-2</v>
      </c>
      <c r="AE94" s="1">
        <f t="shared" si="65"/>
        <v>2.1937345919373637E-5</v>
      </c>
      <c r="AF94" s="1">
        <f t="shared" si="66"/>
        <v>-2.7611793254310069E-2</v>
      </c>
      <c r="AG94" s="2"/>
      <c r="AH94" s="1">
        <f t="shared" si="67"/>
        <v>-1.6492271474116825E-2</v>
      </c>
      <c r="AI94" s="1">
        <f t="shared" si="68"/>
        <v>1.0731347949456278</v>
      </c>
      <c r="AJ94" s="1">
        <f t="shared" si="69"/>
        <v>-0.53259755161463185</v>
      </c>
      <c r="AK94" s="1">
        <f t="shared" si="70"/>
        <v>0.67354503144082134</v>
      </c>
      <c r="AL94" s="1">
        <f t="shared" si="71"/>
        <v>1.4626381675371425</v>
      </c>
      <c r="AM94" s="1">
        <f t="shared" si="72"/>
        <v>0.89729584628658576</v>
      </c>
      <c r="AN94" s="1">
        <f t="shared" si="74"/>
        <v>0.74965738081106192</v>
      </c>
      <c r="AO94" s="1">
        <f t="shared" si="74"/>
        <v>0.74461483389686633</v>
      </c>
      <c r="AP94" s="1">
        <f t="shared" si="74"/>
        <v>0.73453994130205524</v>
      </c>
      <c r="AQ94" s="1">
        <f t="shared" si="74"/>
        <v>0.71467926162893192</v>
      </c>
      <c r="AR94" s="1">
        <f t="shared" si="74"/>
        <v>0.67649106999204511</v>
      </c>
      <c r="AS94" s="1">
        <f t="shared" si="74"/>
        <v>0.60613433709157749</v>
      </c>
      <c r="AT94" s="1">
        <f t="shared" si="74"/>
        <v>0.48459240833750444</v>
      </c>
      <c r="AU94" s="1">
        <f t="shared" si="73"/>
        <v>0.29052065496431334</v>
      </c>
    </row>
    <row r="95" spans="1:64" x14ac:dyDescent="0.2">
      <c r="A95" s="15" t="s">
        <v>105</v>
      </c>
      <c r="B95" s="16" t="s">
        <v>99</v>
      </c>
      <c r="C95" s="17">
        <v>24793.73</v>
      </c>
      <c r="D95" s="20"/>
      <c r="E95" s="19">
        <f t="shared" si="53"/>
        <v>-6827.0359393916833</v>
      </c>
      <c r="F95" s="19">
        <f t="shared" si="54"/>
        <v>-6827</v>
      </c>
      <c r="G95" s="1">
        <f t="shared" si="55"/>
        <v>-0.10984180000377819</v>
      </c>
      <c r="H95" s="1">
        <f t="shared" si="56"/>
        <v>-0.10984180000377819</v>
      </c>
      <c r="P95" s="13">
        <f t="shared" si="57"/>
        <v>-9.7302877479279182E-2</v>
      </c>
      <c r="Q95" s="65">
        <f t="shared" si="58"/>
        <v>9775.23</v>
      </c>
      <c r="S95" s="2">
        <f t="shared" si="59"/>
        <v>0.2</v>
      </c>
      <c r="Z95" s="1">
        <f t="shared" si="60"/>
        <v>-6827</v>
      </c>
      <c r="AA95" s="1">
        <f t="shared" si="61"/>
        <v>-0.11432398938992515</v>
      </c>
      <c r="AB95" s="1">
        <f t="shared" si="62"/>
        <v>-9.3501852508843727E-2</v>
      </c>
      <c r="AC95" s="1">
        <f t="shared" si="63"/>
        <v>-1.2538922524499008E-2</v>
      </c>
      <c r="AD95" s="1">
        <f t="shared" si="64"/>
        <v>4.4821893861469592E-3</v>
      </c>
      <c r="AE95" s="1">
        <f t="shared" si="65"/>
        <v>4.0180043386576912E-6</v>
      </c>
      <c r="AF95" s="1">
        <f t="shared" si="66"/>
        <v>-1.2538922524499008E-2</v>
      </c>
      <c r="AG95" s="2"/>
      <c r="AH95" s="1">
        <f t="shared" si="67"/>
        <v>-1.6339947494934465E-2</v>
      </c>
      <c r="AI95" s="1">
        <f t="shared" si="68"/>
        <v>1.0526592305321028</v>
      </c>
      <c r="AJ95" s="1">
        <f t="shared" si="69"/>
        <v>-0.50666519194882964</v>
      </c>
      <c r="AK95" s="1">
        <f t="shared" si="70"/>
        <v>0.67545437525426011</v>
      </c>
      <c r="AL95" s="1">
        <f t="shared" si="71"/>
        <v>1.4929925059153681</v>
      </c>
      <c r="AM95" s="1">
        <f t="shared" si="72"/>
        <v>0.92507317489376328</v>
      </c>
      <c r="AN95" s="1">
        <f t="shared" si="74"/>
        <v>0.77066297718057453</v>
      </c>
      <c r="AO95" s="1">
        <f t="shared" si="74"/>
        <v>0.76590578231167172</v>
      </c>
      <c r="AP95" s="1">
        <f t="shared" si="74"/>
        <v>0.75620877042009815</v>
      </c>
      <c r="AQ95" s="1">
        <f t="shared" si="74"/>
        <v>0.7367112509666679</v>
      </c>
      <c r="AR95" s="1">
        <f t="shared" si="74"/>
        <v>0.69850975909251301</v>
      </c>
      <c r="AS95" s="1">
        <f t="shared" si="74"/>
        <v>0.62696728640399801</v>
      </c>
      <c r="AT95" s="1">
        <f t="shared" si="74"/>
        <v>0.50190265539819512</v>
      </c>
      <c r="AU95" s="1">
        <f t="shared" si="73"/>
        <v>0.30102392343270168</v>
      </c>
    </row>
    <row r="96" spans="1:64" x14ac:dyDescent="0.2">
      <c r="A96" s="15" t="s">
        <v>107</v>
      </c>
      <c r="B96" s="16" t="s">
        <v>99</v>
      </c>
      <c r="C96" s="17">
        <v>24888.482</v>
      </c>
      <c r="D96" s="20"/>
      <c r="E96" s="19">
        <f t="shared" si="53"/>
        <v>-6796.0338141467882</v>
      </c>
      <c r="F96" s="19">
        <f t="shared" si="54"/>
        <v>-6796</v>
      </c>
      <c r="G96" s="1">
        <f t="shared" si="55"/>
        <v>-0.10334640000291984</v>
      </c>
      <c r="H96" s="1">
        <f t="shared" si="56"/>
        <v>-0.10334640000291984</v>
      </c>
      <c r="P96" s="13">
        <f t="shared" si="57"/>
        <v>-9.5473314555038269E-2</v>
      </c>
      <c r="Q96" s="65">
        <f t="shared" si="58"/>
        <v>9869.982</v>
      </c>
      <c r="S96" s="2">
        <f t="shared" si="59"/>
        <v>0.2</v>
      </c>
      <c r="Z96" s="1">
        <f t="shared" si="60"/>
        <v>-6796</v>
      </c>
      <c r="AA96" s="1">
        <f t="shared" si="61"/>
        <v>-0.11200366548928105</v>
      </c>
      <c r="AB96" s="1">
        <f t="shared" si="62"/>
        <v>-8.763175552999182E-2</v>
      </c>
      <c r="AC96" s="1">
        <f t="shared" si="63"/>
        <v>-7.8730854478815671E-3</v>
      </c>
      <c r="AD96" s="1">
        <f t="shared" si="64"/>
        <v>8.6572654863612125E-3</v>
      </c>
      <c r="AE96" s="1">
        <f t="shared" si="65"/>
        <v>1.4989649140268209E-5</v>
      </c>
      <c r="AF96" s="1">
        <f t="shared" si="66"/>
        <v>-7.8730854478815671E-3</v>
      </c>
      <c r="AG96" s="2"/>
      <c r="AH96" s="1">
        <f t="shared" si="67"/>
        <v>-1.5714644472928013E-2</v>
      </c>
      <c r="AI96" s="1">
        <f t="shared" si="68"/>
        <v>0.98003009938173125</v>
      </c>
      <c r="AJ96" s="1">
        <f t="shared" si="69"/>
        <v>-0.41143555130092052</v>
      </c>
      <c r="AK96" s="1">
        <f t="shared" si="70"/>
        <v>0.67720957663019832</v>
      </c>
      <c r="AL96" s="1">
        <f t="shared" si="71"/>
        <v>1.6002762926758076</v>
      </c>
      <c r="AM96" s="1">
        <f t="shared" si="72"/>
        <v>1.0299232004859562</v>
      </c>
      <c r="AN96" s="1">
        <f t="shared" si="74"/>
        <v>0.84833512912906417</v>
      </c>
      <c r="AO96" s="1">
        <f t="shared" si="74"/>
        <v>0.84468350828149841</v>
      </c>
      <c r="AP96" s="1">
        <f t="shared" si="74"/>
        <v>0.8366026086173417</v>
      </c>
      <c r="AQ96" s="1">
        <f t="shared" si="74"/>
        <v>0.81897143886696955</v>
      </c>
      <c r="AR96" s="1">
        <f t="shared" si="74"/>
        <v>0.78160569437916783</v>
      </c>
      <c r="AS96" s="1">
        <f t="shared" si="74"/>
        <v>0.70662153056846788</v>
      </c>
      <c r="AT96" s="1">
        <f t="shared" si="74"/>
        <v>0.56876378590573018</v>
      </c>
      <c r="AU96" s="1">
        <f t="shared" si="73"/>
        <v>0.34172408874770666</v>
      </c>
    </row>
    <row r="97" spans="1:47" x14ac:dyDescent="0.2">
      <c r="A97" s="15" t="s">
        <v>107</v>
      </c>
      <c r="B97" s="16" t="s">
        <v>99</v>
      </c>
      <c r="C97" s="17">
        <v>24934.322</v>
      </c>
      <c r="D97" s="20"/>
      <c r="E97" s="19">
        <f t="shared" si="53"/>
        <v>-6781.0353189041971</v>
      </c>
      <c r="F97" s="19">
        <f t="shared" si="54"/>
        <v>-6781</v>
      </c>
      <c r="G97" s="1">
        <f t="shared" si="55"/>
        <v>-0.10794540000279085</v>
      </c>
      <c r="H97" s="1">
        <f t="shared" si="56"/>
        <v>-0.10794540000279085</v>
      </c>
      <c r="P97" s="13">
        <f t="shared" si="57"/>
        <v>-9.459287217234108E-2</v>
      </c>
      <c r="Q97" s="65">
        <f t="shared" si="58"/>
        <v>9915.8220000000001</v>
      </c>
      <c r="S97" s="2">
        <f t="shared" si="59"/>
        <v>0.2</v>
      </c>
      <c r="Z97" s="1">
        <f t="shared" si="60"/>
        <v>-6781</v>
      </c>
      <c r="AA97" s="1">
        <f t="shared" si="61"/>
        <v>-0.11086962824151156</v>
      </c>
      <c r="AB97" s="1">
        <f t="shared" si="62"/>
        <v>-9.2549306837321377E-2</v>
      </c>
      <c r="AC97" s="1">
        <f t="shared" si="63"/>
        <v>-1.3352527830449767E-2</v>
      </c>
      <c r="AD97" s="1">
        <f t="shared" si="64"/>
        <v>2.9242282387207108E-3</v>
      </c>
      <c r="AE97" s="1">
        <f t="shared" si="65"/>
        <v>1.7102221584263262E-6</v>
      </c>
      <c r="AF97" s="1">
        <f t="shared" si="66"/>
        <v>-1.3352527830449767E-2</v>
      </c>
      <c r="AG97" s="2"/>
      <c r="AH97" s="1">
        <f t="shared" si="67"/>
        <v>-1.5396093165469473E-2</v>
      </c>
      <c r="AI97" s="1">
        <f t="shared" si="68"/>
        <v>0.94845731193466032</v>
      </c>
      <c r="AJ97" s="1">
        <f t="shared" si="69"/>
        <v>-0.36846527886480218</v>
      </c>
      <c r="AK97" s="1">
        <f t="shared" si="70"/>
        <v>0.67554049391384019</v>
      </c>
      <c r="AL97" s="1">
        <f t="shared" si="71"/>
        <v>1.6469472291652112</v>
      </c>
      <c r="AM97" s="1">
        <f t="shared" si="72"/>
        <v>1.0792049456368611</v>
      </c>
      <c r="AN97" s="1">
        <f t="shared" si="74"/>
        <v>0.88393885182279941</v>
      </c>
      <c r="AO97" s="1">
        <f t="shared" si="74"/>
        <v>0.88079379946833092</v>
      </c>
      <c r="AP97" s="1">
        <f t="shared" si="74"/>
        <v>0.87353293051303271</v>
      </c>
      <c r="AQ97" s="1">
        <f t="shared" si="74"/>
        <v>0.85700513102114839</v>
      </c>
      <c r="AR97" s="1">
        <f t="shared" si="74"/>
        <v>0.82050472226551463</v>
      </c>
      <c r="AS97" s="1">
        <f t="shared" si="74"/>
        <v>0.74451503815782405</v>
      </c>
      <c r="AT97" s="1">
        <f t="shared" si="74"/>
        <v>0.60098360017354413</v>
      </c>
      <c r="AU97" s="1">
        <f t="shared" si="73"/>
        <v>0.36141771712593451</v>
      </c>
    </row>
    <row r="98" spans="1:47" x14ac:dyDescent="0.2">
      <c r="A98" s="15" t="s">
        <v>105</v>
      </c>
      <c r="B98" s="16" t="s">
        <v>99</v>
      </c>
      <c r="C98" s="17">
        <v>25307.203000000001</v>
      </c>
      <c r="D98" s="20"/>
      <c r="E98" s="19">
        <f t="shared" si="53"/>
        <v>-6659.0315251748634</v>
      </c>
      <c r="F98" s="19">
        <f t="shared" si="54"/>
        <v>-6659</v>
      </c>
      <c r="G98" s="1">
        <f t="shared" si="55"/>
        <v>-9.6350600000732811E-2</v>
      </c>
      <c r="H98" s="1">
        <f t="shared" si="56"/>
        <v>-9.6350600000732811E-2</v>
      </c>
      <c r="P98" s="13">
        <f t="shared" si="57"/>
        <v>-8.7548938793070241E-2</v>
      </c>
      <c r="Q98" s="65">
        <f t="shared" si="58"/>
        <v>10288.703000000001</v>
      </c>
      <c r="S98" s="2">
        <f t="shared" si="59"/>
        <v>0.2</v>
      </c>
      <c r="Z98" s="1">
        <f t="shared" si="60"/>
        <v>-6659</v>
      </c>
      <c r="AA98" s="1">
        <f t="shared" si="61"/>
        <v>-0.10156553701150689</v>
      </c>
      <c r="AB98" s="1">
        <f t="shared" si="62"/>
        <v>-8.3739475684641823E-2</v>
      </c>
      <c r="AC98" s="1">
        <f t="shared" si="63"/>
        <v>-8.80166120766257E-3</v>
      </c>
      <c r="AD98" s="1">
        <f t="shared" si="64"/>
        <v>5.2149370107740789E-3</v>
      </c>
      <c r="AE98" s="1">
        <f t="shared" si="65"/>
        <v>5.4391136052682573E-6</v>
      </c>
      <c r="AF98" s="1">
        <f t="shared" si="66"/>
        <v>-8.80166120766257E-3</v>
      </c>
      <c r="AG98" s="2"/>
      <c r="AH98" s="1">
        <f t="shared" si="67"/>
        <v>-1.2611124316090992E-2</v>
      </c>
      <c r="AI98" s="1">
        <f t="shared" si="68"/>
        <v>0.757123165413913</v>
      </c>
      <c r="AJ98" s="1">
        <f t="shared" si="69"/>
        <v>-8.6751906466204773E-2</v>
      </c>
      <c r="AK98" s="1">
        <f t="shared" si="70"/>
        <v>0.63247328072559594</v>
      </c>
      <c r="AL98" s="1">
        <f t="shared" si="71"/>
        <v>1.9374437435976897</v>
      </c>
      <c r="AM98" s="1">
        <f t="shared" si="72"/>
        <v>1.4552089654675022</v>
      </c>
      <c r="AN98" s="1">
        <f t="shared" si="74"/>
        <v>1.1358594235736978</v>
      </c>
      <c r="AO98" s="1">
        <f t="shared" si="74"/>
        <v>1.135302111476473</v>
      </c>
      <c r="AP98" s="1">
        <f t="shared" si="74"/>
        <v>1.1333562456600599</v>
      </c>
      <c r="AQ98" s="1">
        <f t="shared" si="74"/>
        <v>1.1266247527177031</v>
      </c>
      <c r="AR98" s="1">
        <f t="shared" si="74"/>
        <v>1.1040369392634508</v>
      </c>
      <c r="AS98" s="1">
        <f t="shared" si="74"/>
        <v>1.0346653907816799</v>
      </c>
      <c r="AT98" s="1">
        <f t="shared" si="74"/>
        <v>0.85916673987111614</v>
      </c>
      <c r="AU98" s="1">
        <f t="shared" si="73"/>
        <v>0.52159256126885722</v>
      </c>
    </row>
    <row r="99" spans="1:47" x14ac:dyDescent="0.2">
      <c r="A99" s="15" t="s">
        <v>105</v>
      </c>
      <c r="B99" s="16" t="s">
        <v>99</v>
      </c>
      <c r="C99" s="17">
        <v>25478.37</v>
      </c>
      <c r="D99" s="20"/>
      <c r="E99" s="19">
        <f t="shared" si="53"/>
        <v>-6603.0269999744141</v>
      </c>
      <c r="F99" s="19">
        <f t="shared" si="54"/>
        <v>-6603</v>
      </c>
      <c r="G99" s="1">
        <f t="shared" si="55"/>
        <v>-8.2520200001454214E-2</v>
      </c>
      <c r="H99" s="1">
        <f t="shared" si="56"/>
        <v>-8.2520200001454214E-2</v>
      </c>
      <c r="P99" s="13">
        <f t="shared" si="57"/>
        <v>-8.4385433897667228E-2</v>
      </c>
      <c r="Q99" s="65">
        <f t="shared" si="58"/>
        <v>10459.869999999999</v>
      </c>
      <c r="S99" s="2">
        <f t="shared" si="59"/>
        <v>0.2</v>
      </c>
      <c r="Z99" s="1">
        <f t="shared" si="60"/>
        <v>-6603</v>
      </c>
      <c r="AA99" s="1">
        <f t="shared" si="61"/>
        <v>-9.731965786100269E-2</v>
      </c>
      <c r="AB99" s="1">
        <f t="shared" si="62"/>
        <v>-7.1230258605779639E-2</v>
      </c>
      <c r="AC99" s="1">
        <f t="shared" si="63"/>
        <v>1.8652338962130144E-3</v>
      </c>
      <c r="AD99" s="1">
        <f t="shared" si="64"/>
        <v>1.4799457859548476E-2</v>
      </c>
      <c r="AE99" s="1">
        <f t="shared" si="65"/>
        <v>4.3804790587310234E-5</v>
      </c>
      <c r="AF99" s="1">
        <f t="shared" si="66"/>
        <v>1.8652338962130144E-3</v>
      </c>
      <c r="AG99" s="2"/>
      <c r="AH99" s="1">
        <f t="shared" si="67"/>
        <v>-1.1289941395674572E-2</v>
      </c>
      <c r="AI99" s="1">
        <f t="shared" si="68"/>
        <v>0.69667036325984844</v>
      </c>
      <c r="AJ99" s="1">
        <f t="shared" si="69"/>
        <v>1.0701137687969516E-2</v>
      </c>
      <c r="AK99" s="1">
        <f t="shared" si="70"/>
        <v>0.60580750992823096</v>
      </c>
      <c r="AL99" s="1">
        <f t="shared" si="71"/>
        <v>2.035006176441664</v>
      </c>
      <c r="AM99" s="1">
        <f t="shared" si="72"/>
        <v>1.6190515545124122</v>
      </c>
      <c r="AN99" s="1">
        <f t="shared" si="74"/>
        <v>1.2346655969601392</v>
      </c>
      <c r="AO99" s="1">
        <f t="shared" si="74"/>
        <v>1.2344898109439648</v>
      </c>
      <c r="AP99" s="1">
        <f t="shared" si="74"/>
        <v>1.2337044534596942</v>
      </c>
      <c r="AQ99" s="1">
        <f t="shared" si="74"/>
        <v>1.2302169956152531</v>
      </c>
      <c r="AR99" s="1">
        <f t="shared" si="74"/>
        <v>1.2151274921942994</v>
      </c>
      <c r="AS99" s="1">
        <f t="shared" si="74"/>
        <v>1.1558590271808526</v>
      </c>
      <c r="AT99" s="1">
        <f t="shared" si="74"/>
        <v>0.97492710608667177</v>
      </c>
      <c r="AU99" s="1">
        <f t="shared" si="73"/>
        <v>0.59511544054757604</v>
      </c>
    </row>
    <row r="100" spans="1:47" x14ac:dyDescent="0.2">
      <c r="A100" s="15" t="s">
        <v>105</v>
      </c>
      <c r="B100" s="16" t="s">
        <v>99</v>
      </c>
      <c r="C100" s="17">
        <v>25481.416000000001</v>
      </c>
      <c r="D100" s="20"/>
      <c r="E100" s="19">
        <f t="shared" si="53"/>
        <v>-6602.03037221462</v>
      </c>
      <c r="F100" s="19">
        <f t="shared" si="54"/>
        <v>-6602</v>
      </c>
      <c r="G100" s="1">
        <f t="shared" si="55"/>
        <v>-9.2826800002512755E-2</v>
      </c>
      <c r="H100" s="1">
        <f t="shared" si="56"/>
        <v>-9.2826800002512755E-2</v>
      </c>
      <c r="P100" s="13">
        <f t="shared" si="57"/>
        <v>-8.4329341738820729E-2</v>
      </c>
      <c r="Q100" s="65">
        <f t="shared" si="58"/>
        <v>10462.916000000001</v>
      </c>
      <c r="S100" s="2">
        <f t="shared" si="59"/>
        <v>0.2</v>
      </c>
      <c r="Z100" s="1">
        <f t="shared" si="60"/>
        <v>-6602</v>
      </c>
      <c r="AA100" s="1">
        <f t="shared" si="61"/>
        <v>-9.7244210805313896E-2</v>
      </c>
      <c r="AB100" s="1">
        <f t="shared" si="62"/>
        <v>-8.1560466003258558E-2</v>
      </c>
      <c r="AC100" s="1">
        <f t="shared" si="63"/>
        <v>-8.4974582636920259E-3</v>
      </c>
      <c r="AD100" s="1">
        <f t="shared" si="64"/>
        <v>4.4174108028011416E-3</v>
      </c>
      <c r="AE100" s="1">
        <f t="shared" si="65"/>
        <v>3.9027036401408459E-6</v>
      </c>
      <c r="AF100" s="1">
        <f t="shared" si="66"/>
        <v>-8.4974582636920259E-3</v>
      </c>
      <c r="AG100" s="2"/>
      <c r="AH100" s="1">
        <f t="shared" si="67"/>
        <v>-1.1266333999254195E-2</v>
      </c>
      <c r="AI100" s="1">
        <f t="shared" si="68"/>
        <v>0.6957011413600771</v>
      </c>
      <c r="AJ100" s="1">
        <f t="shared" si="69"/>
        <v>1.2301557918761754E-2</v>
      </c>
      <c r="AK100" s="1">
        <f t="shared" si="70"/>
        <v>0.60532124714138047</v>
      </c>
      <c r="AL100" s="1">
        <f t="shared" si="71"/>
        <v>2.0366067027064569</v>
      </c>
      <c r="AM100" s="1">
        <f t="shared" si="72"/>
        <v>1.621953330105155</v>
      </c>
      <c r="AN100" s="1">
        <f t="shared" si="74"/>
        <v>1.23635655082364</v>
      </c>
      <c r="AO100" s="1">
        <f t="shared" si="74"/>
        <v>1.2361848072743027</v>
      </c>
      <c r="AP100" s="1">
        <f t="shared" si="74"/>
        <v>1.235413759630936</v>
      </c>
      <c r="AQ100" s="1">
        <f t="shared" si="74"/>
        <v>1.2319729249712763</v>
      </c>
      <c r="AR100" s="1">
        <f t="shared" si="74"/>
        <v>1.2170101178217991</v>
      </c>
      <c r="AS100" s="1">
        <f t="shared" si="74"/>
        <v>1.1579499199371115</v>
      </c>
      <c r="AT100" s="1">
        <f t="shared" si="74"/>
        <v>0.97697626822924766</v>
      </c>
      <c r="AU100" s="1">
        <f t="shared" si="73"/>
        <v>0.59642834910612441</v>
      </c>
    </row>
    <row r="101" spans="1:47" x14ac:dyDescent="0.2">
      <c r="A101" s="15" t="s">
        <v>108</v>
      </c>
      <c r="B101" s="16" t="s">
        <v>99</v>
      </c>
      <c r="C101" s="17">
        <v>25481.423999999999</v>
      </c>
      <c r="D101" s="20"/>
      <c r="E101" s="19">
        <f t="shared" si="53"/>
        <v>-6602.0277546761845</v>
      </c>
      <c r="F101" s="19">
        <f t="shared" si="54"/>
        <v>-6602</v>
      </c>
      <c r="G101" s="1">
        <f t="shared" si="55"/>
        <v>-8.4826800004520919E-2</v>
      </c>
      <c r="H101" s="1">
        <f t="shared" si="56"/>
        <v>-8.4826800004520919E-2</v>
      </c>
      <c r="P101" s="13">
        <f t="shared" si="57"/>
        <v>-8.4329341738820729E-2</v>
      </c>
      <c r="Q101" s="65">
        <f t="shared" si="58"/>
        <v>10462.923999999999</v>
      </c>
      <c r="S101" s="2">
        <f t="shared" si="59"/>
        <v>0.2</v>
      </c>
      <c r="Z101" s="1">
        <f t="shared" si="60"/>
        <v>-6602</v>
      </c>
      <c r="AA101" s="1">
        <f t="shared" si="61"/>
        <v>-9.7244210805313896E-2</v>
      </c>
      <c r="AB101" s="1">
        <f t="shared" si="62"/>
        <v>-7.3560466005266723E-2</v>
      </c>
      <c r="AC101" s="1">
        <f t="shared" si="63"/>
        <v>-4.9745826570019025E-4</v>
      </c>
      <c r="AD101" s="1">
        <f t="shared" si="64"/>
        <v>1.2417410800792977E-2</v>
      </c>
      <c r="AE101" s="1">
        <f t="shared" si="65"/>
        <v>3.0838418199130014E-5</v>
      </c>
      <c r="AF101" s="1">
        <f t="shared" si="66"/>
        <v>-4.9745826570019025E-4</v>
      </c>
      <c r="AG101" s="2"/>
      <c r="AH101" s="1">
        <f t="shared" si="67"/>
        <v>-1.1266333999254195E-2</v>
      </c>
      <c r="AI101" s="1">
        <f t="shared" si="68"/>
        <v>0.6957011413600771</v>
      </c>
      <c r="AJ101" s="1">
        <f t="shared" si="69"/>
        <v>1.2301557918761754E-2</v>
      </c>
      <c r="AK101" s="1">
        <f t="shared" si="70"/>
        <v>0.60532124714138047</v>
      </c>
      <c r="AL101" s="1">
        <f t="shared" si="71"/>
        <v>2.0366067027064569</v>
      </c>
      <c r="AM101" s="1">
        <f t="shared" si="72"/>
        <v>1.621953330105155</v>
      </c>
      <c r="AN101" s="1">
        <f t="shared" ref="AN101:AT110" si="75">$AU101+$AB$7*SIN(AO101)</f>
        <v>1.23635655082364</v>
      </c>
      <c r="AO101" s="1">
        <f t="shared" si="75"/>
        <v>1.2361848072743027</v>
      </c>
      <c r="AP101" s="1">
        <f t="shared" si="75"/>
        <v>1.235413759630936</v>
      </c>
      <c r="AQ101" s="1">
        <f t="shared" si="75"/>
        <v>1.2319729249712763</v>
      </c>
      <c r="AR101" s="1">
        <f t="shared" si="75"/>
        <v>1.2170101178217991</v>
      </c>
      <c r="AS101" s="1">
        <f t="shared" si="75"/>
        <v>1.1579499199371115</v>
      </c>
      <c r="AT101" s="1">
        <f t="shared" si="75"/>
        <v>0.97697626822924766</v>
      </c>
      <c r="AU101" s="1">
        <f t="shared" si="73"/>
        <v>0.59642834910612441</v>
      </c>
    </row>
    <row r="102" spans="1:47" x14ac:dyDescent="0.2">
      <c r="A102" s="15" t="s">
        <v>105</v>
      </c>
      <c r="B102" s="16" t="s">
        <v>99</v>
      </c>
      <c r="C102" s="17">
        <v>25851.241999999998</v>
      </c>
      <c r="D102" s="20"/>
      <c r="E102" s="19">
        <f t="shared" si="53"/>
        <v>-6481.0261509758229</v>
      </c>
      <c r="F102" s="19">
        <f t="shared" si="54"/>
        <v>-6481</v>
      </c>
      <c r="G102" s="1">
        <f t="shared" si="55"/>
        <v>-7.9925400004867697E-2</v>
      </c>
      <c r="H102" s="1">
        <f t="shared" si="56"/>
        <v>-7.9925400004867697E-2</v>
      </c>
      <c r="P102" s="13">
        <f t="shared" si="57"/>
        <v>-7.7645524518396347E-2</v>
      </c>
      <c r="Q102" s="65">
        <f t="shared" si="58"/>
        <v>10832.741999999998</v>
      </c>
      <c r="S102" s="2">
        <f t="shared" si="59"/>
        <v>0.2</v>
      </c>
      <c r="Z102" s="1">
        <f t="shared" si="60"/>
        <v>-6481</v>
      </c>
      <c r="AA102" s="1">
        <f t="shared" si="61"/>
        <v>-8.8241495944343731E-2</v>
      </c>
      <c r="AB102" s="1">
        <f t="shared" si="62"/>
        <v>-7.1489423618238693E-2</v>
      </c>
      <c r="AC102" s="1">
        <f t="shared" si="63"/>
        <v>-2.27987548647135E-3</v>
      </c>
      <c r="AD102" s="1">
        <f t="shared" si="64"/>
        <v>8.3160959394760342E-3</v>
      </c>
      <c r="AE102" s="1">
        <f t="shared" si="65"/>
        <v>1.3831490334913957E-5</v>
      </c>
      <c r="AF102" s="1">
        <f t="shared" si="66"/>
        <v>-2.27987548647135E-3</v>
      </c>
      <c r="AG102" s="2"/>
      <c r="AH102" s="1">
        <f t="shared" si="67"/>
        <v>-8.4359763866290027E-3</v>
      </c>
      <c r="AI102" s="1">
        <f t="shared" si="68"/>
        <v>0.59975048895765104</v>
      </c>
      <c r="AJ102" s="1">
        <f t="shared" si="69"/>
        <v>0.17755877891072744</v>
      </c>
      <c r="AK102" s="1">
        <f t="shared" si="70"/>
        <v>0.54663693300097871</v>
      </c>
      <c r="AL102" s="1">
        <f t="shared" si="71"/>
        <v>2.2028100898876626</v>
      </c>
      <c r="AM102" s="1">
        <f t="shared" si="72"/>
        <v>1.9716074782397914</v>
      </c>
      <c r="AN102" s="1">
        <f t="shared" si="75"/>
        <v>1.4256719520990115</v>
      </c>
      <c r="AO102" s="1">
        <f t="shared" si="75"/>
        <v>1.425668731745986</v>
      </c>
      <c r="AP102" s="1">
        <f t="shared" si="75"/>
        <v>1.4256358678976293</v>
      </c>
      <c r="AQ102" s="1">
        <f t="shared" si="75"/>
        <v>1.4253009122632672</v>
      </c>
      <c r="AR102" s="1">
        <f t="shared" si="75"/>
        <v>1.4219296474196497</v>
      </c>
      <c r="AS102" s="1">
        <f t="shared" si="75"/>
        <v>1.3914684281774989</v>
      </c>
      <c r="AT102" s="1">
        <f t="shared" si="75"/>
        <v>1.219719276190427</v>
      </c>
      <c r="AU102" s="1">
        <f t="shared" si="73"/>
        <v>0.75529028469049875</v>
      </c>
    </row>
    <row r="103" spans="1:47" x14ac:dyDescent="0.2">
      <c r="A103" s="15" t="s">
        <v>105</v>
      </c>
      <c r="B103" s="16" t="s">
        <v>99</v>
      </c>
      <c r="C103" s="17">
        <v>25866.52</v>
      </c>
      <c r="D103" s="20"/>
      <c r="E103" s="19">
        <f t="shared" si="53"/>
        <v>-6476.0273069462346</v>
      </c>
      <c r="F103" s="19">
        <f t="shared" si="54"/>
        <v>-6476</v>
      </c>
      <c r="G103" s="1">
        <f t="shared" si="55"/>
        <v>-8.3458400000381516E-2</v>
      </c>
      <c r="H103" s="1">
        <f t="shared" si="56"/>
        <v>-8.3458400000381516E-2</v>
      </c>
      <c r="P103" s="13">
        <f t="shared" si="57"/>
        <v>-7.7373743724163946E-2</v>
      </c>
      <c r="Q103" s="65">
        <f t="shared" si="58"/>
        <v>10848.02</v>
      </c>
      <c r="S103" s="2">
        <f t="shared" si="59"/>
        <v>0.2</v>
      </c>
      <c r="Z103" s="1">
        <f t="shared" si="60"/>
        <v>-6476</v>
      </c>
      <c r="AA103" s="1">
        <f t="shared" si="61"/>
        <v>-8.7875520626576969E-2</v>
      </c>
      <c r="AB103" s="1">
        <f t="shared" si="62"/>
        <v>-7.513762086879619E-2</v>
      </c>
      <c r="AC103" s="1">
        <f t="shared" si="63"/>
        <v>-6.0846562762175704E-3</v>
      </c>
      <c r="AD103" s="1">
        <f t="shared" si="64"/>
        <v>4.4171206261954532E-3</v>
      </c>
      <c r="AE103" s="1">
        <f t="shared" si="65"/>
        <v>3.9021909252722623E-6</v>
      </c>
      <c r="AF103" s="1">
        <f t="shared" si="66"/>
        <v>-6.0846562762175704E-3</v>
      </c>
      <c r="AG103" s="2"/>
      <c r="AH103" s="1">
        <f t="shared" si="67"/>
        <v>-8.3207791315853333E-3</v>
      </c>
      <c r="AI103" s="1">
        <f t="shared" si="68"/>
        <v>0.5965310008916056</v>
      </c>
      <c r="AJ103" s="1">
        <f t="shared" si="69"/>
        <v>0.18336428047458192</v>
      </c>
      <c r="AK103" s="1">
        <f t="shared" si="70"/>
        <v>0.54426498543340673</v>
      </c>
      <c r="AL103" s="1">
        <f t="shared" si="71"/>
        <v>2.2087125063465325</v>
      </c>
      <c r="AM103" s="1">
        <f t="shared" si="72"/>
        <v>1.9861151865061526</v>
      </c>
      <c r="AN103" s="1">
        <f t="shared" si="75"/>
        <v>1.4329300417909621</v>
      </c>
      <c r="AO103" s="1">
        <f t="shared" si="75"/>
        <v>1.4329275216846482</v>
      </c>
      <c r="AP103" s="1">
        <f t="shared" si="75"/>
        <v>1.4329004587201375</v>
      </c>
      <c r="AQ103" s="1">
        <f t="shared" si="75"/>
        <v>1.4326101664035071</v>
      </c>
      <c r="AR103" s="1">
        <f t="shared" si="75"/>
        <v>1.4295336053735515</v>
      </c>
      <c r="AS103" s="1">
        <f t="shared" si="75"/>
        <v>1.4002841110444635</v>
      </c>
      <c r="AT103" s="1">
        <f t="shared" si="75"/>
        <v>1.2295118943999139</v>
      </c>
      <c r="AU103" s="1">
        <f t="shared" si="73"/>
        <v>0.76185482748324151</v>
      </c>
    </row>
    <row r="104" spans="1:47" x14ac:dyDescent="0.2">
      <c r="A104" s="15" t="s">
        <v>105</v>
      </c>
      <c r="B104" s="16" t="s">
        <v>99</v>
      </c>
      <c r="C104" s="17">
        <v>26441.114000000001</v>
      </c>
      <c r="D104" s="20"/>
      <c r="E104" s="19">
        <f t="shared" si="53"/>
        <v>-6288.0245718803217</v>
      </c>
      <c r="F104" s="19">
        <f t="shared" si="54"/>
        <v>-6288</v>
      </c>
      <c r="G104" s="1">
        <f t="shared" si="55"/>
        <v>-7.5099199999385746E-2</v>
      </c>
      <c r="H104" s="1">
        <f t="shared" si="56"/>
        <v>-7.5099199999385746E-2</v>
      </c>
      <c r="P104" s="13">
        <f t="shared" si="57"/>
        <v>-6.7408773861025284E-2</v>
      </c>
      <c r="Q104" s="65">
        <f t="shared" si="58"/>
        <v>11422.614000000001</v>
      </c>
      <c r="S104" s="2">
        <f t="shared" si="59"/>
        <v>0.2</v>
      </c>
      <c r="Z104" s="1">
        <f t="shared" si="60"/>
        <v>-6288</v>
      </c>
      <c r="AA104" s="1">
        <f t="shared" si="61"/>
        <v>-7.451601525572793E-2</v>
      </c>
      <c r="AB104" s="1">
        <f t="shared" si="62"/>
        <v>-7.0955057980768066E-2</v>
      </c>
      <c r="AC104" s="1">
        <f t="shared" si="63"/>
        <v>-7.6904261383604622E-3</v>
      </c>
      <c r="AD104" s="1">
        <f t="shared" si="64"/>
        <v>-5.8318474365781636E-4</v>
      </c>
      <c r="AE104" s="1">
        <f t="shared" si="65"/>
        <v>6.8020889047046597E-8</v>
      </c>
      <c r="AF104" s="1">
        <f t="shared" si="66"/>
        <v>-7.6904261383604622E-3</v>
      </c>
      <c r="AG104" s="2"/>
      <c r="AH104" s="1">
        <f t="shared" si="67"/>
        <v>-4.1441420186176811E-3</v>
      </c>
      <c r="AI104" s="1">
        <f t="shared" si="68"/>
        <v>0.50315784356834603</v>
      </c>
      <c r="AJ104" s="1">
        <f t="shared" si="69"/>
        <v>0.36135094374421411</v>
      </c>
      <c r="AK104" s="1">
        <f t="shared" si="70"/>
        <v>0.46060772811873213</v>
      </c>
      <c r="AL104" s="1">
        <f t="shared" si="71"/>
        <v>2.3940211641000855</v>
      </c>
      <c r="AM104" s="1">
        <f t="shared" si="72"/>
        <v>2.5495579832594215</v>
      </c>
      <c r="AN104" s="1">
        <f t="shared" si="75"/>
        <v>1.6820007447421736</v>
      </c>
      <c r="AO104" s="1">
        <f t="shared" si="75"/>
        <v>1.6820008895314387</v>
      </c>
      <c r="AP104" s="1">
        <f t="shared" si="75"/>
        <v>1.6819989637759223</v>
      </c>
      <c r="AQ104" s="1">
        <f t="shared" si="75"/>
        <v>1.6820245743834967</v>
      </c>
      <c r="AR104" s="1">
        <f t="shared" si="75"/>
        <v>1.6816834973652344</v>
      </c>
      <c r="AS104" s="1">
        <f t="shared" si="75"/>
        <v>1.6861435392182831</v>
      </c>
      <c r="AT104" s="1">
        <f t="shared" si="75"/>
        <v>1.5819380049563923</v>
      </c>
      <c r="AU104" s="1">
        <f t="shared" si="73"/>
        <v>1.0086816364903681</v>
      </c>
    </row>
    <row r="105" spans="1:47" x14ac:dyDescent="0.2">
      <c r="A105" s="15" t="s">
        <v>105</v>
      </c>
      <c r="B105" s="16" t="s">
        <v>99</v>
      </c>
      <c r="C105" s="17">
        <v>27694.238000000001</v>
      </c>
      <c r="D105" s="20"/>
      <c r="E105" s="19">
        <f t="shared" si="53"/>
        <v>-5878.0120423782091</v>
      </c>
      <c r="F105" s="19">
        <f t="shared" si="54"/>
        <v>-5878</v>
      </c>
      <c r="G105" s="1">
        <f t="shared" si="55"/>
        <v>-3.6805200001253979E-2</v>
      </c>
      <c r="H105" s="1">
        <f t="shared" si="56"/>
        <v>-3.6805200001253979E-2</v>
      </c>
      <c r="P105" s="13">
        <f t="shared" si="57"/>
        <v>-4.7392918733967504E-2</v>
      </c>
      <c r="Q105" s="65">
        <f t="shared" si="58"/>
        <v>12675.738000000001</v>
      </c>
      <c r="S105" s="2">
        <f t="shared" si="59"/>
        <v>0.2</v>
      </c>
      <c r="Z105" s="1">
        <f t="shared" si="60"/>
        <v>-5878</v>
      </c>
      <c r="AA105" s="1">
        <f t="shared" si="61"/>
        <v>-4.8290395568160602E-2</v>
      </c>
      <c r="AB105" s="1">
        <f t="shared" si="62"/>
        <v>-4.052510714380099E-2</v>
      </c>
      <c r="AC105" s="1">
        <f t="shared" si="63"/>
        <v>1.0587718732713525E-2</v>
      </c>
      <c r="AD105" s="1">
        <f t="shared" si="64"/>
        <v>1.1485195566906622E-2</v>
      </c>
      <c r="AE105" s="1">
        <f t="shared" si="65"/>
        <v>2.6381943442018309E-5</v>
      </c>
      <c r="AF105" s="1">
        <f t="shared" si="66"/>
        <v>1.0587718732713525E-2</v>
      </c>
      <c r="AG105" s="2"/>
      <c r="AH105" s="1">
        <f t="shared" si="67"/>
        <v>3.7199071425470108E-3</v>
      </c>
      <c r="AI105" s="1">
        <f t="shared" si="68"/>
        <v>0.39900285763824717</v>
      </c>
      <c r="AJ105" s="1">
        <f t="shared" si="69"/>
        <v>0.59515803342148699</v>
      </c>
      <c r="AK105" s="1">
        <f t="shared" si="70"/>
        <v>0.31275236607156631</v>
      </c>
      <c r="AL105" s="1">
        <f t="shared" si="71"/>
        <v>2.6617671235833948</v>
      </c>
      <c r="AM105" s="1">
        <f t="shared" si="72"/>
        <v>4.0879022351301471</v>
      </c>
      <c r="AN105" s="1">
        <f t="shared" si="75"/>
        <v>2.1237912751809054</v>
      </c>
      <c r="AO105" s="1">
        <f t="shared" si="75"/>
        <v>2.1229713900498646</v>
      </c>
      <c r="AP105" s="1">
        <f t="shared" si="75"/>
        <v>2.1252741668581265</v>
      </c>
      <c r="AQ105" s="1">
        <f t="shared" si="75"/>
        <v>2.1187844356063579</v>
      </c>
      <c r="AR105" s="1">
        <f t="shared" si="75"/>
        <v>2.1369030940241749</v>
      </c>
      <c r="AS105" s="1">
        <f t="shared" si="75"/>
        <v>2.0848900174091654</v>
      </c>
      <c r="AT105" s="1">
        <f t="shared" si="75"/>
        <v>2.2242858680299009</v>
      </c>
      <c r="AU105" s="1">
        <f t="shared" si="73"/>
        <v>1.5469741454952723</v>
      </c>
    </row>
    <row r="106" spans="1:47" x14ac:dyDescent="0.2">
      <c r="A106" s="15" t="s">
        <v>105</v>
      </c>
      <c r="B106" s="16" t="s">
        <v>99</v>
      </c>
      <c r="C106" s="17">
        <v>28021.275000000001</v>
      </c>
      <c r="D106" s="20"/>
      <c r="E106" s="19">
        <f t="shared" si="53"/>
        <v>-5771.0080526606853</v>
      </c>
      <c r="F106" s="19">
        <f t="shared" si="54"/>
        <v>-5771</v>
      </c>
      <c r="G106" s="1">
        <f t="shared" si="55"/>
        <v>-2.4611400000139838E-2</v>
      </c>
      <c r="H106" s="1">
        <f t="shared" si="56"/>
        <v>-2.4611400000139838E-2</v>
      </c>
      <c r="P106" s="13">
        <f t="shared" si="57"/>
        <v>-4.2556501737393893E-2</v>
      </c>
      <c r="Q106" s="65">
        <f t="shared" si="58"/>
        <v>13002.775000000001</v>
      </c>
      <c r="S106" s="2">
        <f t="shared" si="59"/>
        <v>0.2</v>
      </c>
      <c r="Z106" s="1">
        <f t="shared" si="60"/>
        <v>-5771</v>
      </c>
      <c r="AA106" s="1">
        <f t="shared" si="61"/>
        <v>-4.2106319901419498E-2</v>
      </c>
      <c r="AB106" s="1">
        <f t="shared" si="62"/>
        <v>-3.0099105022287853E-2</v>
      </c>
      <c r="AC106" s="1">
        <f t="shared" si="63"/>
        <v>1.7945101737254054E-2</v>
      </c>
      <c r="AD106" s="1">
        <f t="shared" si="64"/>
        <v>1.749491990127966E-2</v>
      </c>
      <c r="AE106" s="1">
        <f t="shared" si="65"/>
        <v>6.1214444470438225E-5</v>
      </c>
      <c r="AF106" s="1">
        <f t="shared" si="66"/>
        <v>1.7945101737254054E-2</v>
      </c>
      <c r="AG106" s="2"/>
      <c r="AH106" s="1">
        <f t="shared" si="67"/>
        <v>5.487705022148015E-3</v>
      </c>
      <c r="AI106" s="1">
        <f t="shared" si="68"/>
        <v>0.38295045311563058</v>
      </c>
      <c r="AJ106" s="1">
        <f t="shared" si="69"/>
        <v>0.63779648926372712</v>
      </c>
      <c r="AK106" s="1">
        <f t="shared" si="70"/>
        <v>0.27975250544034513</v>
      </c>
      <c r="AL106" s="1">
        <f t="shared" si="71"/>
        <v>2.715938758390672</v>
      </c>
      <c r="AM106" s="1">
        <f t="shared" si="72"/>
        <v>4.6274956458070653</v>
      </c>
      <c r="AN106" s="1">
        <f t="shared" si="75"/>
        <v>2.2257540533429392</v>
      </c>
      <c r="AO106" s="1">
        <f t="shared" si="75"/>
        <v>2.2233558928642232</v>
      </c>
      <c r="AP106" s="1">
        <f t="shared" si="75"/>
        <v>2.2291631947588515</v>
      </c>
      <c r="AQ106" s="1">
        <f t="shared" si="75"/>
        <v>2.2150235980912938</v>
      </c>
      <c r="AR106" s="1">
        <f t="shared" si="75"/>
        <v>2.2490111911800796</v>
      </c>
      <c r="AS106" s="1">
        <f t="shared" si="75"/>
        <v>2.1645260061084119</v>
      </c>
      <c r="AT106" s="1">
        <f t="shared" si="75"/>
        <v>2.3603543537449401</v>
      </c>
      <c r="AU106" s="1">
        <f t="shared" si="73"/>
        <v>1.6874553612599668</v>
      </c>
    </row>
    <row r="107" spans="1:47" x14ac:dyDescent="0.2">
      <c r="A107" s="15" t="s">
        <v>105</v>
      </c>
      <c r="B107" s="16" t="s">
        <v>99</v>
      </c>
      <c r="C107" s="17">
        <v>28076.28</v>
      </c>
      <c r="D107" s="20"/>
      <c r="E107" s="19">
        <f t="shared" si="53"/>
        <v>-5753.0108399464907</v>
      </c>
      <c r="F107" s="19">
        <f t="shared" si="54"/>
        <v>-5753</v>
      </c>
      <c r="G107" s="1">
        <f t="shared" si="55"/>
        <v>-3.3130200004961807E-2</v>
      </c>
      <c r="H107" s="1">
        <f t="shared" si="56"/>
        <v>-3.3130200004961807E-2</v>
      </c>
      <c r="P107" s="13">
        <f t="shared" si="57"/>
        <v>-4.1758648878157223E-2</v>
      </c>
      <c r="Q107" s="65">
        <f t="shared" si="58"/>
        <v>13057.779999999999</v>
      </c>
      <c r="S107" s="2">
        <f t="shared" si="59"/>
        <v>0.2</v>
      </c>
      <c r="Z107" s="1">
        <f t="shared" si="60"/>
        <v>-5753</v>
      </c>
      <c r="AA107" s="1">
        <f t="shared" si="61"/>
        <v>-4.1092314185195142E-2</v>
      </c>
      <c r="AB107" s="1">
        <f t="shared" si="62"/>
        <v>-3.8904264157826066E-2</v>
      </c>
      <c r="AC107" s="1">
        <f t="shared" si="63"/>
        <v>8.6284488731954156E-3</v>
      </c>
      <c r="AD107" s="1">
        <f t="shared" si="64"/>
        <v>7.9621141802333345E-3</v>
      </c>
      <c r="AE107" s="1">
        <f t="shared" si="65"/>
        <v>1.267905244381455E-5</v>
      </c>
      <c r="AF107" s="1">
        <f t="shared" si="66"/>
        <v>8.6284488731954156E-3</v>
      </c>
      <c r="AG107" s="2"/>
      <c r="AH107" s="1">
        <f t="shared" si="67"/>
        <v>5.7740641528642557E-3</v>
      </c>
      <c r="AI107" s="1">
        <f t="shared" si="68"/>
        <v>0.38053409331746146</v>
      </c>
      <c r="AJ107" s="1">
        <f t="shared" si="69"/>
        <v>0.64448948110156934</v>
      </c>
      <c r="AK107" s="1">
        <f t="shared" si="70"/>
        <v>0.27436034346883376</v>
      </c>
      <c r="AL107" s="1">
        <f t="shared" si="71"/>
        <v>2.7246602471138934</v>
      </c>
      <c r="AM107" s="1">
        <f t="shared" si="72"/>
        <v>4.727249733795122</v>
      </c>
      <c r="AN107" s="1">
        <f t="shared" si="75"/>
        <v>2.242558346535561</v>
      </c>
      <c r="AO107" s="1">
        <f t="shared" si="75"/>
        <v>2.2397775290163535</v>
      </c>
      <c r="AP107" s="1">
        <f t="shared" si="75"/>
        <v>2.2463682752818848</v>
      </c>
      <c r="AQ107" s="1">
        <f t="shared" si="75"/>
        <v>2.2306574095509815</v>
      </c>
      <c r="AR107" s="1">
        <f t="shared" si="75"/>
        <v>2.2676145612195917</v>
      </c>
      <c r="AS107" s="1">
        <f t="shared" si="75"/>
        <v>2.1776663795103941</v>
      </c>
      <c r="AT107" s="1">
        <f t="shared" si="75"/>
        <v>2.3819353913607948</v>
      </c>
      <c r="AU107" s="1">
        <f t="shared" si="73"/>
        <v>1.7110877153138406</v>
      </c>
    </row>
    <row r="108" spans="1:47" x14ac:dyDescent="0.2">
      <c r="A108" s="15" t="s">
        <v>109</v>
      </c>
      <c r="B108" s="16" t="s">
        <v>99</v>
      </c>
      <c r="C108" s="17">
        <v>28363.57</v>
      </c>
      <c r="D108" s="20"/>
      <c r="E108" s="19">
        <f t="shared" si="53"/>
        <v>-5659.0117627596665</v>
      </c>
      <c r="F108" s="19">
        <f t="shared" si="54"/>
        <v>-5659</v>
      </c>
      <c r="G108" s="1">
        <f t="shared" si="55"/>
        <v>-3.5950600002252031E-2</v>
      </c>
      <c r="H108" s="1">
        <f t="shared" si="56"/>
        <v>-3.5950600002252031E-2</v>
      </c>
      <c r="P108" s="13">
        <f t="shared" si="57"/>
        <v>-3.7665779946587874E-2</v>
      </c>
      <c r="Q108" s="65">
        <f t="shared" si="58"/>
        <v>13345.07</v>
      </c>
      <c r="S108" s="2">
        <f t="shared" si="59"/>
        <v>0.2</v>
      </c>
      <c r="Z108" s="1">
        <f t="shared" si="60"/>
        <v>-5659</v>
      </c>
      <c r="AA108" s="1">
        <f t="shared" si="61"/>
        <v>-3.5919276096418783E-2</v>
      </c>
      <c r="AB108" s="1">
        <f t="shared" si="62"/>
        <v>-4.3169260574756792E-2</v>
      </c>
      <c r="AC108" s="1">
        <f t="shared" si="63"/>
        <v>1.7151799443358429E-3</v>
      </c>
      <c r="AD108" s="1">
        <f t="shared" si="64"/>
        <v>-3.1323905833248455E-5</v>
      </c>
      <c r="AE108" s="1">
        <f t="shared" si="65"/>
        <v>1.9623741533004331E-10</v>
      </c>
      <c r="AF108" s="1">
        <f t="shared" si="66"/>
        <v>1.7151799443358429E-3</v>
      </c>
      <c r="AG108" s="2"/>
      <c r="AH108" s="1">
        <f t="shared" si="67"/>
        <v>7.2186605725047632E-3</v>
      </c>
      <c r="AI108" s="1">
        <f t="shared" si="68"/>
        <v>0.36906467335978155</v>
      </c>
      <c r="AJ108" s="1">
        <f t="shared" si="69"/>
        <v>0.67750083856130261</v>
      </c>
      <c r="AK108" s="1">
        <f t="shared" si="70"/>
        <v>0.24684452841364921</v>
      </c>
      <c r="AL108" s="1">
        <f t="shared" si="71"/>
        <v>2.768664322187139</v>
      </c>
      <c r="AM108" s="1">
        <f t="shared" si="72"/>
        <v>5.3006614689552602</v>
      </c>
      <c r="AN108" s="1">
        <f t="shared" si="75"/>
        <v>2.3289434485052039</v>
      </c>
      <c r="AO108" s="1">
        <f t="shared" si="75"/>
        <v>2.3235634142778512</v>
      </c>
      <c r="AP108" s="1">
        <f t="shared" si="75"/>
        <v>2.3351078928528888</v>
      </c>
      <c r="AQ108" s="1">
        <f t="shared" si="75"/>
        <v>2.3101582234065723</v>
      </c>
      <c r="AR108" s="1">
        <f t="shared" si="75"/>
        <v>2.3632885000208823</v>
      </c>
      <c r="AS108" s="1">
        <f t="shared" si="75"/>
        <v>2.2461379548273204</v>
      </c>
      <c r="AT108" s="1">
        <f t="shared" si="75"/>
        <v>2.488584384020823</v>
      </c>
      <c r="AU108" s="1">
        <f t="shared" si="73"/>
        <v>1.8345011198174039</v>
      </c>
    </row>
    <row r="109" spans="1:47" x14ac:dyDescent="0.2">
      <c r="A109" s="15" t="s">
        <v>105</v>
      </c>
      <c r="B109" s="16" t="s">
        <v>99</v>
      </c>
      <c r="C109" s="17">
        <v>28834.260999999999</v>
      </c>
      <c r="D109" s="20"/>
      <c r="E109" s="19">
        <f t="shared" si="53"/>
        <v>-5505.0052897179894</v>
      </c>
      <c r="F109" s="19">
        <f t="shared" si="54"/>
        <v>-5505</v>
      </c>
      <c r="G109" s="1">
        <f t="shared" si="55"/>
        <v>-1.6167000005225418E-2</v>
      </c>
      <c r="H109" s="1">
        <f t="shared" si="56"/>
        <v>-1.6167000005225418E-2</v>
      </c>
      <c r="P109" s="13">
        <f t="shared" si="57"/>
        <v>-3.1227785484229609E-2</v>
      </c>
      <c r="Q109" s="65">
        <f t="shared" si="58"/>
        <v>13815.760999999999</v>
      </c>
      <c r="S109" s="2">
        <f t="shared" si="59"/>
        <v>0.2</v>
      </c>
      <c r="Z109" s="1">
        <f t="shared" si="60"/>
        <v>-5505</v>
      </c>
      <c r="AA109" s="1">
        <f t="shared" si="61"/>
        <v>-2.7888424019574629E-2</v>
      </c>
      <c r="AB109" s="1">
        <f t="shared" si="62"/>
        <v>-2.5567557796345577E-2</v>
      </c>
      <c r="AC109" s="1">
        <f t="shared" si="63"/>
        <v>1.5060785479004191E-2</v>
      </c>
      <c r="AD109" s="1">
        <f t="shared" si="64"/>
        <v>1.172142401434921E-2</v>
      </c>
      <c r="AE109" s="1">
        <f t="shared" si="65"/>
        <v>2.7478356184832473E-5</v>
      </c>
      <c r="AF109" s="1">
        <f t="shared" si="66"/>
        <v>1.5060785479004191E-2</v>
      </c>
      <c r="AG109" s="2"/>
      <c r="AH109" s="1">
        <f t="shared" si="67"/>
        <v>9.4005577911201611E-3</v>
      </c>
      <c r="AI109" s="1">
        <f t="shared" si="68"/>
        <v>0.35386289664794202</v>
      </c>
      <c r="AJ109" s="1">
        <f t="shared" si="69"/>
        <v>0.72553164055528852</v>
      </c>
      <c r="AK109" s="1">
        <f t="shared" si="70"/>
        <v>0.20376076973295887</v>
      </c>
      <c r="AL109" s="1">
        <f t="shared" si="71"/>
        <v>2.8361114358976782</v>
      </c>
      <c r="AM109" s="1">
        <f t="shared" si="72"/>
        <v>6.4960544614707567</v>
      </c>
      <c r="AN109" s="1">
        <f t="shared" si="75"/>
        <v>2.4662994772493549</v>
      </c>
      <c r="AO109" s="1">
        <f t="shared" si="75"/>
        <v>2.4547387147236033</v>
      </c>
      <c r="AP109" s="1">
        <f t="shared" si="75"/>
        <v>2.4766120205244273</v>
      </c>
      <c r="AQ109" s="1">
        <f t="shared" si="75"/>
        <v>2.434890820471205</v>
      </c>
      <c r="AR109" s="1">
        <f t="shared" si="75"/>
        <v>2.5133198241801176</v>
      </c>
      <c r="AS109" s="1">
        <f t="shared" si="75"/>
        <v>2.3612682993147818</v>
      </c>
      <c r="AT109" s="1">
        <f t="shared" si="75"/>
        <v>2.6419852284382292</v>
      </c>
      <c r="AU109" s="1">
        <f t="shared" si="73"/>
        <v>2.03668903783388</v>
      </c>
    </row>
    <row r="110" spans="1:47" x14ac:dyDescent="0.2">
      <c r="A110" s="15" t="s">
        <v>105</v>
      </c>
      <c r="B110" s="16" t="s">
        <v>99</v>
      </c>
      <c r="C110" s="17">
        <v>28938.175999999999</v>
      </c>
      <c r="D110" s="20"/>
      <c r="E110" s="19">
        <f t="shared" si="53"/>
        <v>-5471.0051013860984</v>
      </c>
      <c r="F110" s="19">
        <f t="shared" si="54"/>
        <v>-5471</v>
      </c>
      <c r="G110" s="1">
        <f t="shared" si="55"/>
        <v>-1.5591400002449518E-2</v>
      </c>
      <c r="H110" s="1">
        <f t="shared" si="56"/>
        <v>-1.5591400002449518E-2</v>
      </c>
      <c r="P110" s="13">
        <f t="shared" si="57"/>
        <v>-2.9851154083449211E-2</v>
      </c>
      <c r="Q110" s="65">
        <f t="shared" si="58"/>
        <v>13919.675999999999</v>
      </c>
      <c r="S110" s="2">
        <f t="shared" si="59"/>
        <v>0.2</v>
      </c>
      <c r="Z110" s="1">
        <f t="shared" si="60"/>
        <v>-5471</v>
      </c>
      <c r="AA110" s="1">
        <f t="shared" si="61"/>
        <v>-2.6190342166482944E-2</v>
      </c>
      <c r="AB110" s="1">
        <f t="shared" si="62"/>
        <v>-2.5442116896891992E-2</v>
      </c>
      <c r="AC110" s="1">
        <f t="shared" si="63"/>
        <v>1.4259754080999693E-2</v>
      </c>
      <c r="AD110" s="1">
        <f t="shared" si="64"/>
        <v>1.0598942164033426E-2</v>
      </c>
      <c r="AE110" s="1">
        <f t="shared" si="65"/>
        <v>2.2467514999305113E-5</v>
      </c>
      <c r="AF110" s="1">
        <f t="shared" si="66"/>
        <v>1.4259754080999693E-2</v>
      </c>
      <c r="AG110" s="2"/>
      <c r="AH110" s="1">
        <f t="shared" si="67"/>
        <v>9.8507168944424739E-3</v>
      </c>
      <c r="AI110" s="1">
        <f t="shared" si="68"/>
        <v>0.35102678608386062</v>
      </c>
      <c r="AJ110" s="1">
        <f t="shared" si="69"/>
        <v>0.73525813412589613</v>
      </c>
      <c r="AK110" s="1">
        <f t="shared" si="70"/>
        <v>0.19453887845290158</v>
      </c>
      <c r="AL110" s="1">
        <f t="shared" si="71"/>
        <v>2.850352285198678</v>
      </c>
      <c r="AM110" s="1">
        <f t="shared" si="72"/>
        <v>6.8185710661518337</v>
      </c>
      <c r="AN110" s="1">
        <f t="shared" si="75"/>
        <v>2.496019869384503</v>
      </c>
      <c r="AO110" s="1">
        <f t="shared" si="75"/>
        <v>2.4828945394162938</v>
      </c>
      <c r="AP110" s="1">
        <f t="shared" si="75"/>
        <v>2.5071672994997316</v>
      </c>
      <c r="AQ110" s="1">
        <f t="shared" si="75"/>
        <v>2.4619160481562896</v>
      </c>
      <c r="AR110" s="1">
        <f t="shared" si="75"/>
        <v>2.5450925846419032</v>
      </c>
      <c r="AS110" s="1">
        <f t="shared" si="75"/>
        <v>2.387648310165182</v>
      </c>
      <c r="AT110" s="1">
        <f t="shared" si="75"/>
        <v>2.6724398768704685</v>
      </c>
      <c r="AU110" s="1">
        <f t="shared" si="73"/>
        <v>2.0813279288245305</v>
      </c>
    </row>
    <row r="111" spans="1:47" x14ac:dyDescent="0.2">
      <c r="A111" s="15" t="s">
        <v>105</v>
      </c>
      <c r="B111" s="16" t="s">
        <v>99</v>
      </c>
      <c r="C111" s="17">
        <v>29326.328000000001</v>
      </c>
      <c r="D111" s="20"/>
      <c r="E111" s="19">
        <f t="shared" si="53"/>
        <v>-5344.0047539733087</v>
      </c>
      <c r="F111" s="19">
        <f t="shared" si="54"/>
        <v>-5344</v>
      </c>
      <c r="G111" s="1">
        <f t="shared" si="55"/>
        <v>-1.4529600000969367E-2</v>
      </c>
      <c r="H111" s="1">
        <f t="shared" si="56"/>
        <v>-1.4529600000969367E-2</v>
      </c>
      <c r="P111" s="13">
        <f t="shared" si="57"/>
        <v>-2.4852159909945937E-2</v>
      </c>
      <c r="Q111" s="65">
        <f t="shared" si="58"/>
        <v>14307.828000000001</v>
      </c>
      <c r="S111" s="2">
        <f t="shared" si="59"/>
        <v>0.2</v>
      </c>
      <c r="Z111" s="1">
        <f t="shared" si="60"/>
        <v>-5344</v>
      </c>
      <c r="AA111" s="1">
        <f t="shared" si="61"/>
        <v>-2.0091635588087173E-2</v>
      </c>
      <c r="AB111" s="1">
        <f t="shared" si="62"/>
        <v>-2.5956510545385073E-2</v>
      </c>
      <c r="AC111" s="1">
        <f t="shared" si="63"/>
        <v>1.032255990897657E-2</v>
      </c>
      <c r="AD111" s="1">
        <f t="shared" si="64"/>
        <v>5.5620355871178057E-3</v>
      </c>
      <c r="AE111" s="1">
        <f t="shared" si="65"/>
        <v>6.1872479744729836E-6</v>
      </c>
      <c r="AF111" s="1">
        <f t="shared" si="66"/>
        <v>1.032255990897657E-2</v>
      </c>
      <c r="AG111" s="2"/>
      <c r="AH111" s="1">
        <f t="shared" si="67"/>
        <v>1.1426910544415705E-2</v>
      </c>
      <c r="AI111" s="1">
        <f t="shared" si="68"/>
        <v>0.3418876075274162</v>
      </c>
      <c r="AJ111" s="1">
        <f t="shared" si="69"/>
        <v>0.76911546847144519</v>
      </c>
      <c r="AK111" s="1">
        <f t="shared" si="70"/>
        <v>0.16093379534568839</v>
      </c>
      <c r="AL111" s="1">
        <f t="shared" si="71"/>
        <v>2.9017608257731733</v>
      </c>
      <c r="AM111" s="1">
        <f t="shared" si="72"/>
        <v>8.2991663966421854</v>
      </c>
      <c r="AN111" s="1">
        <f t="shared" ref="AN111:AT120" si="76">$AU111+$AB$7*SIN(AO111)</f>
        <v>2.6052105022365719</v>
      </c>
      <c r="AO111" s="1">
        <f t="shared" si="76"/>
        <v>2.5863546810329785</v>
      </c>
      <c r="AP111" s="1">
        <f t="shared" si="76"/>
        <v>2.6187855558153661</v>
      </c>
      <c r="AQ111" s="1">
        <f t="shared" si="76"/>
        <v>2.5625983876694969</v>
      </c>
      <c r="AR111" s="1">
        <f t="shared" si="76"/>
        <v>2.6588052454666289</v>
      </c>
      <c r="AS111" s="1">
        <f t="shared" si="76"/>
        <v>2.4902537924511639</v>
      </c>
      <c r="AT111" s="1">
        <f t="shared" si="76"/>
        <v>2.7760365293835139</v>
      </c>
      <c r="AU111" s="1">
        <f t="shared" si="73"/>
        <v>2.248067315760196</v>
      </c>
    </row>
    <row r="112" spans="1:47" x14ac:dyDescent="0.2">
      <c r="A112" s="15" t="s">
        <v>110</v>
      </c>
      <c r="B112" s="16" t="s">
        <v>99</v>
      </c>
      <c r="C112" s="17">
        <v>29864.231</v>
      </c>
      <c r="D112" s="20"/>
      <c r="E112" s="19">
        <f t="shared" si="53"/>
        <v>-5168.0070317552572</v>
      </c>
      <c r="F112" s="19">
        <f t="shared" si="54"/>
        <v>-5168</v>
      </c>
      <c r="G112" s="1">
        <f t="shared" si="55"/>
        <v>-2.1491200001037214E-2</v>
      </c>
      <c r="H112" s="1">
        <f t="shared" si="56"/>
        <v>-2.1491200001037214E-2</v>
      </c>
      <c r="P112" s="13">
        <f t="shared" si="57"/>
        <v>-1.8297715952965032E-2</v>
      </c>
      <c r="Q112" s="65">
        <f t="shared" si="58"/>
        <v>14845.731</v>
      </c>
      <c r="S112" s="2">
        <f t="shared" si="59"/>
        <v>0.2</v>
      </c>
      <c r="Z112" s="1">
        <f t="shared" si="60"/>
        <v>-5168</v>
      </c>
      <c r="AA112" s="1">
        <f t="shared" si="61"/>
        <v>-1.22896236047749E-2</v>
      </c>
      <c r="AB112" s="1">
        <f t="shared" si="62"/>
        <v>-3.4814827407108312E-2</v>
      </c>
      <c r="AC112" s="1">
        <f t="shared" si="63"/>
        <v>-3.1934840480721816E-3</v>
      </c>
      <c r="AD112" s="1">
        <f t="shared" si="64"/>
        <v>-9.2015763962623141E-3</v>
      </c>
      <c r="AE112" s="1">
        <f t="shared" si="65"/>
        <v>1.6933801635250353E-5</v>
      </c>
      <c r="AF112" s="1">
        <f t="shared" si="66"/>
        <v>-3.1934840480721816E-3</v>
      </c>
      <c r="AG112" s="2"/>
      <c r="AH112" s="1">
        <f t="shared" si="67"/>
        <v>1.3323627406071094E-2</v>
      </c>
      <c r="AI112" s="1">
        <f t="shared" si="68"/>
        <v>0.33258112000297557</v>
      </c>
      <c r="AJ112" s="1">
        <f t="shared" si="69"/>
        <v>0.81022128477268762</v>
      </c>
      <c r="AK112" s="1">
        <f t="shared" si="70"/>
        <v>0.11646306811119755</v>
      </c>
      <c r="AL112" s="1">
        <f t="shared" si="71"/>
        <v>2.9688343903101972</v>
      </c>
      <c r="AM112" s="1">
        <f t="shared" si="72"/>
        <v>11.548062881679828</v>
      </c>
      <c r="AN112" s="1">
        <f t="shared" si="76"/>
        <v>2.7516173602108318</v>
      </c>
      <c r="AO112" s="1">
        <f t="shared" si="76"/>
        <v>2.7276966425539899</v>
      </c>
      <c r="AP112" s="1">
        <f t="shared" si="76"/>
        <v>2.7659480298037926</v>
      </c>
      <c r="AQ112" s="1">
        <f t="shared" si="76"/>
        <v>2.7044731552118892</v>
      </c>
      <c r="AR112" s="1">
        <f t="shared" si="76"/>
        <v>2.8025395304053946</v>
      </c>
      <c r="AS112" s="1">
        <f t="shared" si="76"/>
        <v>2.6439666146931819</v>
      </c>
      <c r="AT112" s="1">
        <f t="shared" si="76"/>
        <v>2.8958401946474424</v>
      </c>
      <c r="AU112" s="1">
        <f t="shared" si="73"/>
        <v>2.4791392220647404</v>
      </c>
    </row>
    <row r="113" spans="1:47" x14ac:dyDescent="0.2">
      <c r="A113" s="15" t="s">
        <v>105</v>
      </c>
      <c r="B113" s="16" t="s">
        <v>99</v>
      </c>
      <c r="C113" s="17">
        <v>30634.424999999999</v>
      </c>
      <c r="D113" s="20"/>
      <c r="E113" s="19">
        <f t="shared" si="53"/>
        <v>-4916.005481910749</v>
      </c>
      <c r="F113" s="19">
        <f t="shared" si="54"/>
        <v>-4916</v>
      </c>
      <c r="G113" s="1">
        <f t="shared" si="55"/>
        <v>-1.6754400003264891E-2</v>
      </c>
      <c r="H113" s="1">
        <f t="shared" si="56"/>
        <v>-1.6754400003264891E-2</v>
      </c>
      <c r="P113" s="13">
        <f t="shared" si="57"/>
        <v>-9.6679359236514772E-3</v>
      </c>
      <c r="Q113" s="65">
        <f t="shared" si="58"/>
        <v>15615.924999999999</v>
      </c>
      <c r="S113" s="2">
        <f t="shared" si="59"/>
        <v>0.2</v>
      </c>
      <c r="Z113" s="1">
        <f t="shared" si="60"/>
        <v>-4916</v>
      </c>
      <c r="AA113" s="1">
        <f t="shared" si="61"/>
        <v>-2.4499760954080022E-3</v>
      </c>
      <c r="AB113" s="1">
        <f t="shared" si="62"/>
        <v>-3.2194763347092516E-2</v>
      </c>
      <c r="AC113" s="1">
        <f t="shared" si="63"/>
        <v>-7.0864640796134137E-3</v>
      </c>
      <c r="AD113" s="1">
        <f t="shared" si="64"/>
        <v>-1.4304423907856889E-2</v>
      </c>
      <c r="AE113" s="1">
        <f t="shared" si="65"/>
        <v>4.0923308667133548E-5</v>
      </c>
      <c r="AF113" s="1">
        <f t="shared" si="66"/>
        <v>-7.0864640796134137E-3</v>
      </c>
      <c r="AG113" s="2"/>
      <c r="AH113" s="1">
        <f t="shared" si="67"/>
        <v>1.5440363343827623E-2</v>
      </c>
      <c r="AI113" s="1">
        <f t="shared" si="68"/>
        <v>0.32487446008642828</v>
      </c>
      <c r="AJ113" s="1">
        <f t="shared" si="69"/>
        <v>0.85908087922403553</v>
      </c>
      <c r="AK113" s="1">
        <f t="shared" si="70"/>
        <v>5.6719599494040693E-2</v>
      </c>
      <c r="AL113" s="1">
        <f t="shared" si="71"/>
        <v>3.0577760722903053</v>
      </c>
      <c r="AM113" s="1">
        <f t="shared" si="72"/>
        <v>23.847655941225984</v>
      </c>
      <c r="AN113" s="1">
        <f t="shared" si="76"/>
        <v>2.9508995327469969</v>
      </c>
      <c r="AO113" s="1">
        <f t="shared" si="76"/>
        <v>2.9320831844675426</v>
      </c>
      <c r="AP113" s="1">
        <f t="shared" si="76"/>
        <v>2.9603956851786499</v>
      </c>
      <c r="AQ113" s="1">
        <f t="shared" si="76"/>
        <v>2.9177310663242357</v>
      </c>
      <c r="AR113" s="1">
        <f t="shared" si="76"/>
        <v>2.9818914088881177</v>
      </c>
      <c r="AS113" s="1">
        <f t="shared" si="76"/>
        <v>2.8850640157382239</v>
      </c>
      <c r="AT113" s="1">
        <f t="shared" si="76"/>
        <v>3.0305581503766756</v>
      </c>
      <c r="AU113" s="1">
        <f t="shared" si="73"/>
        <v>2.8099921788189741</v>
      </c>
    </row>
    <row r="114" spans="1:47" x14ac:dyDescent="0.2">
      <c r="A114" s="15" t="s">
        <v>105</v>
      </c>
      <c r="B114" s="16" t="s">
        <v>99</v>
      </c>
      <c r="C114" s="17">
        <v>30778.083999999999</v>
      </c>
      <c r="D114" s="20"/>
      <c r="E114" s="19">
        <f t="shared" si="53"/>
        <v>-4869.0013626250729</v>
      </c>
      <c r="F114" s="19">
        <f t="shared" si="54"/>
        <v>-4869</v>
      </c>
      <c r="G114" s="1">
        <f t="shared" si="55"/>
        <v>-4.1646000026958063E-3</v>
      </c>
      <c r="H114" s="1">
        <f t="shared" si="56"/>
        <v>-4.1646000026958063E-3</v>
      </c>
      <c r="P114" s="13">
        <f t="shared" si="57"/>
        <v>-8.156784457866828E-3</v>
      </c>
      <c r="Q114" s="65">
        <f t="shared" si="58"/>
        <v>15759.583999999999</v>
      </c>
      <c r="S114" s="2">
        <f t="shared" si="59"/>
        <v>0.2</v>
      </c>
      <c r="Z114" s="1">
        <f t="shared" si="60"/>
        <v>-4869</v>
      </c>
      <c r="AA114" s="1">
        <f t="shared" si="61"/>
        <v>-7.8604958550213683E-4</v>
      </c>
      <c r="AB114" s="1">
        <f t="shared" si="62"/>
        <v>-1.9923932606218796E-2</v>
      </c>
      <c r="AC114" s="1">
        <f t="shared" si="63"/>
        <v>3.9921844551710217E-3</v>
      </c>
      <c r="AD114" s="1">
        <f t="shared" si="64"/>
        <v>-3.3785504171936695E-3</v>
      </c>
      <c r="AE114" s="1">
        <f t="shared" si="65"/>
        <v>2.2829205843039039E-6</v>
      </c>
      <c r="AF114" s="1">
        <f t="shared" si="66"/>
        <v>3.9921844551710217E-3</v>
      </c>
      <c r="AG114" s="2"/>
      <c r="AH114" s="1">
        <f t="shared" si="67"/>
        <v>1.5759332603522989E-2</v>
      </c>
      <c r="AI114" s="1">
        <f t="shared" si="68"/>
        <v>0.32405963761516221</v>
      </c>
      <c r="AJ114" s="1">
        <f t="shared" si="69"/>
        <v>0.86709239686202777</v>
      </c>
      <c r="AK114" s="1">
        <f t="shared" si="70"/>
        <v>4.6002544597120866E-2</v>
      </c>
      <c r="AL114" s="1">
        <f t="shared" si="71"/>
        <v>3.0736403319242496</v>
      </c>
      <c r="AM114" s="1">
        <f t="shared" si="72"/>
        <v>29.421075033618685</v>
      </c>
      <c r="AN114" s="1">
        <f t="shared" si="76"/>
        <v>2.9868630679706323</v>
      </c>
      <c r="AO114" s="1">
        <f t="shared" si="76"/>
        <v>2.9707801871671697</v>
      </c>
      <c r="AP114" s="1">
        <f t="shared" si="76"/>
        <v>2.9948216539943062</v>
      </c>
      <c r="AQ114" s="1">
        <f t="shared" si="76"/>
        <v>2.9588472233460568</v>
      </c>
      <c r="AR114" s="1">
        <f t="shared" si="76"/>
        <v>3.0126037732317297</v>
      </c>
      <c r="AS114" s="1">
        <f t="shared" si="76"/>
        <v>2.9320868992810309</v>
      </c>
      <c r="AT114" s="1">
        <f t="shared" si="76"/>
        <v>3.0523411209027462</v>
      </c>
      <c r="AU114" s="1">
        <f t="shared" si="73"/>
        <v>2.8716988810707558</v>
      </c>
    </row>
    <row r="115" spans="1:47" x14ac:dyDescent="0.2">
      <c r="A115" s="15" t="s">
        <v>105</v>
      </c>
      <c r="B115" s="16" t="s">
        <v>99</v>
      </c>
      <c r="C115" s="17">
        <v>30793.368999999999</v>
      </c>
      <c r="D115" s="20"/>
      <c r="E115" s="19">
        <f t="shared" si="53"/>
        <v>-4864.0002282493524</v>
      </c>
      <c r="F115" s="19">
        <f t="shared" si="54"/>
        <v>-4864</v>
      </c>
      <c r="G115" s="1">
        <f t="shared" si="55"/>
        <v>-6.976000040594954E-4</v>
      </c>
      <c r="H115" s="1">
        <f t="shared" si="56"/>
        <v>-6.976000040594954E-4</v>
      </c>
      <c r="P115" s="13">
        <f t="shared" si="57"/>
        <v>-7.9978436636344019E-3</v>
      </c>
      <c r="Q115" s="65">
        <f t="shared" si="58"/>
        <v>15774.868999999999</v>
      </c>
      <c r="S115" s="2">
        <f t="shared" si="59"/>
        <v>0.2</v>
      </c>
      <c r="Z115" s="1">
        <f t="shared" si="60"/>
        <v>-4864</v>
      </c>
      <c r="AA115" s="1">
        <f t="shared" si="61"/>
        <v>-6.1214547839185188E-4</v>
      </c>
      <c r="AB115" s="1">
        <f t="shared" si="62"/>
        <v>-1.6489521689015279E-2</v>
      </c>
      <c r="AC115" s="1">
        <f t="shared" si="63"/>
        <v>7.3002436595749065E-3</v>
      </c>
      <c r="AD115" s="1">
        <f t="shared" si="64"/>
        <v>-8.5454525667643527E-5</v>
      </c>
      <c r="AE115" s="1">
        <f t="shared" si="65"/>
        <v>1.4604951914163894E-9</v>
      </c>
      <c r="AF115" s="1">
        <f t="shared" si="66"/>
        <v>7.3002436595749065E-3</v>
      </c>
      <c r="AG115" s="2"/>
      <c r="AH115" s="1">
        <f t="shared" si="67"/>
        <v>1.5791921684955783E-2</v>
      </c>
      <c r="AI115" s="1">
        <f t="shared" si="68"/>
        <v>0.32398341397585995</v>
      </c>
      <c r="AJ115" s="1">
        <f t="shared" si="69"/>
        <v>0.86792687904418708</v>
      </c>
      <c r="AK115" s="1">
        <f t="shared" si="70"/>
        <v>4.4868508228183127E-2</v>
      </c>
      <c r="AL115" s="1">
        <f t="shared" si="71"/>
        <v>3.0753179535442303</v>
      </c>
      <c r="AM115" s="1">
        <f t="shared" si="72"/>
        <v>30.166381576252249</v>
      </c>
      <c r="AN115" s="1">
        <f t="shared" si="76"/>
        <v>2.9906712205396624</v>
      </c>
      <c r="AO115" s="1">
        <f t="shared" si="76"/>
        <v>2.9749072613528065</v>
      </c>
      <c r="AP115" s="1">
        <f t="shared" si="76"/>
        <v>2.9984575049341844</v>
      </c>
      <c r="AQ115" s="1">
        <f t="shared" si="76"/>
        <v>2.9632414200076154</v>
      </c>
      <c r="AR115" s="1">
        <f t="shared" si="76"/>
        <v>3.0158333822899102</v>
      </c>
      <c r="AS115" s="1">
        <f t="shared" si="76"/>
        <v>2.9371166534619637</v>
      </c>
      <c r="AT115" s="1">
        <f t="shared" si="76"/>
        <v>3.0546153016499926</v>
      </c>
      <c r="AU115" s="1">
        <f t="shared" si="73"/>
        <v>2.8782634238634985</v>
      </c>
    </row>
    <row r="116" spans="1:47" x14ac:dyDescent="0.2">
      <c r="A116" s="15" t="s">
        <v>105</v>
      </c>
      <c r="B116" s="16" t="s">
        <v>99</v>
      </c>
      <c r="C116" s="17">
        <v>31655.25</v>
      </c>
      <c r="D116" s="20"/>
      <c r="E116" s="19">
        <f t="shared" si="53"/>
        <v>-4581.9993975735297</v>
      </c>
      <c r="F116" s="19">
        <f t="shared" si="54"/>
        <v>-4582</v>
      </c>
      <c r="G116" s="1">
        <f t="shared" si="55"/>
        <v>1.8411999990348704E-3</v>
      </c>
      <c r="H116" s="1">
        <f t="shared" si="56"/>
        <v>1.8411999990348704E-3</v>
      </c>
      <c r="P116" s="13">
        <f t="shared" si="57"/>
        <v>3.9987913107361606E-4</v>
      </c>
      <c r="Q116" s="65">
        <f t="shared" si="58"/>
        <v>16636.75</v>
      </c>
      <c r="S116" s="2">
        <f t="shared" si="59"/>
        <v>0.2</v>
      </c>
      <c r="Z116" s="1">
        <f t="shared" si="60"/>
        <v>-4582</v>
      </c>
      <c r="AA116" s="1">
        <f t="shared" si="61"/>
        <v>8.2486768825690039E-3</v>
      </c>
      <c r="AB116" s="1">
        <f t="shared" si="62"/>
        <v>-1.5390959814569536E-2</v>
      </c>
      <c r="AC116" s="1">
        <f t="shared" si="63"/>
        <v>1.4413208679612544E-3</v>
      </c>
      <c r="AD116" s="1">
        <f t="shared" si="64"/>
        <v>-6.4074768835341335E-3</v>
      </c>
      <c r="AE116" s="1">
        <f t="shared" si="65"/>
        <v>8.211152002604859E-6</v>
      </c>
      <c r="AF116" s="1">
        <f t="shared" si="66"/>
        <v>1.4413208679612544E-3</v>
      </c>
      <c r="AG116" s="2"/>
      <c r="AH116" s="1">
        <f t="shared" si="67"/>
        <v>1.7232159813604406E-2</v>
      </c>
      <c r="AI116" s="1">
        <f t="shared" si="68"/>
        <v>0.32273820705278633</v>
      </c>
      <c r="AJ116" s="1">
        <f t="shared" si="69"/>
        <v>0.9103071658896924</v>
      </c>
      <c r="AK116" s="1">
        <f t="shared" si="70"/>
        <v>-1.8112742042039838E-2</v>
      </c>
      <c r="AL116" s="1">
        <f t="shared" si="71"/>
        <v>-3.1148549493086812</v>
      </c>
      <c r="AM116" s="1">
        <f t="shared" si="72"/>
        <v>-74.796281189630662</v>
      </c>
      <c r="AN116" s="1">
        <f t="shared" si="76"/>
        <v>3.2025582777158457</v>
      </c>
      <c r="AO116" s="1">
        <f t="shared" si="76"/>
        <v>3.2094603749305102</v>
      </c>
      <c r="AP116" s="1">
        <f t="shared" si="76"/>
        <v>3.1992526938073653</v>
      </c>
      <c r="AQ116" s="1">
        <f t="shared" si="76"/>
        <v>3.2143515278103783</v>
      </c>
      <c r="AR116" s="1">
        <f t="shared" si="76"/>
        <v>3.1920227500806253</v>
      </c>
      <c r="AS116" s="1">
        <f t="shared" si="76"/>
        <v>3.2250556581899912</v>
      </c>
      <c r="AT116" s="1">
        <f t="shared" si="76"/>
        <v>3.1762089279328354</v>
      </c>
      <c r="AU116" s="1">
        <f t="shared" si="73"/>
        <v>3.2485036373741885</v>
      </c>
    </row>
    <row r="117" spans="1:47" x14ac:dyDescent="0.2">
      <c r="A117" s="15" t="s">
        <v>105</v>
      </c>
      <c r="B117" s="16" t="s">
        <v>99</v>
      </c>
      <c r="C117" s="17">
        <v>32202.327000000001</v>
      </c>
      <c r="D117" s="20"/>
      <c r="E117" s="19">
        <f t="shared" si="53"/>
        <v>-4403.0000131531306</v>
      </c>
      <c r="F117" s="19">
        <f t="shared" si="54"/>
        <v>-4403</v>
      </c>
      <c r="G117" s="1">
        <f t="shared" si="55"/>
        <v>-4.0200000512413681E-5</v>
      </c>
      <c r="H117" s="1">
        <f t="shared" ref="H117:H142" si="77">+G117</f>
        <v>-4.0200000512413681E-5</v>
      </c>
      <c r="P117" s="13">
        <f t="shared" ref="P117:P130" si="78">+D$11+D$12*F117+D$13*F117^2</f>
        <v>5.1527155645939016E-3</v>
      </c>
      <c r="Q117" s="65">
        <f t="shared" si="58"/>
        <v>17183.827000000001</v>
      </c>
      <c r="S117" s="2">
        <f t="shared" ref="S117:S142" si="79">S$15</f>
        <v>0.2</v>
      </c>
      <c r="Z117" s="1">
        <f t="shared" si="60"/>
        <v>-4403</v>
      </c>
      <c r="AA117" s="1">
        <f t="shared" si="61"/>
        <v>1.2918899134095347E-2</v>
      </c>
      <c r="AB117" s="1">
        <f t="shared" si="62"/>
        <v>-1.7792699242923139E-2</v>
      </c>
      <c r="AC117" s="1">
        <f t="shared" si="63"/>
        <v>-5.1929155651063152E-3</v>
      </c>
      <c r="AD117" s="1">
        <f t="shared" si="64"/>
        <v>-1.2959099134607761E-2</v>
      </c>
      <c r="AE117" s="1">
        <f t="shared" si="65"/>
        <v>3.3587650076118325E-5</v>
      </c>
      <c r="AF117" s="1">
        <f t="shared" si="66"/>
        <v>-5.1929155651063152E-3</v>
      </c>
      <c r="AG117" s="2"/>
      <c r="AH117" s="1">
        <f t="shared" si="67"/>
        <v>1.7752499242410725E-2</v>
      </c>
      <c r="AI117" s="1">
        <f t="shared" si="68"/>
        <v>0.32502839194748046</v>
      </c>
      <c r="AJ117" s="1">
        <f t="shared" si="69"/>
        <v>0.93340064366787334</v>
      </c>
      <c r="AK117" s="1">
        <f t="shared" si="70"/>
        <v>-5.8522952192724582E-2</v>
      </c>
      <c r="AL117" s="1">
        <f t="shared" si="71"/>
        <v>-3.0551046324921871</v>
      </c>
      <c r="AM117" s="1">
        <f t="shared" si="72"/>
        <v>-23.110173211068851</v>
      </c>
      <c r="AN117" s="1">
        <f t="shared" si="76"/>
        <v>3.3383325167650812</v>
      </c>
      <c r="AO117" s="1">
        <f t="shared" si="76"/>
        <v>3.3575566790304388</v>
      </c>
      <c r="AP117" s="1">
        <f t="shared" si="76"/>
        <v>3.3285948322062842</v>
      </c>
      <c r="AQ117" s="1">
        <f t="shared" si="76"/>
        <v>3.372295742704889</v>
      </c>
      <c r="AR117" s="1">
        <f t="shared" si="76"/>
        <v>3.306498270341089</v>
      </c>
      <c r="AS117" s="1">
        <f t="shared" si="76"/>
        <v>3.4059372662037286</v>
      </c>
      <c r="AT117" s="1">
        <f t="shared" si="76"/>
        <v>3.2563484892993504</v>
      </c>
      <c r="AU117" s="1">
        <f t="shared" si="73"/>
        <v>3.4835142693543784</v>
      </c>
    </row>
    <row r="118" spans="1:47" x14ac:dyDescent="0.2">
      <c r="A118" s="15" t="s">
        <v>105</v>
      </c>
      <c r="B118" s="16" t="s">
        <v>99</v>
      </c>
      <c r="C118" s="17">
        <v>32211.473000000002</v>
      </c>
      <c r="D118" s="20"/>
      <c r="E118" s="19">
        <f t="shared" si="53"/>
        <v>-4400.0075123353135</v>
      </c>
      <c r="F118" s="19">
        <f t="shared" si="54"/>
        <v>-4400</v>
      </c>
      <c r="G118" s="1">
        <f t="shared" si="55"/>
        <v>-2.2959999998420244E-2</v>
      </c>
      <c r="H118" s="1">
        <f t="shared" si="77"/>
        <v>-2.2959999998420244E-2</v>
      </c>
      <c r="P118" s="13">
        <f t="shared" si="78"/>
        <v>5.2285500411334007E-3</v>
      </c>
      <c r="Q118" s="65">
        <f t="shared" si="58"/>
        <v>17192.973000000002</v>
      </c>
      <c r="S118" s="2">
        <f t="shared" si="79"/>
        <v>0.2</v>
      </c>
      <c r="Z118" s="1">
        <f t="shared" si="60"/>
        <v>-4400</v>
      </c>
      <c r="AA118" s="1">
        <f t="shared" si="61"/>
        <v>1.2990787243261158E-2</v>
      </c>
      <c r="AB118" s="1">
        <f t="shared" si="62"/>
        <v>-4.0718543860232846E-2</v>
      </c>
      <c r="AC118" s="1">
        <f t="shared" si="63"/>
        <v>-2.8188550039553645E-2</v>
      </c>
      <c r="AD118" s="1">
        <f t="shared" si="64"/>
        <v>-3.5950787241681402E-2</v>
      </c>
      <c r="AE118" s="1">
        <f t="shared" si="65"/>
        <v>2.5849182065932843E-4</v>
      </c>
      <c r="AF118" s="1">
        <f t="shared" si="66"/>
        <v>-2.8188550039553645E-2</v>
      </c>
      <c r="AG118" s="2"/>
      <c r="AH118" s="1">
        <f t="shared" si="67"/>
        <v>1.7758543861812602E-2</v>
      </c>
      <c r="AI118" s="1">
        <f t="shared" si="68"/>
        <v>0.32508849058904299</v>
      </c>
      <c r="AJ118" s="1">
        <f t="shared" si="69"/>
        <v>0.93376649782880516</v>
      </c>
      <c r="AK118" s="1">
        <f t="shared" si="70"/>
        <v>-5.9212009550256503E-2</v>
      </c>
      <c r="AL118" s="1">
        <f t="shared" si="71"/>
        <v>-3.0540837184756042</v>
      </c>
      <c r="AM118" s="1">
        <f t="shared" si="72"/>
        <v>-22.840222340495522</v>
      </c>
      <c r="AN118" s="1">
        <f t="shared" si="76"/>
        <v>3.3406425688441987</v>
      </c>
      <c r="AO118" s="1">
        <f t="shared" si="76"/>
        <v>3.3600184492905241</v>
      </c>
      <c r="AP118" s="1">
        <f t="shared" si="76"/>
        <v>3.3308139756181094</v>
      </c>
      <c r="AQ118" s="1">
        <f t="shared" si="76"/>
        <v>3.3749037336709238</v>
      </c>
      <c r="AR118" s="1">
        <f t="shared" si="76"/>
        <v>3.3084897869952901</v>
      </c>
      <c r="AS118" s="1">
        <f t="shared" si="76"/>
        <v>3.408915991220566</v>
      </c>
      <c r="AT118" s="1">
        <f t="shared" si="76"/>
        <v>3.2577749553421045</v>
      </c>
      <c r="AU118" s="1">
        <f t="shared" si="73"/>
        <v>3.4874529950300239</v>
      </c>
    </row>
    <row r="119" spans="1:47" x14ac:dyDescent="0.2">
      <c r="A119" s="15" t="s">
        <v>105</v>
      </c>
      <c r="B119" s="16" t="s">
        <v>99</v>
      </c>
      <c r="C119" s="17">
        <v>32260.383999999998</v>
      </c>
      <c r="D119" s="20"/>
      <c r="E119" s="19">
        <f t="shared" si="53"/>
        <v>-4384.0042095253157</v>
      </c>
      <c r="F119" s="19">
        <f t="shared" si="54"/>
        <v>-4384</v>
      </c>
      <c r="G119" s="1">
        <f t="shared" si="55"/>
        <v>-1.2865600001532584E-2</v>
      </c>
      <c r="H119" s="1">
        <f t="shared" si="77"/>
        <v>-1.2865600001532584E-2</v>
      </c>
      <c r="P119" s="13">
        <f t="shared" si="78"/>
        <v>5.6308725826770822E-3</v>
      </c>
      <c r="Q119" s="65">
        <f t="shared" si="58"/>
        <v>17241.883999999998</v>
      </c>
      <c r="S119" s="2">
        <f t="shared" si="79"/>
        <v>0.2</v>
      </c>
      <c r="Z119" s="1">
        <f t="shared" si="60"/>
        <v>-4384</v>
      </c>
      <c r="AA119" s="1">
        <f t="shared" si="61"/>
        <v>1.3370581890218978E-2</v>
      </c>
      <c r="AB119" s="1">
        <f t="shared" si="62"/>
        <v>-3.0654837546900657E-2</v>
      </c>
      <c r="AC119" s="1">
        <f t="shared" si="63"/>
        <v>-1.8496472584209667E-2</v>
      </c>
      <c r="AD119" s="1">
        <f t="shared" si="64"/>
        <v>-2.6236181891751562E-2</v>
      </c>
      <c r="AE119" s="1">
        <f t="shared" si="65"/>
        <v>1.3766744805141453E-4</v>
      </c>
      <c r="AF119" s="1">
        <f t="shared" si="66"/>
        <v>-1.8496472584209667E-2</v>
      </c>
      <c r="AG119" s="2"/>
      <c r="AH119" s="1">
        <f t="shared" si="67"/>
        <v>1.7789237545368073E-2</v>
      </c>
      <c r="AI119" s="1">
        <f t="shared" si="68"/>
        <v>0.32542176733238726</v>
      </c>
      <c r="AJ119" s="1">
        <f t="shared" si="69"/>
        <v>0.93570616517292249</v>
      </c>
      <c r="AK119" s="1">
        <f t="shared" si="70"/>
        <v>-6.2895275032358561E-2</v>
      </c>
      <c r="AL119" s="1">
        <f t="shared" si="71"/>
        <v>-3.0486249791889861</v>
      </c>
      <c r="AM119" s="1">
        <f t="shared" si="72"/>
        <v>-21.497357089486215</v>
      </c>
      <c r="AN119" s="1">
        <f t="shared" si="76"/>
        <v>3.3529868114225208</v>
      </c>
      <c r="AO119" s="1">
        <f t="shared" si="76"/>
        <v>3.3731347004242376</v>
      </c>
      <c r="AP119" s="1">
        <f t="shared" si="76"/>
        <v>3.3426855090671581</v>
      </c>
      <c r="AQ119" s="1">
        <f t="shared" si="76"/>
        <v>3.3887858863409051</v>
      </c>
      <c r="AR119" s="1">
        <f t="shared" si="76"/>
        <v>3.3191633946781343</v>
      </c>
      <c r="AS119" s="1">
        <f t="shared" si="76"/>
        <v>3.4247641756006271</v>
      </c>
      <c r="AT119" s="1">
        <f t="shared" si="76"/>
        <v>3.2654438996488762</v>
      </c>
      <c r="AU119" s="1">
        <f t="shared" si="73"/>
        <v>3.508459531966801</v>
      </c>
    </row>
    <row r="120" spans="1:47" x14ac:dyDescent="0.2">
      <c r="A120" s="15" t="s">
        <v>105</v>
      </c>
      <c r="B120" s="16" t="s">
        <v>99</v>
      </c>
      <c r="C120" s="17">
        <v>32474.344000000001</v>
      </c>
      <c r="D120" s="20"/>
      <c r="E120" s="19">
        <f t="shared" si="53"/>
        <v>-4313.9981440343718</v>
      </c>
      <c r="F120" s="19">
        <f t="shared" si="54"/>
        <v>-4314</v>
      </c>
      <c r="G120" s="1">
        <f t="shared" si="55"/>
        <v>5.6723999987298157E-3</v>
      </c>
      <c r="H120" s="1">
        <f t="shared" si="77"/>
        <v>5.6723999987298157E-3</v>
      </c>
      <c r="P120" s="13">
        <f t="shared" si="78"/>
        <v>7.3488937019308143E-3</v>
      </c>
      <c r="Q120" s="65">
        <f t="shared" si="58"/>
        <v>17455.844000000001</v>
      </c>
      <c r="S120" s="2">
        <f t="shared" si="79"/>
        <v>0.2</v>
      </c>
      <c r="Z120" s="1">
        <f t="shared" si="60"/>
        <v>-4314</v>
      </c>
      <c r="AA120" s="1">
        <f t="shared" si="61"/>
        <v>1.496009192177673E-2</v>
      </c>
      <c r="AB120" s="1">
        <f t="shared" si="62"/>
        <v>-1.2219909739428419E-2</v>
      </c>
      <c r="AC120" s="1">
        <f t="shared" si="63"/>
        <v>-1.6764937032009986E-3</v>
      </c>
      <c r="AD120" s="1">
        <f t="shared" si="64"/>
        <v>-9.2876919230469139E-3</v>
      </c>
      <c r="AE120" s="1">
        <f t="shared" si="65"/>
        <v>1.7252244251486177E-5</v>
      </c>
      <c r="AF120" s="1">
        <f t="shared" si="66"/>
        <v>-1.6764937032009986E-3</v>
      </c>
      <c r="AG120" s="2"/>
      <c r="AH120" s="1">
        <f t="shared" si="67"/>
        <v>1.7892309738158235E-2</v>
      </c>
      <c r="AI120" s="1">
        <f t="shared" si="68"/>
        <v>0.32713956307874881</v>
      </c>
      <c r="AJ120" s="1">
        <f t="shared" si="69"/>
        <v>0.94396179418461978</v>
      </c>
      <c r="AK120" s="1">
        <f t="shared" si="70"/>
        <v>-7.9186110123549286E-2</v>
      </c>
      <c r="AL120" s="1">
        <f t="shared" si="71"/>
        <v>-3.0244457096376509</v>
      </c>
      <c r="AM120" s="1">
        <f t="shared" si="72"/>
        <v>-17.053046156185804</v>
      </c>
      <c r="AN120" s="1">
        <f t="shared" si="76"/>
        <v>3.4074986097575839</v>
      </c>
      <c r="AO120" s="1">
        <f t="shared" si="76"/>
        <v>3.4302540063992883</v>
      </c>
      <c r="AP120" s="1">
        <f t="shared" si="76"/>
        <v>3.3953906722854996</v>
      </c>
      <c r="AQ120" s="1">
        <f t="shared" si="76"/>
        <v>3.4489497088471239</v>
      </c>
      <c r="AR120" s="1">
        <f t="shared" si="76"/>
        <v>3.3669832967911111</v>
      </c>
      <c r="AS120" s="1">
        <f t="shared" si="76"/>
        <v>3.4932669023751783</v>
      </c>
      <c r="AT120" s="1">
        <f t="shared" si="76"/>
        <v>3.3003331778476381</v>
      </c>
      <c r="AU120" s="1">
        <f t="shared" si="73"/>
        <v>3.6003631310651993</v>
      </c>
    </row>
    <row r="121" spans="1:47" x14ac:dyDescent="0.2">
      <c r="A121" s="15" t="s">
        <v>105</v>
      </c>
      <c r="B121" s="16" t="s">
        <v>99</v>
      </c>
      <c r="C121" s="17">
        <v>32642.436000000002</v>
      </c>
      <c r="D121" s="20"/>
      <c r="E121" s="19">
        <f t="shared" si="53"/>
        <v>-4258.9997351705488</v>
      </c>
      <c r="F121" s="19">
        <f t="shared" si="54"/>
        <v>-4259</v>
      </c>
      <c r="G121" s="1">
        <f t="shared" si="55"/>
        <v>8.0940000043483451E-4</v>
      </c>
      <c r="H121" s="1">
        <f t="shared" si="77"/>
        <v>8.0940000043483451E-4</v>
      </c>
      <c r="P121" s="13">
        <f t="shared" si="78"/>
        <v>8.6506424384873992E-3</v>
      </c>
      <c r="Q121" s="65">
        <f t="shared" si="58"/>
        <v>17623.936000000002</v>
      </c>
      <c r="S121" s="2">
        <f t="shared" si="79"/>
        <v>0.2</v>
      </c>
      <c r="Z121" s="1">
        <f t="shared" si="60"/>
        <v>-4259</v>
      </c>
      <c r="AA121" s="1">
        <f t="shared" si="61"/>
        <v>1.6125420975764578E-2</v>
      </c>
      <c r="AB121" s="1">
        <f t="shared" si="62"/>
        <v>-1.7127008109973262E-2</v>
      </c>
      <c r="AC121" s="1">
        <f t="shared" si="63"/>
        <v>-7.8412424380525647E-3</v>
      </c>
      <c r="AD121" s="1">
        <f t="shared" si="64"/>
        <v>-1.5316020975329744E-2</v>
      </c>
      <c r="AE121" s="1">
        <f t="shared" si="65"/>
        <v>4.691609970334814E-5</v>
      </c>
      <c r="AF121" s="1">
        <f t="shared" si="66"/>
        <v>-7.8412424380525647E-3</v>
      </c>
      <c r="AG121" s="2"/>
      <c r="AH121" s="1">
        <f t="shared" si="67"/>
        <v>1.7936408110408097E-2</v>
      </c>
      <c r="AI121" s="1">
        <f t="shared" si="68"/>
        <v>0.32879994634723064</v>
      </c>
      <c r="AJ121" s="1">
        <f t="shared" si="69"/>
        <v>0.9501788963551886</v>
      </c>
      <c r="AK121" s="1">
        <f t="shared" si="70"/>
        <v>-9.2206808788047157E-2</v>
      </c>
      <c r="AL121" s="1">
        <f t="shared" si="71"/>
        <v>-3.0050711480743701</v>
      </c>
      <c r="AM121" s="1">
        <f t="shared" si="72"/>
        <v>-14.626945941675926</v>
      </c>
      <c r="AN121" s="1">
        <f t="shared" ref="AN121:AT130" si="80">$AU121+$AB$7*SIN(AO121)</f>
        <v>3.4509517161310153</v>
      </c>
      <c r="AO121" s="1">
        <f t="shared" si="80"/>
        <v>3.4748411488830988</v>
      </c>
      <c r="AP121" s="1">
        <f t="shared" si="80"/>
        <v>3.4377568701699621</v>
      </c>
      <c r="AQ121" s="1">
        <f t="shared" si="80"/>
        <v>3.4955261890814588</v>
      </c>
      <c r="AR121" s="1">
        <f t="shared" si="80"/>
        <v>3.4059845373045468</v>
      </c>
      <c r="AS121" s="1">
        <f t="shared" si="80"/>
        <v>3.5460134638596448</v>
      </c>
      <c r="AT121" s="1">
        <f t="shared" si="80"/>
        <v>3.3294993028867372</v>
      </c>
      <c r="AU121" s="1">
        <f t="shared" si="73"/>
        <v>3.6725731017853693</v>
      </c>
    </row>
    <row r="122" spans="1:47" x14ac:dyDescent="0.2">
      <c r="A122" s="15" t="s">
        <v>105</v>
      </c>
      <c r="B122" s="16" t="s">
        <v>99</v>
      </c>
      <c r="C122" s="17">
        <v>32798.31</v>
      </c>
      <c r="D122" s="20"/>
      <c r="E122" s="19">
        <f t="shared" si="53"/>
        <v>-4207.9989618842574</v>
      </c>
      <c r="F122" s="19">
        <f t="shared" si="54"/>
        <v>-4208</v>
      </c>
      <c r="G122" s="1">
        <f t="shared" si="55"/>
        <v>3.1727999958093278E-3</v>
      </c>
      <c r="H122" s="1">
        <f t="shared" si="77"/>
        <v>3.1727999958093278E-3</v>
      </c>
      <c r="P122" s="13">
        <f t="shared" si="78"/>
        <v>9.8198765396579762E-3</v>
      </c>
      <c r="Q122" s="65">
        <f t="shared" si="58"/>
        <v>17779.809999999998</v>
      </c>
      <c r="S122" s="2">
        <f t="shared" si="79"/>
        <v>0.2</v>
      </c>
      <c r="Z122" s="1">
        <f t="shared" si="60"/>
        <v>-4208</v>
      </c>
      <c r="AA122" s="1">
        <f t="shared" si="61"/>
        <v>1.7138979825261139E-2</v>
      </c>
      <c r="AB122" s="1">
        <f t="shared" si="62"/>
        <v>-1.4774189834312269E-2</v>
      </c>
      <c r="AC122" s="1">
        <f t="shared" si="63"/>
        <v>-6.6470765438486484E-3</v>
      </c>
      <c r="AD122" s="1">
        <f t="shared" si="64"/>
        <v>-1.3966179829451811E-2</v>
      </c>
      <c r="AE122" s="1">
        <f t="shared" si="65"/>
        <v>3.9010835805717328E-5</v>
      </c>
      <c r="AF122" s="1">
        <f t="shared" si="66"/>
        <v>-6.6470765438486484E-3</v>
      </c>
      <c r="AG122" s="2"/>
      <c r="AH122" s="1">
        <f t="shared" si="67"/>
        <v>1.7946989830121596E-2</v>
      </c>
      <c r="AI122" s="1">
        <f t="shared" si="68"/>
        <v>0.33059887504432628</v>
      </c>
      <c r="AJ122" s="1">
        <f t="shared" si="69"/>
        <v>0.95572157688852466</v>
      </c>
      <c r="AK122" s="1">
        <f t="shared" si="70"/>
        <v>-0.10446885429846789</v>
      </c>
      <c r="AL122" s="1">
        <f t="shared" si="71"/>
        <v>-2.9867783048802248</v>
      </c>
      <c r="AM122" s="1">
        <f t="shared" si="72"/>
        <v>-12.892886477456768</v>
      </c>
      <c r="AN122" s="1">
        <f t="shared" si="80"/>
        <v>3.4917632309635911</v>
      </c>
      <c r="AO122" s="1">
        <f t="shared" si="80"/>
        <v>3.5159853884923895</v>
      </c>
      <c r="AP122" s="1">
        <f t="shared" si="80"/>
        <v>3.4778489224595868</v>
      </c>
      <c r="AQ122" s="1">
        <f t="shared" si="80"/>
        <v>3.5381498424575093</v>
      </c>
      <c r="AR122" s="1">
        <f t="shared" si="80"/>
        <v>3.4433938480284829</v>
      </c>
      <c r="AS122" s="1">
        <f t="shared" si="80"/>
        <v>3.5939654699924133</v>
      </c>
      <c r="AT122" s="1">
        <f t="shared" si="80"/>
        <v>3.3581373077529015</v>
      </c>
      <c r="AU122" s="1">
        <f t="shared" si="73"/>
        <v>3.7395314382713449</v>
      </c>
    </row>
    <row r="123" spans="1:47" x14ac:dyDescent="0.2">
      <c r="A123" s="15" t="s">
        <v>105</v>
      </c>
      <c r="B123" s="16" t="s">
        <v>99</v>
      </c>
      <c r="C123" s="17">
        <v>32807.481</v>
      </c>
      <c r="D123" s="20"/>
      <c r="E123" s="19">
        <f t="shared" si="53"/>
        <v>-4204.998281258825</v>
      </c>
      <c r="F123" s="19">
        <f t="shared" si="54"/>
        <v>-4205</v>
      </c>
      <c r="G123" s="1">
        <f t="shared" si="55"/>
        <v>5.2529999957187101E-3</v>
      </c>
      <c r="H123" s="1">
        <f t="shared" si="77"/>
        <v>5.2529999957187101E-3</v>
      </c>
      <c r="P123" s="13">
        <f t="shared" si="78"/>
        <v>9.8875210161974147E-3</v>
      </c>
      <c r="Q123" s="65">
        <f t="shared" si="58"/>
        <v>17788.981</v>
      </c>
      <c r="S123" s="2">
        <f t="shared" si="79"/>
        <v>0.2</v>
      </c>
      <c r="Z123" s="1">
        <f t="shared" si="60"/>
        <v>-4205</v>
      </c>
      <c r="AA123" s="1">
        <f t="shared" si="61"/>
        <v>1.7196567646581992E-2</v>
      </c>
      <c r="AB123" s="1">
        <f t="shared" si="62"/>
        <v>-1.2693679063809873E-2</v>
      </c>
      <c r="AC123" s="1">
        <f t="shared" si="63"/>
        <v>-4.6345210204787046E-3</v>
      </c>
      <c r="AD123" s="1">
        <f t="shared" si="64"/>
        <v>-1.1943567650863282E-2</v>
      </c>
      <c r="AE123" s="1">
        <f t="shared" si="65"/>
        <v>2.8529761646149576E-5</v>
      </c>
      <c r="AF123" s="1">
        <f t="shared" si="66"/>
        <v>-4.6345210204787046E-3</v>
      </c>
      <c r="AG123" s="2"/>
      <c r="AH123" s="1">
        <f t="shared" si="67"/>
        <v>1.7946679059528584E-2</v>
      </c>
      <c r="AI123" s="1">
        <f t="shared" si="68"/>
        <v>0.33071276043818509</v>
      </c>
      <c r="AJ123" s="1">
        <f t="shared" si="69"/>
        <v>0.95604069762590849</v>
      </c>
      <c r="AK123" s="1">
        <f t="shared" si="70"/>
        <v>-0.10519600073235566</v>
      </c>
      <c r="AL123" s="1">
        <f t="shared" si="71"/>
        <v>-2.9856919484411191</v>
      </c>
      <c r="AM123" s="1">
        <f t="shared" si="72"/>
        <v>-12.802684361859221</v>
      </c>
      <c r="AN123" s="1">
        <f t="shared" si="80"/>
        <v>3.4941797501003724</v>
      </c>
      <c r="AO123" s="1">
        <f t="shared" si="80"/>
        <v>3.5184005414077504</v>
      </c>
      <c r="AP123" s="1">
        <f t="shared" si="80"/>
        <v>3.4802321323646233</v>
      </c>
      <c r="AQ123" s="1">
        <f t="shared" si="80"/>
        <v>3.5406402591843316</v>
      </c>
      <c r="AR123" s="1">
        <f t="shared" si="80"/>
        <v>3.4456335362047277</v>
      </c>
      <c r="AS123" s="1">
        <f t="shared" si="80"/>
        <v>3.5967556185790768</v>
      </c>
      <c r="AT123" s="1">
        <f t="shared" si="80"/>
        <v>3.3598734865432625</v>
      </c>
      <c r="AU123" s="1">
        <f t="shared" si="73"/>
        <v>3.7434701639469905</v>
      </c>
    </row>
    <row r="124" spans="1:47" x14ac:dyDescent="0.2">
      <c r="A124" s="15" t="s">
        <v>105</v>
      </c>
      <c r="B124" s="16" t="s">
        <v>99</v>
      </c>
      <c r="C124" s="17">
        <v>32850.256999999998</v>
      </c>
      <c r="D124" s="20"/>
      <c r="E124" s="19">
        <f t="shared" si="53"/>
        <v>-4191.0023032375102</v>
      </c>
      <c r="F124" s="19">
        <f t="shared" si="54"/>
        <v>-4191</v>
      </c>
      <c r="G124" s="1">
        <f t="shared" si="55"/>
        <v>-7.0394000067608431E-3</v>
      </c>
      <c r="H124" s="1">
        <f t="shared" si="77"/>
        <v>-7.0394000067608431E-3</v>
      </c>
      <c r="P124" s="13">
        <f t="shared" si="78"/>
        <v>1.0201529240048163E-2</v>
      </c>
      <c r="Q124" s="65">
        <f t="shared" si="58"/>
        <v>17831.756999999998</v>
      </c>
      <c r="S124" s="2">
        <f t="shared" si="79"/>
        <v>0.2</v>
      </c>
      <c r="Z124" s="1">
        <f t="shared" si="60"/>
        <v>-4191</v>
      </c>
      <c r="AA124" s="1">
        <f t="shared" si="61"/>
        <v>1.7462300757591438E-2</v>
      </c>
      <c r="AB124" s="1">
        <f t="shared" si="62"/>
        <v>-2.4983234889981377E-2</v>
      </c>
      <c r="AC124" s="1">
        <f t="shared" si="63"/>
        <v>-1.7240929246809006E-2</v>
      </c>
      <c r="AD124" s="1">
        <f t="shared" si="64"/>
        <v>-2.4501700764352281E-2</v>
      </c>
      <c r="AE124" s="1">
        <f t="shared" si="65"/>
        <v>1.2006666806917225E-4</v>
      </c>
      <c r="AF124" s="1">
        <f t="shared" si="66"/>
        <v>-1.7240929246809006E-2</v>
      </c>
      <c r="AG124" s="2"/>
      <c r="AH124" s="1">
        <f t="shared" si="67"/>
        <v>1.7943834883220534E-2</v>
      </c>
      <c r="AI124" s="1">
        <f t="shared" si="68"/>
        <v>0.3312563561829055</v>
      </c>
      <c r="AJ124" s="1">
        <f t="shared" si="69"/>
        <v>0.95751948815390509</v>
      </c>
      <c r="AK124" s="1">
        <f t="shared" si="70"/>
        <v>-0.10859809604496277</v>
      </c>
      <c r="AL124" s="1">
        <f t="shared" si="71"/>
        <v>-2.9806067325114816</v>
      </c>
      <c r="AM124" s="1">
        <f t="shared" si="72"/>
        <v>-12.396604054680228</v>
      </c>
      <c r="AN124" s="1">
        <f t="shared" si="80"/>
        <v>3.505480249297074</v>
      </c>
      <c r="AO124" s="1">
        <f t="shared" si="80"/>
        <v>3.5296648126149508</v>
      </c>
      <c r="AP124" s="1">
        <f t="shared" si="80"/>
        <v>3.4913906758113349</v>
      </c>
      <c r="AQ124" s="1">
        <f t="shared" si="80"/>
        <v>3.5522378076449597</v>
      </c>
      <c r="AR124" s="1">
        <f t="shared" si="80"/>
        <v>3.4561443436592807</v>
      </c>
      <c r="AS124" s="1">
        <f t="shared" si="80"/>
        <v>3.6097299039241624</v>
      </c>
      <c r="AT124" s="1">
        <f t="shared" si="80"/>
        <v>3.3680548886124853</v>
      </c>
      <c r="AU124" s="1">
        <f t="shared" si="73"/>
        <v>3.7618508837666704</v>
      </c>
    </row>
    <row r="125" spans="1:47" x14ac:dyDescent="0.2">
      <c r="A125" s="15" t="s">
        <v>105</v>
      </c>
      <c r="B125" s="16" t="s">
        <v>99</v>
      </c>
      <c r="C125" s="17">
        <v>32868.606</v>
      </c>
      <c r="D125" s="20"/>
      <c r="E125" s="19">
        <f t="shared" si="53"/>
        <v>-4184.9986516405133</v>
      </c>
      <c r="F125" s="19">
        <f t="shared" si="54"/>
        <v>-4185</v>
      </c>
      <c r="G125" s="1">
        <f t="shared" si="55"/>
        <v>4.120999998121988E-3</v>
      </c>
      <c r="H125" s="1">
        <f t="shared" si="77"/>
        <v>4.120999998121988E-3</v>
      </c>
      <c r="P125" s="13">
        <f t="shared" si="78"/>
        <v>1.0335264193127081E-2</v>
      </c>
      <c r="Q125" s="65">
        <f t="shared" si="58"/>
        <v>17850.106</v>
      </c>
      <c r="S125" s="2">
        <f t="shared" si="79"/>
        <v>0.2</v>
      </c>
      <c r="Z125" s="1">
        <f t="shared" si="60"/>
        <v>-4185</v>
      </c>
      <c r="AA125" s="1">
        <f t="shared" si="61"/>
        <v>1.7574664827748294E-2</v>
      </c>
      <c r="AB125" s="1">
        <f t="shared" si="62"/>
        <v>-1.3820909264865889E-2</v>
      </c>
      <c r="AC125" s="1">
        <f t="shared" si="63"/>
        <v>-6.2142641950050925E-3</v>
      </c>
      <c r="AD125" s="1">
        <f t="shared" si="64"/>
        <v>-1.3453664829626306E-2</v>
      </c>
      <c r="AE125" s="1">
        <f t="shared" si="65"/>
        <v>3.6200219469584764E-5</v>
      </c>
      <c r="AF125" s="1">
        <f t="shared" si="66"/>
        <v>-6.2142641950050925E-3</v>
      </c>
      <c r="AG125" s="2"/>
      <c r="AH125" s="1">
        <f t="shared" si="67"/>
        <v>1.7941909262987877E-2</v>
      </c>
      <c r="AI125" s="1">
        <f t="shared" si="68"/>
        <v>0.33149549076808571</v>
      </c>
      <c r="AJ125" s="1">
        <f t="shared" si="69"/>
        <v>0.95814794161347427</v>
      </c>
      <c r="AK125" s="1">
        <f t="shared" si="70"/>
        <v>-0.11006056853820734</v>
      </c>
      <c r="AL125" s="1">
        <f t="shared" si="71"/>
        <v>-2.978419446768227</v>
      </c>
      <c r="AM125" s="1">
        <f t="shared" si="72"/>
        <v>-12.229706615672194</v>
      </c>
      <c r="AN125" s="1">
        <f t="shared" si="80"/>
        <v>3.5103351339148823</v>
      </c>
      <c r="AO125" s="1">
        <f t="shared" si="80"/>
        <v>3.5344893090196665</v>
      </c>
      <c r="AP125" s="1">
        <f t="shared" si="80"/>
        <v>3.496191554693191</v>
      </c>
      <c r="AQ125" s="1">
        <f t="shared" si="80"/>
        <v>3.5571959781025368</v>
      </c>
      <c r="AR125" s="1">
        <f t="shared" si="80"/>
        <v>3.4606789032097858</v>
      </c>
      <c r="AS125" s="1">
        <f t="shared" si="80"/>
        <v>3.615266673389621</v>
      </c>
      <c r="AT125" s="1">
        <f t="shared" si="80"/>
        <v>3.3716017311501121</v>
      </c>
      <c r="AU125" s="1">
        <f t="shared" si="73"/>
        <v>3.7697283351179616</v>
      </c>
    </row>
    <row r="126" spans="1:47" x14ac:dyDescent="0.2">
      <c r="A126" s="15" t="s">
        <v>105</v>
      </c>
      <c r="B126" s="16" t="s">
        <v>99</v>
      </c>
      <c r="C126" s="17">
        <v>32969.472999999998</v>
      </c>
      <c r="D126" s="20"/>
      <c r="E126" s="19">
        <f t="shared" si="53"/>
        <v>-4151.9957454530258</v>
      </c>
      <c r="F126" s="19">
        <f t="shared" si="54"/>
        <v>-4152</v>
      </c>
      <c r="G126" s="1">
        <f t="shared" si="55"/>
        <v>1.3003199994273018E-2</v>
      </c>
      <c r="H126" s="1">
        <f t="shared" si="77"/>
        <v>1.3003199994273018E-2</v>
      </c>
      <c r="P126" s="13">
        <f t="shared" si="78"/>
        <v>1.1061797435060999E-2</v>
      </c>
      <c r="Q126" s="65">
        <f t="shared" si="58"/>
        <v>17950.972999999998</v>
      </c>
      <c r="S126" s="2">
        <f t="shared" si="79"/>
        <v>0.2</v>
      </c>
      <c r="Z126" s="1">
        <f t="shared" si="60"/>
        <v>-4152</v>
      </c>
      <c r="AA126" s="1">
        <f t="shared" si="61"/>
        <v>1.8176253797336509E-2</v>
      </c>
      <c r="AB126" s="1">
        <f t="shared" si="62"/>
        <v>-4.9204443287957124E-3</v>
      </c>
      <c r="AC126" s="1">
        <f t="shared" si="63"/>
        <v>1.9414025592120188E-3</v>
      </c>
      <c r="AD126" s="1">
        <f t="shared" si="64"/>
        <v>-5.1730538030634911E-3</v>
      </c>
      <c r="AE126" s="1">
        <f t="shared" si="65"/>
        <v>5.3520971298779302E-6</v>
      </c>
      <c r="AF126" s="1">
        <f t="shared" si="66"/>
        <v>1.9414025592120188E-3</v>
      </c>
      <c r="AG126" s="2"/>
      <c r="AH126" s="1">
        <f t="shared" si="67"/>
        <v>1.792364432306873E-2</v>
      </c>
      <c r="AI126" s="1">
        <f t="shared" si="68"/>
        <v>0.33287807079587006</v>
      </c>
      <c r="AJ126" s="1">
        <f t="shared" si="69"/>
        <v>0.96154614153915852</v>
      </c>
      <c r="AK126" s="1">
        <f t="shared" si="70"/>
        <v>-0.11815218654479374</v>
      </c>
      <c r="AL126" s="1">
        <f t="shared" si="71"/>
        <v>-2.9663030064514579</v>
      </c>
      <c r="AM126" s="1">
        <f t="shared" si="72"/>
        <v>-11.380457039944837</v>
      </c>
      <c r="AN126" s="1">
        <f t="shared" si="80"/>
        <v>3.5371637322543581</v>
      </c>
      <c r="AO126" s="1">
        <f t="shared" si="80"/>
        <v>3.5609966753495876</v>
      </c>
      <c r="AP126" s="1">
        <f t="shared" si="80"/>
        <v>3.5227969945989281</v>
      </c>
      <c r="AQ126" s="1">
        <f t="shared" si="80"/>
        <v>3.5843378661695446</v>
      </c>
      <c r="AR126" s="1">
        <f t="shared" si="80"/>
        <v>3.4859447582859522</v>
      </c>
      <c r="AS126" s="1">
        <f t="shared" si="80"/>
        <v>3.6454598392427648</v>
      </c>
      <c r="AT126" s="1">
        <f t="shared" si="80"/>
        <v>3.3915581003326789</v>
      </c>
      <c r="AU126" s="1">
        <f t="shared" si="73"/>
        <v>3.8130543175500637</v>
      </c>
    </row>
    <row r="127" spans="1:47" x14ac:dyDescent="0.2">
      <c r="A127" s="15" t="s">
        <v>111</v>
      </c>
      <c r="B127" s="16" t="s">
        <v>99</v>
      </c>
      <c r="C127" s="17">
        <v>33131.449999999997</v>
      </c>
      <c r="D127" s="20"/>
      <c r="E127" s="19">
        <f t="shared" si="53"/>
        <v>-4098.9981175317962</v>
      </c>
      <c r="F127" s="19">
        <f t="shared" si="54"/>
        <v>-4099</v>
      </c>
      <c r="G127" s="1">
        <f t="shared" si="55"/>
        <v>5.7533999934094027E-3</v>
      </c>
      <c r="H127" s="1">
        <f t="shared" si="77"/>
        <v>5.7533999934094027E-3</v>
      </c>
      <c r="P127" s="13">
        <f t="shared" si="78"/>
        <v>1.2196747853924578E-2</v>
      </c>
      <c r="Q127" s="65">
        <f t="shared" si="58"/>
        <v>18112.949999999997</v>
      </c>
      <c r="S127" s="2">
        <f t="shared" si="79"/>
        <v>0.2</v>
      </c>
      <c r="Z127" s="1">
        <f t="shared" si="60"/>
        <v>-4099</v>
      </c>
      <c r="AA127" s="1">
        <f t="shared" si="61"/>
        <v>1.9083745282549535E-2</v>
      </c>
      <c r="AB127" s="1">
        <f t="shared" si="62"/>
        <v>-1.2113164018360333E-2</v>
      </c>
      <c r="AC127" s="1">
        <f t="shared" si="63"/>
        <v>-6.4433478605151751E-3</v>
      </c>
      <c r="AD127" s="1">
        <f t="shared" si="64"/>
        <v>-1.3330345289140132E-2</v>
      </c>
      <c r="AE127" s="1">
        <f t="shared" si="65"/>
        <v>3.5539621105540107E-5</v>
      </c>
      <c r="AF127" s="1">
        <f t="shared" si="66"/>
        <v>-6.4433478605151751E-3</v>
      </c>
      <c r="AG127" s="2"/>
      <c r="AH127" s="1">
        <f t="shared" si="67"/>
        <v>1.7866564011769736E-2</v>
      </c>
      <c r="AI127" s="1">
        <f t="shared" si="68"/>
        <v>0.33534475684737686</v>
      </c>
      <c r="AJ127" s="1">
        <f t="shared" si="69"/>
        <v>0.96678875181686741</v>
      </c>
      <c r="AK127" s="1">
        <f t="shared" si="70"/>
        <v>-0.1313202777947238</v>
      </c>
      <c r="AL127" s="1">
        <f t="shared" si="71"/>
        <v>-2.946528433913135</v>
      </c>
      <c r="AM127" s="1">
        <f t="shared" si="72"/>
        <v>-10.220502268469879</v>
      </c>
      <c r="AN127" s="1">
        <f t="shared" si="80"/>
        <v>3.5806988722935129</v>
      </c>
      <c r="AO127" s="1">
        <f t="shared" si="80"/>
        <v>3.6035092970586766</v>
      </c>
      <c r="AP127" s="1">
        <f t="shared" si="80"/>
        <v>3.5662365994557761</v>
      </c>
      <c r="AQ127" s="1">
        <f t="shared" si="80"/>
        <v>3.6275002637042606</v>
      </c>
      <c r="AR127" s="1">
        <f t="shared" si="80"/>
        <v>3.5277003984227964</v>
      </c>
      <c r="AS127" s="1">
        <f t="shared" si="80"/>
        <v>3.6930050113277502</v>
      </c>
      <c r="AT127" s="1">
        <f t="shared" si="80"/>
        <v>3.4252827562508261</v>
      </c>
      <c r="AU127" s="1">
        <f t="shared" si="73"/>
        <v>3.8826384711531365</v>
      </c>
    </row>
    <row r="128" spans="1:47" x14ac:dyDescent="0.2">
      <c r="A128" s="15" t="s">
        <v>105</v>
      </c>
      <c r="B128" s="16" t="s">
        <v>99</v>
      </c>
      <c r="C128" s="17">
        <v>33183.406000000003</v>
      </c>
      <c r="D128" s="20"/>
      <c r="E128" s="19">
        <f t="shared" si="53"/>
        <v>-4081.9985141543061</v>
      </c>
      <c r="F128" s="19">
        <f t="shared" si="54"/>
        <v>-4082</v>
      </c>
      <c r="G128" s="1">
        <f t="shared" si="55"/>
        <v>4.5412000035867095E-3</v>
      </c>
      <c r="H128" s="1">
        <f t="shared" si="77"/>
        <v>4.5412000035867095E-3</v>
      </c>
      <c r="P128" s="13">
        <f t="shared" si="78"/>
        <v>1.2552458554314749E-2</v>
      </c>
      <c r="Q128" s="65">
        <f t="shared" si="58"/>
        <v>18164.906000000003</v>
      </c>
      <c r="S128" s="2">
        <f t="shared" si="79"/>
        <v>0.2</v>
      </c>
      <c r="Z128" s="1">
        <f t="shared" si="60"/>
        <v>-4082</v>
      </c>
      <c r="AA128" s="1">
        <f t="shared" si="61"/>
        <v>1.9359342853284778E-2</v>
      </c>
      <c r="AB128" s="1">
        <f t="shared" si="62"/>
        <v>-1.3299651333389853E-2</v>
      </c>
      <c r="AC128" s="1">
        <f t="shared" si="63"/>
        <v>-8.0112585507280398E-3</v>
      </c>
      <c r="AD128" s="1">
        <f t="shared" si="64"/>
        <v>-1.4818142849698068E-2</v>
      </c>
      <c r="AE128" s="1">
        <f t="shared" si="65"/>
        <v>4.3915471502811596E-5</v>
      </c>
      <c r="AF128" s="1">
        <f t="shared" si="66"/>
        <v>-8.0112585507280398E-3</v>
      </c>
      <c r="AG128" s="2"/>
      <c r="AH128" s="1">
        <f t="shared" si="67"/>
        <v>1.7840851336976563E-2</v>
      </c>
      <c r="AI128" s="1">
        <f t="shared" si="68"/>
        <v>0.33620253592498961</v>
      </c>
      <c r="AJ128" s="1">
        <f t="shared" si="69"/>
        <v>0.96841148006199884</v>
      </c>
      <c r="AK128" s="1">
        <f t="shared" si="70"/>
        <v>-0.13558958034429236</v>
      </c>
      <c r="AL128" s="1">
        <f t="shared" si="71"/>
        <v>-2.9401009746163722</v>
      </c>
      <c r="AM128" s="1">
        <f t="shared" si="72"/>
        <v>-9.8923635180047729</v>
      </c>
      <c r="AN128" s="1">
        <f t="shared" si="80"/>
        <v>3.5947784586343041</v>
      </c>
      <c r="AO128" s="1">
        <f t="shared" si="80"/>
        <v>3.6171418633348962</v>
      </c>
      <c r="AP128" s="1">
        <f t="shared" si="80"/>
        <v>3.5803537778796031</v>
      </c>
      <c r="AQ128" s="1">
        <f t="shared" si="80"/>
        <v>3.6412419113622514</v>
      </c>
      <c r="AR128" s="1">
        <f t="shared" si="80"/>
        <v>3.5414060308651862</v>
      </c>
      <c r="AS128" s="1">
        <f t="shared" si="80"/>
        <v>3.7080010709472369</v>
      </c>
      <c r="AT128" s="1">
        <f t="shared" si="80"/>
        <v>3.4365609487961382</v>
      </c>
      <c r="AU128" s="1">
        <f t="shared" si="73"/>
        <v>3.904957916648462</v>
      </c>
    </row>
    <row r="129" spans="1:47" x14ac:dyDescent="0.2">
      <c r="A129" s="15" t="s">
        <v>105</v>
      </c>
      <c r="B129" s="16" t="s">
        <v>99</v>
      </c>
      <c r="C129" s="17">
        <v>33186.462</v>
      </c>
      <c r="D129" s="20"/>
      <c r="E129" s="19">
        <f t="shared" si="53"/>
        <v>-4080.998614471468</v>
      </c>
      <c r="F129" s="19">
        <f t="shared" si="54"/>
        <v>-4081</v>
      </c>
      <c r="G129" s="1">
        <f t="shared" si="55"/>
        <v>4.2345999972894788E-3</v>
      </c>
      <c r="H129" s="1">
        <f t="shared" si="77"/>
        <v>4.2345999972894788E-3</v>
      </c>
      <c r="P129" s="13">
        <f t="shared" si="78"/>
        <v>1.2573256713161243E-2</v>
      </c>
      <c r="Q129" s="65">
        <f t="shared" si="58"/>
        <v>18167.962</v>
      </c>
      <c r="S129" s="2">
        <f t="shared" si="79"/>
        <v>0.2</v>
      </c>
      <c r="Z129" s="1">
        <f t="shared" si="60"/>
        <v>-4081</v>
      </c>
      <c r="AA129" s="1">
        <f t="shared" si="61"/>
        <v>1.9375318652919232E-2</v>
      </c>
      <c r="AB129" s="1">
        <f t="shared" si="62"/>
        <v>-1.3604625236429312E-2</v>
      </c>
      <c r="AC129" s="1">
        <f t="shared" si="63"/>
        <v>-8.3386567158717645E-3</v>
      </c>
      <c r="AD129" s="1">
        <f t="shared" si="64"/>
        <v>-1.5140718655629753E-2</v>
      </c>
      <c r="AE129" s="1">
        <f t="shared" si="65"/>
        <v>4.5848272281786966E-5</v>
      </c>
      <c r="AF129" s="1">
        <f t="shared" si="66"/>
        <v>-8.3386567158717645E-3</v>
      </c>
      <c r="AG129" s="2"/>
      <c r="AH129" s="1">
        <f t="shared" si="67"/>
        <v>1.7839225233718791E-2</v>
      </c>
      <c r="AI129" s="1">
        <f t="shared" si="68"/>
        <v>0.33625402522595327</v>
      </c>
      <c r="AJ129" s="1">
        <f t="shared" si="69"/>
        <v>0.9685060145034935</v>
      </c>
      <c r="AK129" s="1">
        <f t="shared" si="70"/>
        <v>-0.13584140967174355</v>
      </c>
      <c r="AL129" s="1">
        <f t="shared" si="71"/>
        <v>-2.9397215831523176</v>
      </c>
      <c r="AM129" s="1">
        <f t="shared" si="72"/>
        <v>-9.8736455397479936</v>
      </c>
      <c r="AN129" s="1">
        <f t="shared" si="80"/>
        <v>3.5956083997882997</v>
      </c>
      <c r="AO129" s="1">
        <f t="shared" si="80"/>
        <v>3.6179438621633189</v>
      </c>
      <c r="AP129" s="1">
        <f t="shared" si="80"/>
        <v>3.5811869505546117</v>
      </c>
      <c r="AQ129" s="1">
        <f t="shared" si="80"/>
        <v>3.6420488024189988</v>
      </c>
      <c r="AR129" s="1">
        <f t="shared" si="80"/>
        <v>3.5422170022388237</v>
      </c>
      <c r="AS129" s="1">
        <f t="shared" si="80"/>
        <v>3.7088792883262656</v>
      </c>
      <c r="AT129" s="1">
        <f t="shared" si="80"/>
        <v>3.4372315849334725</v>
      </c>
      <c r="AU129" s="1">
        <f t="shared" si="73"/>
        <v>3.9062708252070104</v>
      </c>
    </row>
    <row r="130" spans="1:47" x14ac:dyDescent="0.2">
      <c r="A130" s="15" t="s">
        <v>105</v>
      </c>
      <c r="B130" s="16" t="s">
        <v>99</v>
      </c>
      <c r="C130" s="17">
        <v>33189.514999999999</v>
      </c>
      <c r="D130" s="20"/>
      <c r="E130" s="19">
        <f t="shared" si="53"/>
        <v>-4079.9996963655421</v>
      </c>
      <c r="F130" s="19">
        <f t="shared" si="54"/>
        <v>-4080</v>
      </c>
      <c r="G130" s="1">
        <f t="shared" si="55"/>
        <v>9.2799999401904643E-4</v>
      </c>
      <c r="H130" s="1">
        <f t="shared" si="77"/>
        <v>9.2799999401904643E-4</v>
      </c>
      <c r="P130" s="13">
        <f t="shared" si="78"/>
        <v>1.2594040872007689E-2</v>
      </c>
      <c r="Q130" s="65">
        <f t="shared" si="58"/>
        <v>18171.014999999999</v>
      </c>
      <c r="S130" s="2">
        <f t="shared" si="79"/>
        <v>0.2</v>
      </c>
      <c r="Z130" s="1">
        <f t="shared" si="60"/>
        <v>-4080</v>
      </c>
      <c r="AA130" s="1">
        <f t="shared" si="61"/>
        <v>1.9391268204021161E-2</v>
      </c>
      <c r="AB130" s="1">
        <f t="shared" si="62"/>
        <v>-1.6909586468931436E-2</v>
      </c>
      <c r="AC130" s="1">
        <f t="shared" si="63"/>
        <v>-1.1666040877988643E-2</v>
      </c>
      <c r="AD130" s="1">
        <f t="shared" si="64"/>
        <v>-1.8463268210002114E-2</v>
      </c>
      <c r="AE130" s="1">
        <f t="shared" si="65"/>
        <v>6.8178454598894929E-5</v>
      </c>
      <c r="AF130" s="1">
        <f t="shared" si="66"/>
        <v>-1.1666040877988643E-2</v>
      </c>
      <c r="AG130" s="2"/>
      <c r="AH130" s="1">
        <f t="shared" si="67"/>
        <v>1.7837586462950483E-2</v>
      </c>
      <c r="AI130" s="1">
        <f t="shared" si="68"/>
        <v>0.33630562990744783</v>
      </c>
      <c r="AJ130" s="1">
        <f t="shared" si="69"/>
        <v>0.96860044578936011</v>
      </c>
      <c r="AK130" s="1">
        <f t="shared" si="70"/>
        <v>-0.13609331621283394</v>
      </c>
      <c r="AL130" s="1">
        <f t="shared" si="71"/>
        <v>-2.9393420458886799</v>
      </c>
      <c r="AM130" s="1">
        <f t="shared" si="72"/>
        <v>-9.854990394528425</v>
      </c>
      <c r="AN130" s="1">
        <f t="shared" si="80"/>
        <v>3.5964385326202262</v>
      </c>
      <c r="AO130" s="1">
        <f t="shared" si="80"/>
        <v>3.6187458745184506</v>
      </c>
      <c r="AP130" s="1">
        <f t="shared" si="80"/>
        <v>3.5820204277467664</v>
      </c>
      <c r="AQ130" s="1">
        <f t="shared" si="80"/>
        <v>3.6428555371802123</v>
      </c>
      <c r="AR130" s="1">
        <f t="shared" si="80"/>
        <v>3.5430285028697339</v>
      </c>
      <c r="AS130" s="1">
        <f t="shared" si="80"/>
        <v>3.7097570705943119</v>
      </c>
      <c r="AT130" s="1">
        <f t="shared" si="80"/>
        <v>3.4379030295671766</v>
      </c>
      <c r="AU130" s="1">
        <f t="shared" si="73"/>
        <v>3.9075837337655592</v>
      </c>
    </row>
    <row r="131" spans="1:47" x14ac:dyDescent="0.2">
      <c r="A131" s="19" t="s">
        <v>112</v>
      </c>
      <c r="C131" s="21">
        <v>33284.2647</v>
      </c>
      <c r="D131" s="20"/>
      <c r="E131" s="1">
        <f t="shared" si="53"/>
        <v>-4048.9983236629473</v>
      </c>
      <c r="F131" s="1">
        <f t="shared" si="54"/>
        <v>-4049</v>
      </c>
      <c r="G131" s="1">
        <f t="shared" si="55"/>
        <v>5.1233999984106049E-3</v>
      </c>
      <c r="H131" s="1">
        <f t="shared" si="77"/>
        <v>5.1233999984106049E-3</v>
      </c>
      <c r="P131" s="13"/>
      <c r="Q131" s="65">
        <f t="shared" si="58"/>
        <v>18265.7647</v>
      </c>
      <c r="S131" s="2">
        <f t="shared" si="79"/>
        <v>0.2</v>
      </c>
      <c r="Z131" s="1">
        <f t="shared" si="60"/>
        <v>-4049</v>
      </c>
      <c r="AA131" s="1">
        <f t="shared" si="61"/>
        <v>1.9872646314282233E-2</v>
      </c>
      <c r="AB131" s="1">
        <f t="shared" si="62"/>
        <v>-1.2657062783718351E-2</v>
      </c>
      <c r="AC131" s="1">
        <f t="shared" si="63"/>
        <v>5.1233999984106049E-3</v>
      </c>
      <c r="AD131" s="1">
        <f t="shared" si="64"/>
        <v>-1.4749246315871628E-2</v>
      </c>
      <c r="AE131" s="1">
        <f t="shared" si="65"/>
        <v>4.3508053377250561E-5</v>
      </c>
      <c r="AF131" s="1">
        <f t="shared" si="66"/>
        <v>5.1233999984106049E-3</v>
      </c>
      <c r="AG131" s="2"/>
      <c r="AH131" s="1">
        <f t="shared" si="67"/>
        <v>1.7780462782128956E-2</v>
      </c>
      <c r="AI131" s="1">
        <f t="shared" si="68"/>
        <v>0.33796325550055673</v>
      </c>
      <c r="AJ131" s="1">
        <f t="shared" si="69"/>
        <v>0.97147584538132858</v>
      </c>
      <c r="AK131" s="1">
        <f t="shared" si="70"/>
        <v>-0.14394080916451327</v>
      </c>
      <c r="AL131" s="1">
        <f t="shared" si="71"/>
        <v>-2.9275034442125412</v>
      </c>
      <c r="AM131" s="1">
        <f t="shared" si="72"/>
        <v>-9.3061912477711335</v>
      </c>
      <c r="AN131" s="1">
        <f t="shared" ref="AN131:AT140" si="81">$AU131+$AB$7*SIN(AO131)</f>
        <v>3.6222672063620824</v>
      </c>
      <c r="AO131" s="1">
        <f t="shared" si="81"/>
        <v>3.6436187750285476</v>
      </c>
      <c r="AP131" s="1">
        <f t="shared" si="81"/>
        <v>3.6080081976788159</v>
      </c>
      <c r="AQ131" s="1">
        <f t="shared" si="81"/>
        <v>3.6677903341653986</v>
      </c>
      <c r="AR131" s="1">
        <f t="shared" si="81"/>
        <v>3.568447848611954</v>
      </c>
      <c r="AS131" s="1">
        <f t="shared" si="81"/>
        <v>3.7367515593469598</v>
      </c>
      <c r="AT131" s="1">
        <f t="shared" si="81"/>
        <v>3.4591248026092969</v>
      </c>
      <c r="AU131" s="1">
        <f t="shared" si="73"/>
        <v>3.9482838990805638</v>
      </c>
    </row>
    <row r="132" spans="1:47" x14ac:dyDescent="0.2">
      <c r="A132" s="15" t="s">
        <v>105</v>
      </c>
      <c r="B132" s="16" t="s">
        <v>99</v>
      </c>
      <c r="C132" s="17">
        <v>33336.220999999998</v>
      </c>
      <c r="D132" s="20"/>
      <c r="E132" s="19">
        <f t="shared" si="53"/>
        <v>-4031.9986221277682</v>
      </c>
      <c r="F132" s="19">
        <f t="shared" si="54"/>
        <v>-4032</v>
      </c>
      <c r="G132" s="1">
        <f t="shared" si="55"/>
        <v>4.2111999937333167E-3</v>
      </c>
      <c r="H132" s="1">
        <f t="shared" si="77"/>
        <v>4.2111999937333167E-3</v>
      </c>
      <c r="P132" s="13">
        <f t="shared" ref="P132:P163" si="82">+D$11+D$12*F132+D$13*F132^2</f>
        <v>1.3575216496638898E-2</v>
      </c>
      <c r="Q132" s="65">
        <f t="shared" si="58"/>
        <v>18317.720999999998</v>
      </c>
      <c r="S132" s="2">
        <f t="shared" si="79"/>
        <v>0.2</v>
      </c>
      <c r="Z132" s="1">
        <f t="shared" si="60"/>
        <v>-4032</v>
      </c>
      <c r="AA132" s="1">
        <f t="shared" si="61"/>
        <v>2.0125840584187704E-2</v>
      </c>
      <c r="AB132" s="1">
        <f t="shared" si="62"/>
        <v>-1.3532690681443721E-2</v>
      </c>
      <c r="AC132" s="1">
        <f t="shared" si="63"/>
        <v>-9.3640165029055811E-3</v>
      </c>
      <c r="AD132" s="1">
        <f t="shared" si="64"/>
        <v>-1.5914640590454388E-2</v>
      </c>
      <c r="AE132" s="1">
        <f t="shared" si="65"/>
        <v>5.0655157024667678E-5</v>
      </c>
      <c r="AF132" s="1">
        <f t="shared" si="66"/>
        <v>-9.3640165029055811E-3</v>
      </c>
      <c r="AG132" s="2"/>
      <c r="AH132" s="1">
        <f t="shared" si="67"/>
        <v>1.7743890675177038E-2</v>
      </c>
      <c r="AI132" s="1">
        <f t="shared" si="68"/>
        <v>0.33892069492571997</v>
      </c>
      <c r="AJ132" s="1">
        <f t="shared" si="69"/>
        <v>0.97300892531342187</v>
      </c>
      <c r="AK132" s="1">
        <f t="shared" si="70"/>
        <v>-0.14827595898480278</v>
      </c>
      <c r="AL132" s="1">
        <f t="shared" si="71"/>
        <v>-2.9209505279981136</v>
      </c>
      <c r="AM132" s="1">
        <f t="shared" si="72"/>
        <v>-9.0276486369305431</v>
      </c>
      <c r="AN132" s="1">
        <f t="shared" si="81"/>
        <v>3.6365084427396526</v>
      </c>
      <c r="AO132" s="1">
        <f t="shared" si="81"/>
        <v>3.6572721872556606</v>
      </c>
      <c r="AP132" s="1">
        <f t="shared" si="81"/>
        <v>3.6223814767703457</v>
      </c>
      <c r="AQ132" s="1">
        <f t="shared" si="81"/>
        <v>3.681408015353985</v>
      </c>
      <c r="AR132" s="1">
        <f t="shared" si="81"/>
        <v>3.5826037997566242</v>
      </c>
      <c r="AS132" s="1">
        <f t="shared" si="81"/>
        <v>3.7513758119587437</v>
      </c>
      <c r="AT132" s="1">
        <f t="shared" si="81"/>
        <v>3.4711045102403961</v>
      </c>
      <c r="AU132" s="1">
        <f t="shared" si="73"/>
        <v>3.9706033445758893</v>
      </c>
    </row>
    <row r="133" spans="1:47" x14ac:dyDescent="0.2">
      <c r="A133" s="15" t="s">
        <v>105</v>
      </c>
      <c r="B133" s="16" t="s">
        <v>99</v>
      </c>
      <c r="C133" s="17">
        <v>33516.557000000001</v>
      </c>
      <c r="D133" s="20"/>
      <c r="E133" s="19">
        <f t="shared" si="53"/>
        <v>-3972.994070686495</v>
      </c>
      <c r="F133" s="19">
        <f t="shared" si="54"/>
        <v>-3973</v>
      </c>
      <c r="G133" s="1">
        <f t="shared" si="55"/>
        <v>1.81217999997898E-2</v>
      </c>
      <c r="H133" s="1">
        <f t="shared" si="77"/>
        <v>1.81217999997898E-2</v>
      </c>
      <c r="P133" s="13">
        <f t="shared" si="82"/>
        <v>1.4737053868581346E-2</v>
      </c>
      <c r="Q133" s="65">
        <f t="shared" si="58"/>
        <v>18498.057000000001</v>
      </c>
      <c r="S133" s="2">
        <f t="shared" si="79"/>
        <v>0.2</v>
      </c>
      <c r="Z133" s="1">
        <f t="shared" si="60"/>
        <v>-3973</v>
      </c>
      <c r="AA133" s="1">
        <f t="shared" si="61"/>
        <v>2.0944776362355162E-2</v>
      </c>
      <c r="AB133" s="1">
        <f t="shared" si="62"/>
        <v>5.3418467370265274E-4</v>
      </c>
      <c r="AC133" s="1">
        <f t="shared" si="63"/>
        <v>3.3847461312084548E-3</v>
      </c>
      <c r="AD133" s="1">
        <f t="shared" si="64"/>
        <v>-2.822976362565361E-3</v>
      </c>
      <c r="AE133" s="1">
        <f t="shared" si="65"/>
        <v>1.5938391087205513E-6</v>
      </c>
      <c r="AF133" s="1">
        <f t="shared" si="66"/>
        <v>3.3847461312084548E-3</v>
      </c>
      <c r="AG133" s="2"/>
      <c r="AH133" s="1">
        <f t="shared" si="67"/>
        <v>1.7587615326087148E-2</v>
      </c>
      <c r="AI133" s="1">
        <f t="shared" si="68"/>
        <v>0.34251967219097956</v>
      </c>
      <c r="AJ133" s="1">
        <f t="shared" si="69"/>
        <v>0.97807670427334636</v>
      </c>
      <c r="AK133" s="1">
        <f t="shared" si="70"/>
        <v>-0.16349686894402293</v>
      </c>
      <c r="AL133" s="1">
        <f t="shared" si="71"/>
        <v>-2.8978643761865541</v>
      </c>
      <c r="AM133" s="1">
        <f t="shared" si="72"/>
        <v>-8.1651978437001667</v>
      </c>
      <c r="AN133" s="1">
        <f t="shared" si="81"/>
        <v>3.6863497041716693</v>
      </c>
      <c r="AO133" s="1">
        <f t="shared" si="81"/>
        <v>3.7047917492020703</v>
      </c>
      <c r="AP133" s="1">
        <f t="shared" si="81"/>
        <v>3.6729144487472785</v>
      </c>
      <c r="AQ133" s="1">
        <f t="shared" si="81"/>
        <v>3.7284230077223937</v>
      </c>
      <c r="AR133" s="1">
        <f t="shared" si="81"/>
        <v>3.6329164115703452</v>
      </c>
      <c r="AS133" s="1">
        <f t="shared" si="81"/>
        <v>3.8011432864793484</v>
      </c>
      <c r="AT133" s="1">
        <f t="shared" si="81"/>
        <v>3.514643242344297</v>
      </c>
      <c r="AU133" s="1">
        <f t="shared" si="73"/>
        <v>4.0480649495302536</v>
      </c>
    </row>
    <row r="134" spans="1:47" x14ac:dyDescent="0.2">
      <c r="A134" s="15" t="s">
        <v>105</v>
      </c>
      <c r="B134" s="16" t="s">
        <v>99</v>
      </c>
      <c r="C134" s="17">
        <v>33559.347999999998</v>
      </c>
      <c r="D134" s="20"/>
      <c r="E134" s="19">
        <f t="shared" si="53"/>
        <v>-3958.993184780612</v>
      </c>
      <c r="F134" s="19">
        <f t="shared" si="54"/>
        <v>-3959</v>
      </c>
      <c r="G134" s="1">
        <f t="shared" si="55"/>
        <v>2.0829399996728171E-2</v>
      </c>
      <c r="H134" s="1">
        <f t="shared" si="77"/>
        <v>2.0829399996728171E-2</v>
      </c>
      <c r="P134" s="13">
        <f t="shared" si="82"/>
        <v>1.5005590092432075E-2</v>
      </c>
      <c r="Q134" s="65">
        <f t="shared" si="58"/>
        <v>18540.847999999998</v>
      </c>
      <c r="S134" s="2">
        <f t="shared" si="79"/>
        <v>0.2</v>
      </c>
      <c r="Z134" s="1">
        <f t="shared" si="60"/>
        <v>-3959</v>
      </c>
      <c r="AA134" s="1">
        <f t="shared" si="61"/>
        <v>2.1125378104662963E-2</v>
      </c>
      <c r="AB134" s="1">
        <f t="shared" si="62"/>
        <v>3.2856490563052919E-3</v>
      </c>
      <c r="AC134" s="1">
        <f t="shared" si="63"/>
        <v>5.8238099042960956E-3</v>
      </c>
      <c r="AD134" s="1">
        <f t="shared" si="64"/>
        <v>-2.9597810793479187E-4</v>
      </c>
      <c r="AE134" s="1">
        <f t="shared" si="65"/>
        <v>1.752060807533186E-8</v>
      </c>
      <c r="AF134" s="1">
        <f t="shared" si="66"/>
        <v>5.8238099042960956E-3</v>
      </c>
      <c r="AG134" s="2"/>
      <c r="AH134" s="1">
        <f t="shared" si="67"/>
        <v>1.7543750940422879E-2</v>
      </c>
      <c r="AI134" s="1">
        <f t="shared" si="68"/>
        <v>0.34343860455124342</v>
      </c>
      <c r="AJ134" s="1">
        <f t="shared" si="69"/>
        <v>0.97921909710648392</v>
      </c>
      <c r="AK134" s="1">
        <f t="shared" si="70"/>
        <v>-0.16714886065043194</v>
      </c>
      <c r="AL134" s="1">
        <f t="shared" si="71"/>
        <v>-2.8923059799207809</v>
      </c>
      <c r="AM134" s="1">
        <f t="shared" si="72"/>
        <v>-7.981300884743737</v>
      </c>
      <c r="AN134" s="1">
        <f t="shared" si="81"/>
        <v>3.6982697568648502</v>
      </c>
      <c r="AO134" s="1">
        <f t="shared" si="81"/>
        <v>3.7161102638385266</v>
      </c>
      <c r="AP134" s="1">
        <f t="shared" si="81"/>
        <v>3.6850487180366192</v>
      </c>
      <c r="AQ134" s="1">
        <f t="shared" si="81"/>
        <v>3.7395364758142877</v>
      </c>
      <c r="AR134" s="1">
        <f t="shared" si="81"/>
        <v>3.6451221595533374</v>
      </c>
      <c r="AS134" s="1">
        <f t="shared" si="81"/>
        <v>3.8127287587729368</v>
      </c>
      <c r="AT134" s="1">
        <f t="shared" si="81"/>
        <v>3.5254368825604376</v>
      </c>
      <c r="AU134" s="1">
        <f t="shared" si="73"/>
        <v>4.0664456693499336</v>
      </c>
    </row>
    <row r="135" spans="1:47" x14ac:dyDescent="0.2">
      <c r="A135" s="15" t="s">
        <v>105</v>
      </c>
      <c r="B135" s="16" t="s">
        <v>99</v>
      </c>
      <c r="C135" s="17">
        <v>33571.563999999998</v>
      </c>
      <c r="D135" s="20"/>
      <c r="E135" s="19">
        <f t="shared" si="53"/>
        <v>-3954.9962035876911</v>
      </c>
      <c r="F135" s="19">
        <f t="shared" si="54"/>
        <v>-3955</v>
      </c>
      <c r="G135" s="1">
        <f t="shared" si="55"/>
        <v>1.1602999991737306E-2</v>
      </c>
      <c r="H135" s="1">
        <f t="shared" si="77"/>
        <v>1.1602999991737306E-2</v>
      </c>
      <c r="P135" s="13">
        <f t="shared" si="82"/>
        <v>1.5081810727818001E-2</v>
      </c>
      <c r="Q135" s="65">
        <f t="shared" si="58"/>
        <v>18553.063999999998</v>
      </c>
      <c r="S135" s="2">
        <f t="shared" si="79"/>
        <v>0.2</v>
      </c>
      <c r="Z135" s="1">
        <f t="shared" si="60"/>
        <v>-3955</v>
      </c>
      <c r="AA135" s="1">
        <f t="shared" si="61"/>
        <v>2.1176006587130928E-2</v>
      </c>
      <c r="AB135" s="1">
        <f t="shared" si="62"/>
        <v>-5.9277351685237574E-3</v>
      </c>
      <c r="AC135" s="1">
        <f t="shared" si="63"/>
        <v>-3.4788107360806952E-3</v>
      </c>
      <c r="AD135" s="1">
        <f t="shared" si="64"/>
        <v>-9.5730065953936218E-3</v>
      </c>
      <c r="AE135" s="1">
        <f t="shared" si="65"/>
        <v>1.832849105508996E-5</v>
      </c>
      <c r="AF135" s="1">
        <f t="shared" si="66"/>
        <v>-3.4788107360806952E-3</v>
      </c>
      <c r="AG135" s="2"/>
      <c r="AH135" s="1">
        <f t="shared" si="67"/>
        <v>1.7530735160261064E-2</v>
      </c>
      <c r="AI135" s="1">
        <f t="shared" si="68"/>
        <v>0.34370585728328795</v>
      </c>
      <c r="AJ135" s="1">
        <f t="shared" si="69"/>
        <v>0.97954110468574906</v>
      </c>
      <c r="AK135" s="1">
        <f t="shared" si="70"/>
        <v>-0.16819514215961165</v>
      </c>
      <c r="AL135" s="1">
        <f t="shared" si="71"/>
        <v>-2.8907120782960321</v>
      </c>
      <c r="AM135" s="1">
        <f t="shared" si="72"/>
        <v>-7.9300631369925441</v>
      </c>
      <c r="AN135" s="1">
        <f t="shared" si="81"/>
        <v>3.7016819816202462</v>
      </c>
      <c r="AO135" s="1">
        <f t="shared" si="81"/>
        <v>3.7193478811921046</v>
      </c>
      <c r="AP135" s="1">
        <f t="shared" si="81"/>
        <v>3.688525455742008</v>
      </c>
      <c r="AQ135" s="1">
        <f t="shared" si="81"/>
        <v>3.742709631248351</v>
      </c>
      <c r="AR135" s="1">
        <f t="shared" si="81"/>
        <v>3.6486281214203298</v>
      </c>
      <c r="AS135" s="1">
        <f t="shared" si="81"/>
        <v>3.8160232947751491</v>
      </c>
      <c r="AT135" s="1">
        <f t="shared" si="81"/>
        <v>3.5285542401500409</v>
      </c>
      <c r="AU135" s="1">
        <f t="shared" si="73"/>
        <v>4.0716973035841271</v>
      </c>
    </row>
    <row r="136" spans="1:47" x14ac:dyDescent="0.2">
      <c r="A136" s="15" t="s">
        <v>105</v>
      </c>
      <c r="B136" s="16" t="s">
        <v>99</v>
      </c>
      <c r="C136" s="17">
        <v>33629.633999999998</v>
      </c>
      <c r="D136" s="20"/>
      <c r="E136" s="19">
        <f t="shared" si="53"/>
        <v>-3935.9961464599146</v>
      </c>
      <c r="F136" s="19">
        <f t="shared" si="54"/>
        <v>-3936</v>
      </c>
      <c r="G136" s="1">
        <f t="shared" si="55"/>
        <v>1.1777599997003563E-2</v>
      </c>
      <c r="H136" s="1">
        <f t="shared" si="77"/>
        <v>1.1777599997003563E-2</v>
      </c>
      <c r="P136" s="13">
        <f t="shared" si="82"/>
        <v>1.5440799745901179E-2</v>
      </c>
      <c r="Q136" s="65">
        <f t="shared" si="58"/>
        <v>18611.133999999998</v>
      </c>
      <c r="S136" s="2">
        <f t="shared" si="79"/>
        <v>0.2</v>
      </c>
      <c r="Z136" s="1">
        <f t="shared" si="60"/>
        <v>-3936</v>
      </c>
      <c r="AA136" s="1">
        <f t="shared" si="61"/>
        <v>2.1410577652311597E-2</v>
      </c>
      <c r="AB136" s="1">
        <f t="shared" si="62"/>
        <v>-5.6883634342461166E-3</v>
      </c>
      <c r="AC136" s="1">
        <f t="shared" si="63"/>
        <v>-3.6631997488976165E-3</v>
      </c>
      <c r="AD136" s="1">
        <f t="shared" si="64"/>
        <v>-9.6329776553080344E-3</v>
      </c>
      <c r="AE136" s="1">
        <f t="shared" si="65"/>
        <v>1.8558851701532777E-5</v>
      </c>
      <c r="AF136" s="1">
        <f t="shared" si="66"/>
        <v>-3.6631997488976165E-3</v>
      </c>
      <c r="AG136" s="2"/>
      <c r="AH136" s="1">
        <f t="shared" si="67"/>
        <v>1.7465963431249679E-2</v>
      </c>
      <c r="AI136" s="1">
        <f t="shared" si="68"/>
        <v>0.34500422080675874</v>
      </c>
      <c r="AJ136" s="1">
        <f t="shared" si="69"/>
        <v>0.98104353142664913</v>
      </c>
      <c r="AK136" s="1">
        <f t="shared" si="70"/>
        <v>-0.17318238030872182</v>
      </c>
      <c r="AL136" s="1">
        <f t="shared" si="71"/>
        <v>-2.8831055009572615</v>
      </c>
      <c r="AM136" s="1">
        <f t="shared" si="72"/>
        <v>-7.6941992064222644</v>
      </c>
      <c r="AN136" s="1">
        <f t="shared" si="81"/>
        <v>3.7179292860371649</v>
      </c>
      <c r="AO136" s="1">
        <f t="shared" si="81"/>
        <v>3.7347515872538928</v>
      </c>
      <c r="AP136" s="1">
        <f t="shared" si="81"/>
        <v>3.7050985418588116</v>
      </c>
      <c r="AQ136" s="1">
        <f t="shared" si="81"/>
        <v>3.7577720082262873</v>
      </c>
      <c r="AR136" s="1">
        <f t="shared" si="81"/>
        <v>3.6653935439239094</v>
      </c>
      <c r="AS136" s="1">
        <f t="shared" si="81"/>
        <v>3.8315784236271528</v>
      </c>
      <c r="AT136" s="1">
        <f t="shared" si="81"/>
        <v>3.5435672476632614</v>
      </c>
      <c r="AU136" s="1">
        <f t="shared" si="73"/>
        <v>4.0966425661965502</v>
      </c>
    </row>
    <row r="137" spans="1:47" x14ac:dyDescent="0.2">
      <c r="A137" s="15" t="s">
        <v>105</v>
      </c>
      <c r="B137" s="16" t="s">
        <v>99</v>
      </c>
      <c r="C137" s="17">
        <v>33675.474000000002</v>
      </c>
      <c r="D137" s="20"/>
      <c r="E137" s="19">
        <f t="shared" si="53"/>
        <v>-3920.9976512173225</v>
      </c>
      <c r="F137" s="19">
        <f t="shared" si="54"/>
        <v>-3921</v>
      </c>
      <c r="G137" s="1">
        <f t="shared" si="55"/>
        <v>7.1785999971325509E-3</v>
      </c>
      <c r="H137" s="1">
        <f t="shared" si="77"/>
        <v>7.1785999971325509E-3</v>
      </c>
      <c r="P137" s="13">
        <f t="shared" si="82"/>
        <v>1.5720642128598417E-2</v>
      </c>
      <c r="Q137" s="65">
        <f t="shared" si="58"/>
        <v>18656.974000000002</v>
      </c>
      <c r="S137" s="2">
        <f t="shared" si="79"/>
        <v>0.2</v>
      </c>
      <c r="Z137" s="1">
        <f t="shared" si="60"/>
        <v>-3921</v>
      </c>
      <c r="AA137" s="1">
        <f t="shared" si="61"/>
        <v>2.1588846075886965E-2</v>
      </c>
      <c r="AB137" s="1">
        <f t="shared" si="62"/>
        <v>-1.0232771759721142E-2</v>
      </c>
      <c r="AC137" s="1">
        <f t="shared" si="63"/>
        <v>-8.5420421314658657E-3</v>
      </c>
      <c r="AD137" s="1">
        <f t="shared" si="64"/>
        <v>-1.4410246078754414E-2</v>
      </c>
      <c r="AE137" s="1">
        <f t="shared" si="65"/>
        <v>4.1531038410051397E-5</v>
      </c>
      <c r="AF137" s="1">
        <f t="shared" si="66"/>
        <v>-8.5420421314658657E-3</v>
      </c>
      <c r="AG137" s="2"/>
      <c r="AH137" s="1">
        <f t="shared" si="67"/>
        <v>1.7411371756853693E-2</v>
      </c>
      <c r="AI137" s="1">
        <f t="shared" si="68"/>
        <v>0.34606345838645036</v>
      </c>
      <c r="AJ137" s="1">
        <f t="shared" si="69"/>
        <v>0.98219745763375732</v>
      </c>
      <c r="AK137" s="1">
        <f t="shared" si="70"/>
        <v>-0.17714007777142435</v>
      </c>
      <c r="AL137" s="1">
        <f t="shared" si="71"/>
        <v>-2.8770583045680094</v>
      </c>
      <c r="AM137" s="1">
        <f t="shared" si="72"/>
        <v>-7.5163142768630893</v>
      </c>
      <c r="AN137" s="1">
        <f t="shared" si="81"/>
        <v>3.7308017091720376</v>
      </c>
      <c r="AO137" s="1">
        <f t="shared" si="81"/>
        <v>3.7469442987518553</v>
      </c>
      <c r="AP137" s="1">
        <f t="shared" si="81"/>
        <v>3.7182498008365124</v>
      </c>
      <c r="AQ137" s="1">
        <f t="shared" si="81"/>
        <v>3.7696549855056083</v>
      </c>
      <c r="AR137" s="1">
        <f t="shared" si="81"/>
        <v>3.6787591324974276</v>
      </c>
      <c r="AS137" s="1">
        <f t="shared" si="81"/>
        <v>3.8437502837578879</v>
      </c>
      <c r="AT137" s="1">
        <f t="shared" si="81"/>
        <v>3.5556624151642047</v>
      </c>
      <c r="AU137" s="1">
        <f t="shared" si="73"/>
        <v>4.1163361945747781</v>
      </c>
    </row>
    <row r="138" spans="1:47" x14ac:dyDescent="0.2">
      <c r="A138" s="15" t="s">
        <v>113</v>
      </c>
      <c r="B138" s="16" t="s">
        <v>99</v>
      </c>
      <c r="C138" s="17">
        <v>34604.607000000004</v>
      </c>
      <c r="D138" s="20"/>
      <c r="E138" s="19">
        <f t="shared" si="53"/>
        <v>-3616.9924836729401</v>
      </c>
      <c r="F138" s="19">
        <f t="shared" si="54"/>
        <v>-3617</v>
      </c>
      <c r="G138" s="1">
        <f t="shared" si="55"/>
        <v>2.2972200000367593E-2</v>
      </c>
      <c r="H138" s="1">
        <f t="shared" si="77"/>
        <v>2.2972200000367593E-2</v>
      </c>
      <c r="P138" s="13">
        <f t="shared" si="82"/>
        <v>2.0713282417929038E-2</v>
      </c>
      <c r="Q138" s="65">
        <f t="shared" si="58"/>
        <v>19586.107000000004</v>
      </c>
      <c r="S138" s="2">
        <f t="shared" si="79"/>
        <v>0.2</v>
      </c>
      <c r="Z138" s="1">
        <f t="shared" si="60"/>
        <v>-3617</v>
      </c>
      <c r="AA138" s="1">
        <f t="shared" si="61"/>
        <v>2.3858511418335338E-2</v>
      </c>
      <c r="AB138" s="1">
        <f t="shared" si="62"/>
        <v>7.3519442935328361E-3</v>
      </c>
      <c r="AC138" s="1">
        <f t="shared" si="63"/>
        <v>2.2589175824385549E-3</v>
      </c>
      <c r="AD138" s="1">
        <f t="shared" si="64"/>
        <v>-8.8631141796774449E-4</v>
      </c>
      <c r="AE138" s="1">
        <f t="shared" si="65"/>
        <v>1.5710958592399879E-7</v>
      </c>
      <c r="AF138" s="1">
        <f t="shared" si="66"/>
        <v>2.2589175824385549E-3</v>
      </c>
      <c r="AG138" s="2"/>
      <c r="AH138" s="1">
        <f t="shared" si="67"/>
        <v>1.5620255706834757E-2</v>
      </c>
      <c r="AI138" s="1">
        <f t="shared" si="68"/>
        <v>0.37504001676466692</v>
      </c>
      <c r="AJ138" s="1">
        <f t="shared" si="69"/>
        <v>0.99837154823127572</v>
      </c>
      <c r="AK138" s="1">
        <f t="shared" si="70"/>
        <v>-0.26160395059105696</v>
      </c>
      <c r="AL138" s="1">
        <f t="shared" si="71"/>
        <v>-2.7451611804323108</v>
      </c>
      <c r="AM138" s="1">
        <f t="shared" si="72"/>
        <v>-4.9787624928333276</v>
      </c>
      <c r="AN138" s="1">
        <f t="shared" si="81"/>
        <v>4.000710388155972</v>
      </c>
      <c r="AO138" s="1">
        <f t="shared" si="81"/>
        <v>4.0045583762090757</v>
      </c>
      <c r="AP138" s="1">
        <f t="shared" si="81"/>
        <v>3.9958669872177</v>
      </c>
      <c r="AQ138" s="1">
        <f t="shared" si="81"/>
        <v>4.0156252887291322</v>
      </c>
      <c r="AR138" s="1">
        <f t="shared" si="81"/>
        <v>3.9713383010801917</v>
      </c>
      <c r="AS138" s="1">
        <f t="shared" si="81"/>
        <v>4.0741187314313523</v>
      </c>
      <c r="AT138" s="1">
        <f t="shared" si="81"/>
        <v>3.8510511370434797</v>
      </c>
      <c r="AU138" s="1">
        <f t="shared" si="73"/>
        <v>4.5154603963735358</v>
      </c>
    </row>
    <row r="139" spans="1:47" x14ac:dyDescent="0.2">
      <c r="A139" s="15" t="s">
        <v>114</v>
      </c>
      <c r="B139" s="16" t="s">
        <v>99</v>
      </c>
      <c r="C139" s="17">
        <v>35362.571000000004</v>
      </c>
      <c r="D139" s="20"/>
      <c r="E139" s="19">
        <f t="shared" si="53"/>
        <v>-3368.9924957136168</v>
      </c>
      <c r="F139" s="19">
        <f t="shared" si="54"/>
        <v>-3369</v>
      </c>
      <c r="G139" s="1">
        <f t="shared" si="55"/>
        <v>2.2935400003916584E-2</v>
      </c>
      <c r="H139" s="1">
        <f t="shared" si="77"/>
        <v>2.2935400003916584E-2</v>
      </c>
      <c r="P139" s="13">
        <f t="shared" si="82"/>
        <v>2.382795381185665E-2</v>
      </c>
      <c r="Q139" s="65">
        <f t="shared" si="58"/>
        <v>20344.071000000004</v>
      </c>
      <c r="S139" s="2">
        <f t="shared" si="79"/>
        <v>0.2</v>
      </c>
      <c r="Z139" s="1">
        <f t="shared" si="60"/>
        <v>-3369</v>
      </c>
      <c r="AA139" s="1">
        <f t="shared" si="61"/>
        <v>2.372365948981995E-2</v>
      </c>
      <c r="AB139" s="1">
        <f t="shared" si="62"/>
        <v>9.8331451489788533E-3</v>
      </c>
      <c r="AC139" s="1">
        <f t="shared" si="63"/>
        <v>-8.9255380794006633E-4</v>
      </c>
      <c r="AD139" s="1">
        <f t="shared" si="64"/>
        <v>-7.8825948590336564E-4</v>
      </c>
      <c r="AE139" s="1">
        <f t="shared" si="65"/>
        <v>1.2427060342332767E-7</v>
      </c>
      <c r="AF139" s="1">
        <f t="shared" si="66"/>
        <v>-8.9255380794006633E-4</v>
      </c>
      <c r="AG139" s="2"/>
      <c r="AH139" s="1">
        <f t="shared" si="67"/>
        <v>1.3102254854937731E-2</v>
      </c>
      <c r="AI139" s="1">
        <f t="shared" si="68"/>
        <v>0.41317423504568673</v>
      </c>
      <c r="AJ139" s="1">
        <f t="shared" si="69"/>
        <v>0.99756328479224121</v>
      </c>
      <c r="AK139" s="1">
        <f t="shared" si="70"/>
        <v>-0.33859581981492476</v>
      </c>
      <c r="AL139" s="1">
        <f t="shared" si="71"/>
        <v>-2.6182600032344423</v>
      </c>
      <c r="AM139" s="1">
        <f t="shared" si="72"/>
        <v>-3.7340381803586244</v>
      </c>
      <c r="AN139" s="1">
        <f t="shared" si="81"/>
        <v>4.2382215565382397</v>
      </c>
      <c r="AO139" s="1">
        <f t="shared" si="81"/>
        <v>4.238490139416232</v>
      </c>
      <c r="AP139" s="1">
        <f t="shared" si="81"/>
        <v>4.2376221934677787</v>
      </c>
      <c r="AQ139" s="1">
        <f t="shared" si="81"/>
        <v>4.24043234394866</v>
      </c>
      <c r="AR139" s="1">
        <f t="shared" si="81"/>
        <v>4.2313888695873958</v>
      </c>
      <c r="AS139" s="1">
        <f t="shared" si="81"/>
        <v>4.2610889487894124</v>
      </c>
      <c r="AT139" s="1">
        <f t="shared" si="81"/>
        <v>4.169158636823143</v>
      </c>
      <c r="AU139" s="1">
        <f t="shared" si="73"/>
        <v>4.8410617188935756</v>
      </c>
    </row>
    <row r="140" spans="1:47" x14ac:dyDescent="0.2">
      <c r="A140" s="15" t="s">
        <v>114</v>
      </c>
      <c r="B140" s="16" t="s">
        <v>99</v>
      </c>
      <c r="C140" s="17">
        <v>35744.576000000001</v>
      </c>
      <c r="D140" s="20"/>
      <c r="E140" s="19">
        <f t="shared" si="53"/>
        <v>-3244.0033993971683</v>
      </c>
      <c r="F140" s="19">
        <f t="shared" si="54"/>
        <v>-3244</v>
      </c>
      <c r="G140" s="1">
        <f t="shared" si="55"/>
        <v>-1.0389600000053179E-2</v>
      </c>
      <c r="H140" s="1">
        <f t="shared" si="77"/>
        <v>-1.0389600000053179E-2</v>
      </c>
      <c r="P140" s="13">
        <f t="shared" si="82"/>
        <v>2.5071473667666946E-2</v>
      </c>
      <c r="Q140" s="65">
        <f t="shared" si="58"/>
        <v>20726.076000000001</v>
      </c>
      <c r="S140" s="2">
        <f t="shared" si="79"/>
        <v>0.2</v>
      </c>
      <c r="Z140" s="1">
        <f t="shared" si="60"/>
        <v>-3244</v>
      </c>
      <c r="AA140" s="1">
        <f t="shared" si="61"/>
        <v>2.2916939577669458E-2</v>
      </c>
      <c r="AB140" s="1">
        <f t="shared" si="62"/>
        <v>-2.1800558584265751E-2</v>
      </c>
      <c r="AC140" s="1">
        <f t="shared" si="63"/>
        <v>-3.5461073667720125E-2</v>
      </c>
      <c r="AD140" s="1">
        <f t="shared" si="64"/>
        <v>-3.3306539577722637E-2</v>
      </c>
      <c r="AE140" s="1">
        <f t="shared" si="65"/>
        <v>2.2186511572848088E-4</v>
      </c>
      <c r="AF140" s="1">
        <f t="shared" si="66"/>
        <v>-3.5461073667720125E-2</v>
      </c>
      <c r="AG140" s="2"/>
      <c r="AH140" s="1">
        <f t="shared" si="67"/>
        <v>1.1410958584212571E-2</v>
      </c>
      <c r="AI140" s="1">
        <f t="shared" si="68"/>
        <v>0.4401769521755784</v>
      </c>
      <c r="AJ140" s="1">
        <f t="shared" si="69"/>
        <v>0.98953804742363571</v>
      </c>
      <c r="AK140" s="1">
        <f t="shared" si="70"/>
        <v>-0.38158847301108473</v>
      </c>
      <c r="AL140" s="1">
        <f t="shared" si="71"/>
        <v>-2.5433067601038681</v>
      </c>
      <c r="AM140" s="1">
        <f t="shared" si="72"/>
        <v>-3.2425691269057881</v>
      </c>
      <c r="AN140" s="1">
        <f t="shared" si="81"/>
        <v>4.367553318240474</v>
      </c>
      <c r="AO140" s="1">
        <f t="shared" si="81"/>
        <v>4.367561982540022</v>
      </c>
      <c r="AP140" s="1">
        <f t="shared" si="81"/>
        <v>4.367524152348123</v>
      </c>
      <c r="AQ140" s="1">
        <f t="shared" si="81"/>
        <v>4.3676893563790884</v>
      </c>
      <c r="AR140" s="1">
        <f t="shared" si="81"/>
        <v>4.3669684698741751</v>
      </c>
      <c r="AS140" s="1">
        <f t="shared" si="81"/>
        <v>4.370124836768837</v>
      </c>
      <c r="AT140" s="1">
        <f t="shared" si="81"/>
        <v>4.3565035955977978</v>
      </c>
      <c r="AU140" s="1">
        <f t="shared" si="73"/>
        <v>5.0051752887121443</v>
      </c>
    </row>
    <row r="141" spans="1:47" x14ac:dyDescent="0.2">
      <c r="A141" s="15" t="s">
        <v>115</v>
      </c>
      <c r="B141" s="16" t="s">
        <v>99</v>
      </c>
      <c r="C141" s="17">
        <v>35787.39</v>
      </c>
      <c r="D141" s="20"/>
      <c r="E141" s="19">
        <f t="shared" si="53"/>
        <v>-3229.9949880682793</v>
      </c>
      <c r="F141" s="19">
        <f t="shared" si="54"/>
        <v>-3230</v>
      </c>
      <c r="G141" s="1">
        <f t="shared" si="55"/>
        <v>1.531799999793293E-2</v>
      </c>
      <c r="H141" s="1">
        <f t="shared" si="77"/>
        <v>1.531799999793293E-2</v>
      </c>
      <c r="P141" s="13">
        <f t="shared" si="82"/>
        <v>2.5197125891517694E-2</v>
      </c>
      <c r="Q141" s="65">
        <f t="shared" si="58"/>
        <v>20768.89</v>
      </c>
      <c r="S141" s="2">
        <f t="shared" si="79"/>
        <v>0.2</v>
      </c>
      <c r="Z141" s="1">
        <f t="shared" si="60"/>
        <v>-3230</v>
      </c>
      <c r="AA141" s="1">
        <f t="shared" si="61"/>
        <v>2.279351770763852E-2</v>
      </c>
      <c r="AB141" s="1">
        <f t="shared" si="62"/>
        <v>4.1163215015387715E-3</v>
      </c>
      <c r="AC141" s="1">
        <f t="shared" si="63"/>
        <v>-9.8791258935847642E-3</v>
      </c>
      <c r="AD141" s="1">
        <f t="shared" si="64"/>
        <v>-7.4755177097055904E-3</v>
      </c>
      <c r="AE141" s="1">
        <f t="shared" si="65"/>
        <v>1.1176673005624384E-5</v>
      </c>
      <c r="AF141" s="1">
        <f t="shared" si="66"/>
        <v>-9.8791258935847642E-3</v>
      </c>
      <c r="AG141" s="2"/>
      <c r="AH141" s="1">
        <f t="shared" si="67"/>
        <v>1.1201678496394158E-2</v>
      </c>
      <c r="AI141" s="1">
        <f t="shared" si="68"/>
        <v>0.44364209440459623</v>
      </c>
      <c r="AJ141" s="1">
        <f t="shared" si="69"/>
        <v>0.98819628287140349</v>
      </c>
      <c r="AK141" s="1">
        <f t="shared" si="70"/>
        <v>-0.38662318669714035</v>
      </c>
      <c r="AL141" s="1">
        <f t="shared" si="71"/>
        <v>-2.5342854996612556</v>
      </c>
      <c r="AM141" s="1">
        <f t="shared" si="72"/>
        <v>-3.1913809155641477</v>
      </c>
      <c r="AN141" s="1">
        <f t="shared" ref="AN141:AT150" si="83">$AU141+$AB$7*SIN(AO141)</f>
        <v>4.3825686101152206</v>
      </c>
      <c r="AO141" s="1">
        <f t="shared" si="83"/>
        <v>4.3825710912844524</v>
      </c>
      <c r="AP141" s="1">
        <f t="shared" si="83"/>
        <v>4.3825597838086043</v>
      </c>
      <c r="AQ141" s="1">
        <f t="shared" si="83"/>
        <v>4.3826113185936206</v>
      </c>
      <c r="AR141" s="1">
        <f t="shared" si="83"/>
        <v>4.3823765072777912</v>
      </c>
      <c r="AS141" s="1">
        <f t="shared" si="83"/>
        <v>4.383447701874271</v>
      </c>
      <c r="AT141" s="1">
        <f t="shared" si="83"/>
        <v>4.378587888326642</v>
      </c>
      <c r="AU141" s="1">
        <f t="shared" si="73"/>
        <v>5.0235560085318234</v>
      </c>
    </row>
    <row r="142" spans="1:47" x14ac:dyDescent="0.2">
      <c r="A142" s="15" t="s">
        <v>116</v>
      </c>
      <c r="B142" s="16" t="s">
        <v>99</v>
      </c>
      <c r="C142" s="17">
        <v>36490.33</v>
      </c>
      <c r="D142" s="20"/>
      <c r="E142" s="19">
        <f t="shared" si="53"/>
        <v>-2999.9984294769383</v>
      </c>
      <c r="F142" s="19">
        <f t="shared" si="54"/>
        <v>-3000</v>
      </c>
      <c r="G142" s="1">
        <f t="shared" si="55"/>
        <v>4.7999999951571226E-3</v>
      </c>
      <c r="H142" s="1">
        <f t="shared" si="77"/>
        <v>4.7999999951571226E-3</v>
      </c>
      <c r="P142" s="13">
        <f t="shared" si="82"/>
        <v>2.6868572426208631E-2</v>
      </c>
      <c r="Q142" s="65">
        <f t="shared" si="58"/>
        <v>21471.83</v>
      </c>
      <c r="S142" s="2">
        <f t="shared" si="79"/>
        <v>0.2</v>
      </c>
      <c r="Z142" s="1">
        <f t="shared" si="60"/>
        <v>-3000</v>
      </c>
      <c r="AA142" s="1">
        <f t="shared" si="61"/>
        <v>1.9729727914641906E-2</v>
      </c>
      <c r="AB142" s="1">
        <f t="shared" si="62"/>
        <v>-2.3084443209536324E-3</v>
      </c>
      <c r="AC142" s="1">
        <f t="shared" si="63"/>
        <v>-2.2068572431051509E-2</v>
      </c>
      <c r="AD142" s="1">
        <f t="shared" si="64"/>
        <v>-1.4929727919484784E-2</v>
      </c>
      <c r="AE142" s="1">
        <f t="shared" si="65"/>
        <v>4.4579355149968693E-5</v>
      </c>
      <c r="AF142" s="1">
        <f t="shared" si="66"/>
        <v>-2.2068572431051509E-2</v>
      </c>
      <c r="AG142" s="2"/>
      <c r="AH142" s="1">
        <f t="shared" si="67"/>
        <v>7.108444316110755E-3</v>
      </c>
      <c r="AI142" s="1">
        <f t="shared" si="68"/>
        <v>0.51884909326151285</v>
      </c>
      <c r="AJ142" s="1">
        <f t="shared" si="69"/>
        <v>0.94683934132982461</v>
      </c>
      <c r="AK142" s="1">
        <f t="shared" si="70"/>
        <v>-0.47697527457415201</v>
      </c>
      <c r="AL142" s="1">
        <f t="shared" si="71"/>
        <v>-2.3605525860358951</v>
      </c>
      <c r="AM142" s="1">
        <f t="shared" si="72"/>
        <v>-2.4291717463077931</v>
      </c>
      <c r="AN142" s="1">
        <f t="shared" si="83"/>
        <v>4.6493660627557478</v>
      </c>
      <c r="AO142" s="1">
        <f t="shared" si="83"/>
        <v>4.6493660621862896</v>
      </c>
      <c r="AP142" s="1">
        <f t="shared" si="83"/>
        <v>4.6493660755319288</v>
      </c>
      <c r="AQ142" s="1">
        <f t="shared" si="83"/>
        <v>4.6493657627687632</v>
      </c>
      <c r="AR142" s="1">
        <f t="shared" si="83"/>
        <v>4.649373092970948</v>
      </c>
      <c r="AS142" s="1">
        <f t="shared" si="83"/>
        <v>4.6492015189660449</v>
      </c>
      <c r="AT142" s="1">
        <f t="shared" si="83"/>
        <v>4.7714300755915708</v>
      </c>
      <c r="AU142" s="1">
        <f t="shared" si="73"/>
        <v>5.3255249769979898</v>
      </c>
    </row>
    <row r="143" spans="1:47" x14ac:dyDescent="0.2">
      <c r="A143" s="15" t="s">
        <v>117</v>
      </c>
      <c r="B143" s="16" t="s">
        <v>99</v>
      </c>
      <c r="C143" s="17">
        <v>37960.400999999998</v>
      </c>
      <c r="D143" s="20"/>
      <c r="E143" s="19">
        <f t="shared" si="53"/>
        <v>-2519.0025110700622</v>
      </c>
      <c r="F143" s="19">
        <f t="shared" si="54"/>
        <v>-2519</v>
      </c>
      <c r="G143" s="1">
        <f t="shared" si="55"/>
        <v>-7.6746000049752183E-3</v>
      </c>
      <c r="I143" s="1">
        <f t="shared" ref="I143:I149" si="84">+G143</f>
        <v>-7.6746000049752183E-3</v>
      </c>
      <c r="P143" s="13">
        <f t="shared" si="82"/>
        <v>2.7970138831366627E-2</v>
      </c>
      <c r="Q143" s="65">
        <f t="shared" si="58"/>
        <v>22941.900999999998</v>
      </c>
      <c r="S143" s="2">
        <f t="shared" ref="S143:S149" si="85">S$16</f>
        <v>0.1</v>
      </c>
      <c r="Z143" s="1">
        <f t="shared" si="60"/>
        <v>-2519</v>
      </c>
      <c r="AA143" s="1">
        <f t="shared" si="61"/>
        <v>5.342511670883494E-3</v>
      </c>
      <c r="AB143" s="1">
        <f t="shared" si="62"/>
        <v>-5.6524019592950857E-4</v>
      </c>
      <c r="AC143" s="1">
        <f t="shared" si="63"/>
        <v>-3.5644738836341845E-2</v>
      </c>
      <c r="AD143" s="1">
        <f t="shared" si="64"/>
        <v>-1.3017111675858712E-2</v>
      </c>
      <c r="AE143" s="1">
        <f t="shared" si="65"/>
        <v>1.6944519638177722E-5</v>
      </c>
      <c r="AF143" s="1">
        <f t="shared" si="66"/>
        <v>-3.5644738836341845E-2</v>
      </c>
      <c r="AG143" s="2"/>
      <c r="AH143" s="1">
        <f t="shared" si="67"/>
        <v>-7.1093598090457098E-3</v>
      </c>
      <c r="AI143" s="1">
        <f t="shared" si="68"/>
        <v>1.0065994757318875</v>
      </c>
      <c r="AJ143" s="1">
        <f t="shared" si="69"/>
        <v>0.42934507417851914</v>
      </c>
      <c r="AK143" s="1">
        <f t="shared" si="70"/>
        <v>-0.67747181087512431</v>
      </c>
      <c r="AL143" s="1">
        <f t="shared" si="71"/>
        <v>-1.5610553060044443</v>
      </c>
      <c r="AM143" s="1">
        <f t="shared" si="72"/>
        <v>-0.99030611671637814</v>
      </c>
      <c r="AN143" s="1">
        <f t="shared" si="83"/>
        <v>5.4638938724950181</v>
      </c>
      <c r="AO143" s="1">
        <f t="shared" si="83"/>
        <v>5.4679632980538262</v>
      </c>
      <c r="AP143" s="1">
        <f t="shared" si="83"/>
        <v>5.4766826280353591</v>
      </c>
      <c r="AQ143" s="1">
        <f t="shared" si="83"/>
        <v>5.4951039075777546</v>
      </c>
      <c r="AR143" s="1">
        <f t="shared" si="83"/>
        <v>5.5329489975627562</v>
      </c>
      <c r="AS143" s="1">
        <f t="shared" si="83"/>
        <v>5.6068335641330425</v>
      </c>
      <c r="AT143" s="1">
        <f t="shared" si="83"/>
        <v>5.7399619862433005</v>
      </c>
      <c r="AU143" s="1">
        <f t="shared" si="73"/>
        <v>5.9570339936598398</v>
      </c>
    </row>
    <row r="144" spans="1:47" x14ac:dyDescent="0.2">
      <c r="A144" s="15" t="s">
        <v>118</v>
      </c>
      <c r="B144" s="16" t="s">
        <v>99</v>
      </c>
      <c r="C144" s="17">
        <v>38287.417999999998</v>
      </c>
      <c r="D144" s="20"/>
      <c r="E144" s="19">
        <f t="shared" si="53"/>
        <v>-2412.0050651986303</v>
      </c>
      <c r="F144" s="19">
        <f t="shared" si="54"/>
        <v>-2412</v>
      </c>
      <c r="G144" s="1">
        <f t="shared" si="55"/>
        <v>-1.5480800000659656E-2</v>
      </c>
      <c r="I144" s="1">
        <f t="shared" si="84"/>
        <v>-1.5480800000659656E-2</v>
      </c>
      <c r="P144" s="13">
        <f t="shared" si="82"/>
        <v>2.7774773827940226E-2</v>
      </c>
      <c r="Q144" s="65">
        <f t="shared" si="58"/>
        <v>23268.917999999998</v>
      </c>
      <c r="S144" s="2">
        <f t="shared" si="85"/>
        <v>0.1</v>
      </c>
      <c r="Z144" s="1">
        <f t="shared" si="60"/>
        <v>-2412</v>
      </c>
      <c r="AA144" s="1">
        <f t="shared" si="61"/>
        <v>2.7507714040582269E-4</v>
      </c>
      <c r="AB144" s="1">
        <f t="shared" si="62"/>
        <v>-3.7689237218470045E-3</v>
      </c>
      <c r="AC144" s="1">
        <f t="shared" si="63"/>
        <v>-4.3255573828599882E-2</v>
      </c>
      <c r="AD144" s="1">
        <f t="shared" si="64"/>
        <v>-1.575587714106548E-2</v>
      </c>
      <c r="AE144" s="1">
        <f t="shared" si="65"/>
        <v>2.4824766448434977E-5</v>
      </c>
      <c r="AF144" s="1">
        <f t="shared" si="66"/>
        <v>-4.3255573828599882E-2</v>
      </c>
      <c r="AG144" s="2"/>
      <c r="AH144" s="1">
        <f t="shared" si="67"/>
        <v>-1.1711876278812651E-2</v>
      </c>
      <c r="AI144" s="1">
        <f t="shared" si="68"/>
        <v>1.3176279428879485</v>
      </c>
      <c r="AJ144" s="1">
        <f t="shared" si="69"/>
        <v>-3.443997610298645E-2</v>
      </c>
      <c r="AK144" s="1">
        <f t="shared" si="70"/>
        <v>-0.59843470613520244</v>
      </c>
      <c r="AL144" s="1">
        <f t="shared" si="71"/>
        <v>-1.0828410310682246</v>
      </c>
      <c r="AM144" s="1">
        <f t="shared" si="72"/>
        <v>-0.60136219936279978</v>
      </c>
      <c r="AN144" s="1">
        <f t="shared" si="83"/>
        <v>5.7675735064761335</v>
      </c>
      <c r="AO144" s="1">
        <f t="shared" si="83"/>
        <v>5.7745383022576711</v>
      </c>
      <c r="AP144" s="1">
        <f t="shared" si="83"/>
        <v>5.7862703291164976</v>
      </c>
      <c r="AQ144" s="1">
        <f t="shared" si="83"/>
        <v>5.8058664525931318</v>
      </c>
      <c r="AR144" s="1">
        <f t="shared" si="83"/>
        <v>5.8381659440659792</v>
      </c>
      <c r="AS144" s="1">
        <f t="shared" si="83"/>
        <v>5.8903588491507435</v>
      </c>
      <c r="AT144" s="1">
        <f t="shared" si="83"/>
        <v>5.9724444866176238</v>
      </c>
      <c r="AU144" s="1">
        <f t="shared" si="73"/>
        <v>6.0975152094245351</v>
      </c>
    </row>
    <row r="145" spans="1:47" x14ac:dyDescent="0.2">
      <c r="A145" s="22" t="s">
        <v>118</v>
      </c>
      <c r="B145" s="23"/>
      <c r="C145" s="24">
        <v>38287.418299999998</v>
      </c>
      <c r="D145" s="24"/>
      <c r="E145" s="1">
        <f t="shared" si="53"/>
        <v>-2412.0049670409394</v>
      </c>
      <c r="F145" s="1">
        <f t="shared" si="54"/>
        <v>-2412</v>
      </c>
      <c r="G145" s="1">
        <f t="shared" si="55"/>
        <v>-1.5180800000962336E-2</v>
      </c>
      <c r="I145" s="1">
        <f t="shared" si="84"/>
        <v>-1.5180800000962336E-2</v>
      </c>
      <c r="P145" s="13">
        <f t="shared" si="82"/>
        <v>2.7774773827940226E-2</v>
      </c>
      <c r="Q145" s="65">
        <f t="shared" si="58"/>
        <v>23268.918299999998</v>
      </c>
      <c r="S145" s="2">
        <f t="shared" si="85"/>
        <v>0.1</v>
      </c>
      <c r="Z145" s="1">
        <f t="shared" si="60"/>
        <v>-2412</v>
      </c>
      <c r="AA145" s="1">
        <f t="shared" si="61"/>
        <v>2.7507714040582269E-4</v>
      </c>
      <c r="AB145" s="1">
        <f t="shared" si="62"/>
        <v>-3.4689237221496843E-3</v>
      </c>
      <c r="AC145" s="1">
        <f t="shared" si="63"/>
        <v>-4.2955573828902562E-2</v>
      </c>
      <c r="AD145" s="1">
        <f t="shared" si="64"/>
        <v>-1.5455877141368158E-2</v>
      </c>
      <c r="AE145" s="1">
        <f t="shared" si="65"/>
        <v>2.3888413820906676E-5</v>
      </c>
      <c r="AF145" s="1">
        <f t="shared" si="66"/>
        <v>-4.2955573828902562E-2</v>
      </c>
      <c r="AG145" s="2"/>
      <c r="AH145" s="1">
        <f t="shared" si="67"/>
        <v>-1.1711876278812651E-2</v>
      </c>
      <c r="AI145" s="1">
        <f t="shared" si="68"/>
        <v>1.3176279428879485</v>
      </c>
      <c r="AJ145" s="1">
        <f t="shared" si="69"/>
        <v>-3.443997610298645E-2</v>
      </c>
      <c r="AK145" s="1">
        <f t="shared" si="70"/>
        <v>-0.59843470613520244</v>
      </c>
      <c r="AL145" s="1">
        <f t="shared" si="71"/>
        <v>-1.0828410310682246</v>
      </c>
      <c r="AM145" s="1">
        <f t="shared" si="72"/>
        <v>-0.60136219936279978</v>
      </c>
      <c r="AN145" s="1">
        <f t="shared" si="83"/>
        <v>5.7675735064761335</v>
      </c>
      <c r="AO145" s="1">
        <f t="shared" si="83"/>
        <v>5.7745383022576711</v>
      </c>
      <c r="AP145" s="1">
        <f t="shared" si="83"/>
        <v>5.7862703291164976</v>
      </c>
      <c r="AQ145" s="1">
        <f t="shared" si="83"/>
        <v>5.8058664525931318</v>
      </c>
      <c r="AR145" s="1">
        <f t="shared" si="83"/>
        <v>5.8381659440659792</v>
      </c>
      <c r="AS145" s="1">
        <f t="shared" si="83"/>
        <v>5.8903588491507435</v>
      </c>
      <c r="AT145" s="1">
        <f t="shared" si="83"/>
        <v>5.9724444866176238</v>
      </c>
      <c r="AU145" s="1">
        <f t="shared" si="73"/>
        <v>6.0975152094245351</v>
      </c>
    </row>
    <row r="146" spans="1:47" x14ac:dyDescent="0.2">
      <c r="A146" s="22" t="s">
        <v>119</v>
      </c>
      <c r="B146" s="23"/>
      <c r="C146" s="24">
        <v>38663.341</v>
      </c>
      <c r="D146" s="24"/>
      <c r="E146" s="1">
        <f t="shared" si="53"/>
        <v>-2289.0059524787212</v>
      </c>
      <c r="F146" s="1">
        <f t="shared" si="54"/>
        <v>-2289</v>
      </c>
      <c r="G146" s="1">
        <f t="shared" si="55"/>
        <v>-1.8192600000475068E-2</v>
      </c>
      <c r="I146" s="1">
        <f t="shared" si="84"/>
        <v>-1.8192600000475068E-2</v>
      </c>
      <c r="P146" s="13">
        <f t="shared" si="82"/>
        <v>2.7352165366057557E-2</v>
      </c>
      <c r="Q146" s="65">
        <f t="shared" si="58"/>
        <v>23644.841</v>
      </c>
      <c r="S146" s="2">
        <f t="shared" si="85"/>
        <v>0.1</v>
      </c>
      <c r="Z146" s="1">
        <f t="shared" si="60"/>
        <v>-2289</v>
      </c>
      <c r="AA146" s="1">
        <f t="shared" si="61"/>
        <v>-5.1578030033084636E-3</v>
      </c>
      <c r="AB146" s="1">
        <f t="shared" si="62"/>
        <v>-1.7743856520437105E-3</v>
      </c>
      <c r="AC146" s="1">
        <f t="shared" si="63"/>
        <v>-4.5544765366532625E-2</v>
      </c>
      <c r="AD146" s="1">
        <f t="shared" si="64"/>
        <v>-1.3034796997166604E-2</v>
      </c>
      <c r="AE146" s="1">
        <f t="shared" si="65"/>
        <v>1.6990593275734351E-5</v>
      </c>
      <c r="AF146" s="1">
        <f t="shared" si="66"/>
        <v>-4.5544765366532625E-2</v>
      </c>
      <c r="AG146" s="2"/>
      <c r="AH146" s="1">
        <f t="shared" si="67"/>
        <v>-1.6418214348431357E-2</v>
      </c>
      <c r="AI146" s="1">
        <f t="shared" si="68"/>
        <v>1.6685307390791109</v>
      </c>
      <c r="AJ146" s="1">
        <f t="shared" si="69"/>
        <v>-0.81593991857315362</v>
      </c>
      <c r="AK146" s="1">
        <f t="shared" si="70"/>
        <v>-0.10990113064338332</v>
      </c>
      <c r="AL146" s="1">
        <f t="shared" si="71"/>
        <v>-0.16293471214572325</v>
      </c>
      <c r="AM146" s="1">
        <f t="shared" si="72"/>
        <v>-8.1648066883414333E-2</v>
      </c>
      <c r="AN146" s="1">
        <f t="shared" si="83"/>
        <v>6.2116169751564216</v>
      </c>
      <c r="AO146" s="1">
        <f t="shared" si="83"/>
        <v>6.2131861485735786</v>
      </c>
      <c r="AP146" s="1">
        <f t="shared" si="83"/>
        <v>6.2155077572554287</v>
      </c>
      <c r="AQ146" s="1">
        <f t="shared" si="83"/>
        <v>6.2189419355955557</v>
      </c>
      <c r="AR146" s="1">
        <f t="shared" si="83"/>
        <v>6.2240204743169834</v>
      </c>
      <c r="AS146" s="1">
        <f t="shared" si="83"/>
        <v>6.2315279687999556</v>
      </c>
      <c r="AT146" s="1">
        <f t="shared" si="83"/>
        <v>6.2426209245093585</v>
      </c>
      <c r="AU146" s="1">
        <f t="shared" si="73"/>
        <v>6.2590029621260062</v>
      </c>
    </row>
    <row r="147" spans="1:47" x14ac:dyDescent="0.2">
      <c r="A147" s="22" t="s">
        <v>119</v>
      </c>
      <c r="B147" s="23"/>
      <c r="C147" s="24">
        <v>38669.455000000002</v>
      </c>
      <c r="D147" s="24"/>
      <c r="E147" s="1">
        <f t="shared" si="53"/>
        <v>-2287.0054987284329</v>
      </c>
      <c r="F147" s="1">
        <f t="shared" si="54"/>
        <v>-2287</v>
      </c>
      <c r="G147" s="1">
        <f t="shared" si="55"/>
        <v>-1.680579999811016E-2</v>
      </c>
      <c r="I147" s="1">
        <f t="shared" si="84"/>
        <v>-1.680579999811016E-2</v>
      </c>
      <c r="P147" s="13">
        <f t="shared" si="82"/>
        <v>2.7343543683750526E-2</v>
      </c>
      <c r="Q147" s="65">
        <f t="shared" si="58"/>
        <v>23650.955000000002</v>
      </c>
      <c r="S147" s="2">
        <f t="shared" si="85"/>
        <v>0.1</v>
      </c>
      <c r="Z147" s="1">
        <f t="shared" si="60"/>
        <v>-2287</v>
      </c>
      <c r="AA147" s="1">
        <f t="shared" si="61"/>
        <v>-5.2270369204472505E-3</v>
      </c>
      <c r="AB147" s="1">
        <f t="shared" si="62"/>
        <v>-3.3186305254748194E-4</v>
      </c>
      <c r="AC147" s="1">
        <f t="shared" si="63"/>
        <v>-4.4149343681860687E-2</v>
      </c>
      <c r="AD147" s="1">
        <f t="shared" si="64"/>
        <v>-1.157876307766291E-2</v>
      </c>
      <c r="AE147" s="1">
        <f t="shared" si="65"/>
        <v>1.3406775440864987E-5</v>
      </c>
      <c r="AF147" s="1">
        <f t="shared" si="66"/>
        <v>-4.4149343681860687E-2</v>
      </c>
      <c r="AG147" s="2"/>
      <c r="AH147" s="1">
        <f t="shared" si="67"/>
        <v>-1.6473936945562678E-2</v>
      </c>
      <c r="AI147" s="1">
        <f t="shared" si="68"/>
        <v>1.6703615916523564</v>
      </c>
      <c r="AJ147" s="1">
        <f t="shared" si="69"/>
        <v>-0.82598956202312346</v>
      </c>
      <c r="AK147" s="1">
        <f t="shared" si="70"/>
        <v>-9.8116991635879669E-2</v>
      </c>
      <c r="AL147" s="1">
        <f t="shared" si="71"/>
        <v>-0.14533234866085254</v>
      </c>
      <c r="AM147" s="1">
        <f t="shared" si="72"/>
        <v>-7.2794346555120182E-2</v>
      </c>
      <c r="AN147" s="1">
        <f t="shared" si="83"/>
        <v>6.2193720873672005</v>
      </c>
      <c r="AO147" s="1">
        <f t="shared" si="83"/>
        <v>6.2207736603660706</v>
      </c>
      <c r="AP147" s="1">
        <f t="shared" si="83"/>
        <v>6.2228462936049285</v>
      </c>
      <c r="AQ147" s="1">
        <f t="shared" si="83"/>
        <v>6.2259108115849147</v>
      </c>
      <c r="AR147" s="1">
        <f t="shared" si="83"/>
        <v>6.2304409152325091</v>
      </c>
      <c r="AS147" s="1">
        <f t="shared" si="83"/>
        <v>6.2371355545812603</v>
      </c>
      <c r="AT147" s="1">
        <f t="shared" si="83"/>
        <v>6.2470252773961636</v>
      </c>
      <c r="AU147" s="1">
        <f t="shared" si="73"/>
        <v>6.2616287792431029</v>
      </c>
    </row>
    <row r="148" spans="1:47" x14ac:dyDescent="0.2">
      <c r="A148" s="15" t="s">
        <v>120</v>
      </c>
      <c r="B148" s="16" t="s">
        <v>99</v>
      </c>
      <c r="C148" s="17">
        <v>38999.544999999998</v>
      </c>
      <c r="D148" s="20"/>
      <c r="E148" s="19">
        <f t="shared" si="53"/>
        <v>-2179.0025909049846</v>
      </c>
      <c r="F148" s="19">
        <f t="shared" si="54"/>
        <v>-2179</v>
      </c>
      <c r="G148" s="1">
        <f t="shared" si="55"/>
        <v>-7.918600007542409E-3</v>
      </c>
      <c r="I148" s="1">
        <f t="shared" si="84"/>
        <v>-7.918600007542409E-3</v>
      </c>
      <c r="P148" s="13">
        <f t="shared" si="82"/>
        <v>2.6794812839170609E-2</v>
      </c>
      <c r="Q148" s="65">
        <f t="shared" si="58"/>
        <v>23981.044999999998</v>
      </c>
      <c r="S148" s="2">
        <f t="shared" si="85"/>
        <v>0.1</v>
      </c>
      <c r="Z148" s="1">
        <f t="shared" si="60"/>
        <v>-2179</v>
      </c>
      <c r="AA148" s="1">
        <f t="shared" si="61"/>
        <v>-7.5106586019909674E-3</v>
      </c>
      <c r="AB148" s="1">
        <f t="shared" si="62"/>
        <v>1.0028676068683275E-2</v>
      </c>
      <c r="AC148" s="1">
        <f t="shared" si="63"/>
        <v>-3.4713412846713018E-2</v>
      </c>
      <c r="AD148" s="1">
        <f t="shared" si="64"/>
        <v>-4.0794140555144159E-4</v>
      </c>
      <c r="AE148" s="1">
        <f t="shared" si="65"/>
        <v>1.6641619036328573E-8</v>
      </c>
      <c r="AF148" s="1">
        <f t="shared" si="66"/>
        <v>-3.4713412846713018E-2</v>
      </c>
      <c r="AG148" s="2"/>
      <c r="AH148" s="1">
        <f t="shared" si="67"/>
        <v>-1.7947276076225684E-2</v>
      </c>
      <c r="AI148" s="1">
        <f t="shared" si="68"/>
        <v>1.4916739526526293</v>
      </c>
      <c r="AJ148" s="1">
        <f t="shared" si="69"/>
        <v>-0.95378191022713799</v>
      </c>
      <c r="AK148" s="1">
        <f t="shared" si="70"/>
        <v>0.46612051219968442</v>
      </c>
      <c r="AL148" s="1">
        <f t="shared" si="71"/>
        <v>0.75872502938715747</v>
      </c>
      <c r="AM148" s="1">
        <f t="shared" si="72"/>
        <v>0.39867372584583105</v>
      </c>
      <c r="AN148" s="1">
        <f t="shared" si="83"/>
        <v>6.6292936741972559</v>
      </c>
      <c r="AO148" s="1">
        <f t="shared" si="83"/>
        <v>6.6230787634667871</v>
      </c>
      <c r="AP148" s="1">
        <f t="shared" si="83"/>
        <v>6.6133654006951508</v>
      </c>
      <c r="AQ148" s="1">
        <f t="shared" si="83"/>
        <v>6.5982483548207238</v>
      </c>
      <c r="AR148" s="1">
        <f t="shared" si="83"/>
        <v>6.5748672835968929</v>
      </c>
      <c r="AS148" s="1">
        <f t="shared" si="83"/>
        <v>6.5390199342160633</v>
      </c>
      <c r="AT148" s="1">
        <f t="shared" si="83"/>
        <v>6.4846882099288861</v>
      </c>
      <c r="AU148" s="1">
        <f t="shared" si="73"/>
        <v>6.4034229035663461</v>
      </c>
    </row>
    <row r="149" spans="1:47" x14ac:dyDescent="0.2">
      <c r="A149" s="15" t="s">
        <v>121</v>
      </c>
      <c r="B149" s="16" t="s">
        <v>99</v>
      </c>
      <c r="C149" s="17">
        <v>39769.722999999998</v>
      </c>
      <c r="D149" s="20"/>
      <c r="E149" s="19">
        <f t="shared" ref="E149:E212" si="86">+(C149-C$7)/C$8</f>
        <v>-1927.0062761373497</v>
      </c>
      <c r="F149" s="19">
        <f t="shared" ref="F149:F212" si="87">ROUND(2*E149,0)/2</f>
        <v>-1927</v>
      </c>
      <c r="G149" s="1">
        <f t="shared" ref="G149:G212" si="88">+C149-(C$7+F149*C$8)</f>
        <v>-1.9181800002115779E-2</v>
      </c>
      <c r="I149" s="1">
        <f t="shared" si="84"/>
        <v>-1.9181800002115779E-2</v>
      </c>
      <c r="P149" s="13">
        <f t="shared" si="82"/>
        <v>2.4879400868484162E-2</v>
      </c>
      <c r="Q149" s="65">
        <f t="shared" ref="Q149:Q212" si="89">+C149-15018.5</f>
        <v>24751.222999999998</v>
      </c>
      <c r="S149" s="2">
        <f t="shared" si="85"/>
        <v>0.1</v>
      </c>
      <c r="Z149" s="1">
        <f t="shared" ref="Z149:Z212" si="90">F149</f>
        <v>-1927</v>
      </c>
      <c r="AA149" s="1">
        <f t="shared" ref="AA149:AA212" si="91">AB$3+AB$4*Z149+AB$5*Z149^2+AH149</f>
        <v>-5.9346078128815743E-3</v>
      </c>
      <c r="AB149" s="1">
        <f t="shared" ref="AB149:AB212" si="92">IF(S149&lt;&gt;0,G149-AH149,-9999)</f>
        <v>-5.3172691567636658E-3</v>
      </c>
      <c r="AC149" s="1">
        <f t="shared" ref="AC149:AC212" si="93">+G149-P149</f>
        <v>-4.4061200870599941E-2</v>
      </c>
      <c r="AD149" s="1">
        <f t="shared" ref="AD149:AD212" si="94">IF(S149&lt;&gt;0,G149-AA149,-9999)</f>
        <v>-1.3247192189234204E-2</v>
      </c>
      <c r="AE149" s="1">
        <f t="shared" ref="AE149:AE212" si="95">+(G149-AA149)^2*S149</f>
        <v>1.7548810089850773E-5</v>
      </c>
      <c r="AF149" s="1">
        <f t="shared" ref="AF149:AF212" si="96">IF(S149&lt;&gt;0,G149-P149,-9999)</f>
        <v>-4.4061200870599941E-2</v>
      </c>
      <c r="AG149" s="2"/>
      <c r="AH149" s="1">
        <f t="shared" ref="AH149:AH212" si="97">$AB$6*($AB$11/AI149*AJ149+$AB$12)</f>
        <v>-1.3864530845352113E-2</v>
      </c>
      <c r="AI149" s="1">
        <f t="shared" ref="AI149:AI212" si="98">1+$AB$7*COS(AL149)</f>
        <v>0.82910275934731936</v>
      </c>
      <c r="AJ149" s="1">
        <f t="shared" ref="AJ149:AJ212" si="99">SIN(AL149+RADIANS($AB$9))</f>
        <v>-0.19720738011175473</v>
      </c>
      <c r="AK149" s="1">
        <f t="shared" ref="AK149:AK212" si="100">$AB$7*SIN(AL149)</f>
        <v>0.65559571440610842</v>
      </c>
      <c r="AL149" s="1">
        <f t="shared" ref="AL149:AL212" si="101">2*ATAN(AM149)</f>
        <v>1.8257962946692401</v>
      </c>
      <c r="AM149" s="1">
        <f t="shared" ref="AM149:AM212" si="102">SQRT((1+$AB$7)/(1-$AB$7))*TAN(AN149/2)</f>
        <v>1.2940920386669632</v>
      </c>
      <c r="AN149" s="1">
        <f t="shared" si="83"/>
        <v>7.3154055130554818</v>
      </c>
      <c r="AO149" s="1">
        <f t="shared" si="83"/>
        <v>7.3140638313447894</v>
      </c>
      <c r="AP149" s="1">
        <f t="shared" si="83"/>
        <v>7.3102238317157173</v>
      </c>
      <c r="AQ149" s="1">
        <f t="shared" si="83"/>
        <v>7.2993656752904323</v>
      </c>
      <c r="AR149" s="1">
        <f t="shared" si="83"/>
        <v>7.2696410613268334</v>
      </c>
      <c r="AS149" s="1">
        <f t="shared" si="83"/>
        <v>7.1943243777400507</v>
      </c>
      <c r="AT149" s="1">
        <f t="shared" si="83"/>
        <v>7.029631853141705</v>
      </c>
      <c r="AU149" s="1">
        <f t="shared" ref="AU149:AU212" si="103">RADIANS($AB$9)+$AB$18*(F149-AB$15)</f>
        <v>6.7342758603205795</v>
      </c>
    </row>
    <row r="150" spans="1:47" x14ac:dyDescent="0.2">
      <c r="A150" s="19" t="s">
        <v>122</v>
      </c>
      <c r="C150" s="20">
        <v>39855.299400000004</v>
      </c>
      <c r="D150" s="20" t="s">
        <v>53</v>
      </c>
      <c r="E150" s="1">
        <f t="shared" si="86"/>
        <v>-1899.0063366024858</v>
      </c>
      <c r="F150" s="1">
        <f t="shared" si="87"/>
        <v>-1899</v>
      </c>
      <c r="G150" s="1">
        <f t="shared" si="88"/>
        <v>-1.9366599997738376E-2</v>
      </c>
      <c r="J150" s="1">
        <f>+G150</f>
        <v>-1.9366599997738376E-2</v>
      </c>
      <c r="P150" s="13">
        <f t="shared" si="82"/>
        <v>2.4611697316185656E-2</v>
      </c>
      <c r="Q150" s="65">
        <f t="shared" si="89"/>
        <v>24836.799400000004</v>
      </c>
      <c r="S150" s="2">
        <f>S$17</f>
        <v>1</v>
      </c>
      <c r="Z150" s="1">
        <f t="shared" si="90"/>
        <v>-1899</v>
      </c>
      <c r="AA150" s="1">
        <f t="shared" si="91"/>
        <v>-5.6157613243027447E-3</v>
      </c>
      <c r="AB150" s="1">
        <f t="shared" si="92"/>
        <v>-6.1526748517121074E-3</v>
      </c>
      <c r="AC150" s="1">
        <f t="shared" si="93"/>
        <v>-4.3978297313924032E-2</v>
      </c>
      <c r="AD150" s="1">
        <f t="shared" si="94"/>
        <v>-1.3750838673435632E-2</v>
      </c>
      <c r="AE150" s="1">
        <f t="shared" si="95"/>
        <v>1.8908556422285301E-4</v>
      </c>
      <c r="AF150" s="1">
        <f t="shared" si="96"/>
        <v>-4.3978297313924032E-2</v>
      </c>
      <c r="AG150" s="2"/>
      <c r="AH150" s="1">
        <f t="shared" si="97"/>
        <v>-1.3213925146026269E-2</v>
      </c>
      <c r="AI150" s="1">
        <f t="shared" si="98"/>
        <v>0.78958971425216495</v>
      </c>
      <c r="AJ150" s="1">
        <f t="shared" si="99"/>
        <v>-0.13728423836179615</v>
      </c>
      <c r="AK150" s="1">
        <f t="shared" si="100"/>
        <v>0.64400242178261291</v>
      </c>
      <c r="AL150" s="1">
        <f t="shared" si="101"/>
        <v>1.8865856654386237</v>
      </c>
      <c r="AM150" s="1">
        <f t="shared" si="102"/>
        <v>1.3787436345883815</v>
      </c>
      <c r="AN150" s="1">
        <f t="shared" si="83"/>
        <v>7.3706647757959445</v>
      </c>
      <c r="AO150" s="1">
        <f t="shared" si="83"/>
        <v>7.3697949682188106</v>
      </c>
      <c r="AP150" s="1">
        <f t="shared" si="83"/>
        <v>7.3670441080397548</v>
      </c>
      <c r="AQ150" s="1">
        <f t="shared" si="83"/>
        <v>7.3584366863496316</v>
      </c>
      <c r="AR150" s="1">
        <f t="shared" si="83"/>
        <v>7.3323455972969906</v>
      </c>
      <c r="AS150" s="1">
        <f t="shared" si="83"/>
        <v>7.2595992082926051</v>
      </c>
      <c r="AT150" s="1">
        <f t="shared" si="83"/>
        <v>7.0886034210848914</v>
      </c>
      <c r="AU150" s="1">
        <f t="shared" si="103"/>
        <v>6.7710372999599393</v>
      </c>
    </row>
    <row r="151" spans="1:47" x14ac:dyDescent="0.2">
      <c r="A151" s="15" t="s">
        <v>121</v>
      </c>
      <c r="B151" s="16" t="s">
        <v>99</v>
      </c>
      <c r="C151" s="17">
        <v>40472.69</v>
      </c>
      <c r="D151" s="20"/>
      <c r="E151" s="19">
        <f t="shared" si="86"/>
        <v>-1697.000883353784</v>
      </c>
      <c r="F151" s="19">
        <f t="shared" si="87"/>
        <v>-1697</v>
      </c>
      <c r="G151" s="1">
        <f t="shared" si="88"/>
        <v>-2.6998000030289404E-3</v>
      </c>
      <c r="I151" s="1">
        <f>+G151</f>
        <v>-2.6998000030289404E-3</v>
      </c>
      <c r="P151" s="13">
        <f t="shared" si="82"/>
        <v>2.2355187403175089E-2</v>
      </c>
      <c r="Q151" s="65">
        <f t="shared" si="89"/>
        <v>25454.190000000002</v>
      </c>
      <c r="S151" s="2">
        <f>S$16</f>
        <v>0.1</v>
      </c>
      <c r="Z151" s="1">
        <f t="shared" si="90"/>
        <v>-1697</v>
      </c>
      <c r="AA151" s="1">
        <f t="shared" si="91"/>
        <v>-3.5858922895431397E-3</v>
      </c>
      <c r="AB151" s="1">
        <f t="shared" si="92"/>
        <v>5.7753632332935949E-3</v>
      </c>
      <c r="AC151" s="1">
        <f t="shared" si="93"/>
        <v>-2.505498740620403E-2</v>
      </c>
      <c r="AD151" s="1">
        <f t="shared" si="94"/>
        <v>8.860922865141993E-4</v>
      </c>
      <c r="AE151" s="1">
        <f t="shared" si="95"/>
        <v>7.8515954021996193E-8</v>
      </c>
      <c r="AF151" s="1">
        <f t="shared" si="96"/>
        <v>-2.505498740620403E-2</v>
      </c>
      <c r="AG151" s="2"/>
      <c r="AH151" s="1">
        <f t="shared" si="97"/>
        <v>-8.4751632363225353E-3</v>
      </c>
      <c r="AI151" s="1">
        <f t="shared" si="98"/>
        <v>0.60085568214406337</v>
      </c>
      <c r="AJ151" s="1">
        <f t="shared" si="99"/>
        <v>0.17557020836115833</v>
      </c>
      <c r="AK151" s="1">
        <f t="shared" si="100"/>
        <v>0.54744444570538386</v>
      </c>
      <c r="AL151" s="1">
        <f t="shared" si="101"/>
        <v>2.2007897779949577</v>
      </c>
      <c r="AM151" s="1">
        <f t="shared" si="102"/>
        <v>1.9666804188927642</v>
      </c>
      <c r="AN151" s="1">
        <f t="shared" ref="AN151:AT160" si="104">$AU151+$AB$7*SIN(AO151)</f>
        <v>7.7063818783582896</v>
      </c>
      <c r="AO151" s="1">
        <f t="shared" si="104"/>
        <v>7.7063783865800533</v>
      </c>
      <c r="AP151" s="1">
        <f t="shared" si="104"/>
        <v>7.7063433464380262</v>
      </c>
      <c r="AQ151" s="1">
        <f t="shared" si="104"/>
        <v>7.705992173162449</v>
      </c>
      <c r="AR151" s="1">
        <f t="shared" si="104"/>
        <v>7.7025173399113163</v>
      </c>
      <c r="AS151" s="1">
        <f t="shared" si="104"/>
        <v>7.6716430180001058</v>
      </c>
      <c r="AT151" s="1">
        <f t="shared" si="104"/>
        <v>7.4995722925413011</v>
      </c>
      <c r="AU151" s="1">
        <f t="shared" si="103"/>
        <v>7.0362448287867458</v>
      </c>
    </row>
    <row r="152" spans="1:47" x14ac:dyDescent="0.2">
      <c r="A152" s="15" t="s">
        <v>121</v>
      </c>
      <c r="B152" s="16" t="s">
        <v>99</v>
      </c>
      <c r="C152" s="17">
        <v>40475.733999999997</v>
      </c>
      <c r="D152" s="20"/>
      <c r="E152" s="19">
        <f t="shared" si="86"/>
        <v>-1696.0049099786015</v>
      </c>
      <c r="F152" s="19">
        <f t="shared" si="87"/>
        <v>-1696</v>
      </c>
      <c r="G152" s="1">
        <f t="shared" si="88"/>
        <v>-1.5006400004494935E-2</v>
      </c>
      <c r="I152" s="1">
        <f>+G152</f>
        <v>-1.5006400004494935E-2</v>
      </c>
      <c r="P152" s="13">
        <f t="shared" si="82"/>
        <v>2.2342595562021571E-2</v>
      </c>
      <c r="Q152" s="65">
        <f t="shared" si="89"/>
        <v>25457.233999999997</v>
      </c>
      <c r="S152" s="2">
        <f>S$16</f>
        <v>0.1</v>
      </c>
      <c r="Z152" s="1">
        <f t="shared" si="90"/>
        <v>-1696</v>
      </c>
      <c r="AA152" s="1">
        <f t="shared" si="91"/>
        <v>-3.5776153593132555E-3</v>
      </c>
      <c r="AB152" s="1">
        <f t="shared" si="92"/>
        <v>-6.5543025328988792E-3</v>
      </c>
      <c r="AC152" s="1">
        <f t="shared" si="93"/>
        <v>-3.734899556651651E-2</v>
      </c>
      <c r="AD152" s="1">
        <f t="shared" si="94"/>
        <v>-1.142878464518168E-2</v>
      </c>
      <c r="AE152" s="1">
        <f t="shared" si="95"/>
        <v>1.3061711846594054E-5</v>
      </c>
      <c r="AF152" s="1">
        <f t="shared" si="96"/>
        <v>-3.734899556651651E-2</v>
      </c>
      <c r="AG152" s="2"/>
      <c r="AH152" s="1">
        <f t="shared" si="97"/>
        <v>-8.452097471596056E-3</v>
      </c>
      <c r="AI152" s="1">
        <f t="shared" si="98"/>
        <v>0.60020453391746886</v>
      </c>
      <c r="AJ152" s="1">
        <f t="shared" si="99"/>
        <v>0.17674154920009277</v>
      </c>
      <c r="AK152" s="1">
        <f t="shared" si="100"/>
        <v>0.54696909685119111</v>
      </c>
      <c r="AL152" s="1">
        <f t="shared" si="101"/>
        <v>2.2019797269940153</v>
      </c>
      <c r="AM152" s="1">
        <f t="shared" si="102"/>
        <v>1.9695800479932175</v>
      </c>
      <c r="AN152" s="1">
        <f t="shared" si="104"/>
        <v>7.7078393080470358</v>
      </c>
      <c r="AO152" s="1">
        <f t="shared" si="104"/>
        <v>7.707835978193577</v>
      </c>
      <c r="AP152" s="1">
        <f t="shared" si="104"/>
        <v>7.7078022320086559</v>
      </c>
      <c r="AQ152" s="1">
        <f t="shared" si="104"/>
        <v>7.707460668866041</v>
      </c>
      <c r="AR152" s="1">
        <f t="shared" si="104"/>
        <v>7.7040470012442492</v>
      </c>
      <c r="AS152" s="1">
        <f t="shared" si="104"/>
        <v>7.673415886394003</v>
      </c>
      <c r="AT152" s="1">
        <f t="shared" si="104"/>
        <v>7.5015337812911858</v>
      </c>
      <c r="AU152" s="1">
        <f t="shared" si="103"/>
        <v>7.0375577373452938</v>
      </c>
    </row>
    <row r="153" spans="1:47" x14ac:dyDescent="0.2">
      <c r="A153" s="15" t="s">
        <v>121</v>
      </c>
      <c r="B153" s="16" t="s">
        <v>99</v>
      </c>
      <c r="C153" s="17">
        <v>40478.788</v>
      </c>
      <c r="D153" s="20"/>
      <c r="E153" s="19">
        <f t="shared" si="86"/>
        <v>-1695.00566468037</v>
      </c>
      <c r="F153" s="19">
        <f t="shared" si="87"/>
        <v>-1695</v>
      </c>
      <c r="G153" s="1">
        <f t="shared" si="88"/>
        <v>-1.7313000003923662E-2</v>
      </c>
      <c r="I153" s="1">
        <f>+G153</f>
        <v>-1.7313000003923662E-2</v>
      </c>
      <c r="P153" s="13">
        <f t="shared" si="82"/>
        <v>2.2329989720868054E-2</v>
      </c>
      <c r="Q153" s="65">
        <f t="shared" si="89"/>
        <v>25460.288</v>
      </c>
      <c r="S153" s="2">
        <f>S$16</f>
        <v>0.1</v>
      </c>
      <c r="Z153" s="1">
        <f t="shared" si="90"/>
        <v>-1695</v>
      </c>
      <c r="AA153" s="1">
        <f t="shared" si="91"/>
        <v>-3.5693590744211301E-3</v>
      </c>
      <c r="AB153" s="1">
        <f t="shared" si="92"/>
        <v>-8.8839612327382897E-3</v>
      </c>
      <c r="AC153" s="1">
        <f t="shared" si="93"/>
        <v>-3.9642989724791716E-2</v>
      </c>
      <c r="AD153" s="1">
        <f t="shared" si="94"/>
        <v>-1.3743640929502532E-2</v>
      </c>
      <c r="AE153" s="1">
        <f t="shared" si="95"/>
        <v>1.8888766599909724E-5</v>
      </c>
      <c r="AF153" s="1">
        <f t="shared" si="96"/>
        <v>-3.9642989724791716E-2</v>
      </c>
      <c r="AG153" s="2"/>
      <c r="AH153" s="1">
        <f t="shared" si="97"/>
        <v>-8.4290387711853723E-3</v>
      </c>
      <c r="AI153" s="1">
        <f t="shared" si="98"/>
        <v>0.59955535957466866</v>
      </c>
      <c r="AJ153" s="1">
        <f t="shared" si="99"/>
        <v>0.17791010484632985</v>
      </c>
      <c r="AK153" s="1">
        <f t="shared" si="100"/>
        <v>0.54649400505859447</v>
      </c>
      <c r="AL153" s="1">
        <f t="shared" si="101"/>
        <v>2.2031670999659907</v>
      </c>
      <c r="AM153" s="1">
        <f t="shared" si="102"/>
        <v>1.9724801816521285</v>
      </c>
      <c r="AN153" s="1">
        <f t="shared" si="104"/>
        <v>7.709295158830491</v>
      </c>
      <c r="AO153" s="1">
        <f t="shared" si="104"/>
        <v>7.7092919846890426</v>
      </c>
      <c r="AP153" s="1">
        <f t="shared" si="104"/>
        <v>7.7092594950449849</v>
      </c>
      <c r="AQ153" s="1">
        <f t="shared" si="104"/>
        <v>7.7089273554610029</v>
      </c>
      <c r="AR153" s="1">
        <f t="shared" si="104"/>
        <v>7.7055742505756708</v>
      </c>
      <c r="AS153" s="1">
        <f t="shared" si="104"/>
        <v>7.6751861223180846</v>
      </c>
      <c r="AT153" s="1">
        <f t="shared" si="104"/>
        <v>7.5034944702722779</v>
      </c>
      <c r="AU153" s="1">
        <f t="shared" si="103"/>
        <v>7.0388706459038426</v>
      </c>
    </row>
    <row r="154" spans="1:47" x14ac:dyDescent="0.2">
      <c r="A154" s="19" t="s">
        <v>122</v>
      </c>
      <c r="C154" s="20">
        <v>40585.763800000001</v>
      </c>
      <c r="D154" s="20" t="s">
        <v>53</v>
      </c>
      <c r="E154" s="1">
        <f t="shared" si="86"/>
        <v>-1660.004006142578</v>
      </c>
      <c r="F154" s="1">
        <f t="shared" si="87"/>
        <v>-1660</v>
      </c>
      <c r="G154" s="1">
        <f t="shared" si="88"/>
        <v>-1.2244000005011912E-2</v>
      </c>
      <c r="J154" s="1">
        <f>+G154</f>
        <v>-1.2244000005011912E-2</v>
      </c>
      <c r="P154" s="13">
        <f t="shared" si="82"/>
        <v>2.1879965280494938E-2</v>
      </c>
      <c r="Q154" s="65">
        <f t="shared" si="89"/>
        <v>25567.263800000001</v>
      </c>
      <c r="S154" s="2">
        <f>S$17</f>
        <v>1</v>
      </c>
      <c r="Z154" s="1">
        <f t="shared" si="90"/>
        <v>-1660</v>
      </c>
      <c r="AA154" s="1">
        <f t="shared" si="91"/>
        <v>-3.2936190576116405E-3</v>
      </c>
      <c r="AB154" s="1">
        <f t="shared" si="92"/>
        <v>-4.6173418376242118E-3</v>
      </c>
      <c r="AC154" s="1">
        <f t="shared" si="93"/>
        <v>-3.4123965285506846E-2</v>
      </c>
      <c r="AD154" s="1">
        <f t="shared" si="94"/>
        <v>-8.9503809474002719E-3</v>
      </c>
      <c r="AE154" s="1">
        <f t="shared" si="95"/>
        <v>8.0109319103585788E-5</v>
      </c>
      <c r="AF154" s="1">
        <f t="shared" si="96"/>
        <v>-3.4123965285506846E-2</v>
      </c>
      <c r="AG154" s="2"/>
      <c r="AH154" s="1">
        <f t="shared" si="97"/>
        <v>-7.6266581673877006E-3</v>
      </c>
      <c r="AI154" s="1">
        <f t="shared" si="98"/>
        <v>0.57801440429367168</v>
      </c>
      <c r="AJ154" s="1">
        <f t="shared" si="99"/>
        <v>0.2171326817389716</v>
      </c>
      <c r="AK154" s="1">
        <f t="shared" si="100"/>
        <v>0.53003751247126951</v>
      </c>
      <c r="AL154" s="1">
        <f t="shared" si="101"/>
        <v>2.2431809420840305</v>
      </c>
      <c r="AM154" s="1">
        <f t="shared" si="102"/>
        <v>2.0743617645559951</v>
      </c>
      <c r="AN154" s="1">
        <f t="shared" si="104"/>
        <v>7.7592913030051012</v>
      </c>
      <c r="AO154" s="1">
        <f t="shared" si="104"/>
        <v>7.7592908769829023</v>
      </c>
      <c r="AP154" s="1">
        <f t="shared" si="104"/>
        <v>7.7592842265976909</v>
      </c>
      <c r="AQ154" s="1">
        <f t="shared" si="104"/>
        <v>7.759180471598965</v>
      </c>
      <c r="AR154" s="1">
        <f t="shared" si="104"/>
        <v>7.7575761697846932</v>
      </c>
      <c r="AS154" s="1">
        <f t="shared" si="104"/>
        <v>7.7354947007633212</v>
      </c>
      <c r="AT154" s="1">
        <f t="shared" si="104"/>
        <v>7.5716061463150686</v>
      </c>
      <c r="AU154" s="1">
        <f t="shared" si="103"/>
        <v>7.0848224454530424</v>
      </c>
    </row>
    <row r="155" spans="1:47" x14ac:dyDescent="0.2">
      <c r="A155" s="15" t="s">
        <v>123</v>
      </c>
      <c r="B155" s="16" t="s">
        <v>99</v>
      </c>
      <c r="C155" s="17">
        <v>40836.394999999997</v>
      </c>
      <c r="D155" s="20"/>
      <c r="E155" s="19">
        <f t="shared" si="86"/>
        <v>-1577.9994062114074</v>
      </c>
      <c r="F155" s="19">
        <f t="shared" si="87"/>
        <v>-1578</v>
      </c>
      <c r="G155" s="1">
        <f t="shared" si="88"/>
        <v>1.814799994463101E-3</v>
      </c>
      <c r="I155" s="1">
        <f t="shared" ref="I155:I160" si="105">+G155</f>
        <v>1.814799994463101E-3</v>
      </c>
      <c r="P155" s="13">
        <f t="shared" si="82"/>
        <v>2.0758464305906488E-2</v>
      </c>
      <c r="Q155" s="65">
        <f t="shared" si="89"/>
        <v>25817.894999999997</v>
      </c>
      <c r="S155" s="2">
        <f t="shared" ref="S155:S160" si="106">S$16</f>
        <v>0.1</v>
      </c>
      <c r="Z155" s="1">
        <f t="shared" si="90"/>
        <v>-1578</v>
      </c>
      <c r="AA155" s="1">
        <f t="shared" si="91"/>
        <v>-2.7527084282208186E-3</v>
      </c>
      <c r="AB155" s="1">
        <f t="shared" si="92"/>
        <v>7.6015557091455429E-3</v>
      </c>
      <c r="AC155" s="1">
        <f t="shared" si="93"/>
        <v>-1.8943664311443387E-2</v>
      </c>
      <c r="AD155" s="1">
        <f t="shared" si="94"/>
        <v>4.5675084226839196E-3</v>
      </c>
      <c r="AE155" s="1">
        <f t="shared" si="95"/>
        <v>2.0862133191288551E-6</v>
      </c>
      <c r="AF155" s="1">
        <f t="shared" si="96"/>
        <v>-1.8943664311443387E-2</v>
      </c>
      <c r="AG155" s="2"/>
      <c r="AH155" s="1">
        <f t="shared" si="97"/>
        <v>-5.7867557146824419E-3</v>
      </c>
      <c r="AI155" s="1">
        <f t="shared" si="98"/>
        <v>0.5352167890467483</v>
      </c>
      <c r="AJ155" s="1">
        <f t="shared" si="99"/>
        <v>0.29790773794605768</v>
      </c>
      <c r="AK155" s="1">
        <f t="shared" si="100"/>
        <v>0.49293830691714469</v>
      </c>
      <c r="AL155" s="1">
        <f t="shared" si="101"/>
        <v>2.3268049560740418</v>
      </c>
      <c r="AM155" s="1">
        <f t="shared" si="102"/>
        <v>2.3173024876918267</v>
      </c>
      <c r="AN155" s="1">
        <f t="shared" si="104"/>
        <v>7.8698990751392293</v>
      </c>
      <c r="AO155" s="1">
        <f t="shared" si="104"/>
        <v>7.8698990750781901</v>
      </c>
      <c r="AP155" s="1">
        <f t="shared" si="104"/>
        <v>7.8698990807385734</v>
      </c>
      <c r="AQ155" s="1">
        <f t="shared" si="104"/>
        <v>7.8698985558270511</v>
      </c>
      <c r="AR155" s="1">
        <f t="shared" si="104"/>
        <v>7.8699471597145294</v>
      </c>
      <c r="AS155" s="1">
        <f t="shared" si="104"/>
        <v>7.8645369340144198</v>
      </c>
      <c r="AT155" s="1">
        <f t="shared" si="104"/>
        <v>7.7270798363424547</v>
      </c>
      <c r="AU155" s="1">
        <f t="shared" si="103"/>
        <v>7.1924809472540225</v>
      </c>
    </row>
    <row r="156" spans="1:47" x14ac:dyDescent="0.2">
      <c r="A156" s="15" t="s">
        <v>124</v>
      </c>
      <c r="B156" s="16" t="s">
        <v>99</v>
      </c>
      <c r="C156" s="17">
        <v>40888.345000000001</v>
      </c>
      <c r="D156" s="20"/>
      <c r="E156" s="19">
        <f t="shared" si="86"/>
        <v>-1561.0017659877453</v>
      </c>
      <c r="F156" s="19">
        <f t="shared" si="87"/>
        <v>-1561</v>
      </c>
      <c r="G156" s="1">
        <f t="shared" si="88"/>
        <v>-5.3974000038579106E-3</v>
      </c>
      <c r="I156" s="1">
        <f t="shared" si="105"/>
        <v>-5.3974000038579106E-3</v>
      </c>
      <c r="P156" s="13">
        <f t="shared" si="82"/>
        <v>2.0514177006296683E-2</v>
      </c>
      <c r="Q156" s="65">
        <f t="shared" si="89"/>
        <v>25869.845000000001</v>
      </c>
      <c r="S156" s="2">
        <f t="shared" si="106"/>
        <v>0.1</v>
      </c>
      <c r="Z156" s="1">
        <f t="shared" si="90"/>
        <v>-1561</v>
      </c>
      <c r="AA156" s="1">
        <f t="shared" si="91"/>
        <v>-2.6596793860960118E-3</v>
      </c>
      <c r="AB156" s="1">
        <f t="shared" si="92"/>
        <v>1.5595055833110029E-5</v>
      </c>
      <c r="AC156" s="1">
        <f t="shared" si="93"/>
        <v>-2.5911577010154594E-2</v>
      </c>
      <c r="AD156" s="1">
        <f t="shared" si="94"/>
        <v>-2.7377206177618988E-3</v>
      </c>
      <c r="AE156" s="1">
        <f t="shared" si="95"/>
        <v>7.4951141809185935E-7</v>
      </c>
      <c r="AF156" s="1">
        <f t="shared" si="96"/>
        <v>-2.5911577010154594E-2</v>
      </c>
      <c r="AG156" s="2"/>
      <c r="AH156" s="1">
        <f t="shared" si="97"/>
        <v>-5.4129950596910207E-3</v>
      </c>
      <c r="AI156" s="1">
        <f t="shared" si="98"/>
        <v>0.52746980074194538</v>
      </c>
      <c r="AJ156" s="1">
        <f t="shared" si="99"/>
        <v>0.31298558140279614</v>
      </c>
      <c r="AK156" s="1">
        <f t="shared" si="100"/>
        <v>0.48551706293342478</v>
      </c>
      <c r="AL156" s="1">
        <f t="shared" si="101"/>
        <v>2.342639764014748</v>
      </c>
      <c r="AM156" s="1">
        <f t="shared" si="102"/>
        <v>2.368679169078336</v>
      </c>
      <c r="AN156" s="1">
        <f t="shared" si="104"/>
        <v>7.8918194141865232</v>
      </c>
      <c r="AO156" s="1">
        <f t="shared" si="104"/>
        <v>7.8918194130756065</v>
      </c>
      <c r="AP156" s="1">
        <f t="shared" si="104"/>
        <v>7.8918194564214357</v>
      </c>
      <c r="AQ156" s="1">
        <f t="shared" si="104"/>
        <v>7.8918177651135286</v>
      </c>
      <c r="AR156" s="1">
        <f t="shared" si="104"/>
        <v>7.8918837021875499</v>
      </c>
      <c r="AS156" s="1">
        <f t="shared" si="104"/>
        <v>7.8892218988586551</v>
      </c>
      <c r="AT156" s="1">
        <f t="shared" si="104"/>
        <v>7.758554529636057</v>
      </c>
      <c r="AU156" s="1">
        <f t="shared" si="103"/>
        <v>7.214800392749348</v>
      </c>
    </row>
    <row r="157" spans="1:47" x14ac:dyDescent="0.2">
      <c r="A157" s="15" t="s">
        <v>124</v>
      </c>
      <c r="B157" s="16" t="s">
        <v>99</v>
      </c>
      <c r="C157" s="17">
        <v>40888.351999999999</v>
      </c>
      <c r="D157" s="20"/>
      <c r="E157" s="19">
        <f t="shared" si="86"/>
        <v>-1560.9994756416138</v>
      </c>
      <c r="F157" s="19">
        <f t="shared" si="87"/>
        <v>-1561</v>
      </c>
      <c r="G157" s="1">
        <f t="shared" si="88"/>
        <v>1.6025999939301983E-3</v>
      </c>
      <c r="I157" s="1">
        <f t="shared" si="105"/>
        <v>1.6025999939301983E-3</v>
      </c>
      <c r="P157" s="13">
        <f t="shared" si="82"/>
        <v>2.0514177006296683E-2</v>
      </c>
      <c r="Q157" s="65">
        <f t="shared" si="89"/>
        <v>25869.851999999999</v>
      </c>
      <c r="S157" s="2">
        <f t="shared" si="106"/>
        <v>0.1</v>
      </c>
      <c r="Z157" s="1">
        <f t="shared" si="90"/>
        <v>-1561</v>
      </c>
      <c r="AA157" s="1">
        <f t="shared" si="91"/>
        <v>-2.6596793860960118E-3</v>
      </c>
      <c r="AB157" s="1">
        <f t="shared" si="92"/>
        <v>7.0155950536212189E-3</v>
      </c>
      <c r="AC157" s="1">
        <f t="shared" si="93"/>
        <v>-1.8911577012366485E-2</v>
      </c>
      <c r="AD157" s="1">
        <f t="shared" si="94"/>
        <v>4.26227938002621E-3</v>
      </c>
      <c r="AE157" s="1">
        <f t="shared" si="95"/>
        <v>1.8167025513396614E-6</v>
      </c>
      <c r="AF157" s="1">
        <f t="shared" si="96"/>
        <v>-1.8911577012366485E-2</v>
      </c>
      <c r="AG157" s="2"/>
      <c r="AH157" s="1">
        <f t="shared" si="97"/>
        <v>-5.4129950596910207E-3</v>
      </c>
      <c r="AI157" s="1">
        <f t="shared" si="98"/>
        <v>0.52746980074194538</v>
      </c>
      <c r="AJ157" s="1">
        <f t="shared" si="99"/>
        <v>0.31298558140279614</v>
      </c>
      <c r="AK157" s="1">
        <f t="shared" si="100"/>
        <v>0.48551706293342478</v>
      </c>
      <c r="AL157" s="1">
        <f t="shared" si="101"/>
        <v>2.342639764014748</v>
      </c>
      <c r="AM157" s="1">
        <f t="shared" si="102"/>
        <v>2.368679169078336</v>
      </c>
      <c r="AN157" s="1">
        <f t="shared" si="104"/>
        <v>7.8918194141865232</v>
      </c>
      <c r="AO157" s="1">
        <f t="shared" si="104"/>
        <v>7.8918194130756065</v>
      </c>
      <c r="AP157" s="1">
        <f t="shared" si="104"/>
        <v>7.8918194564214357</v>
      </c>
      <c r="AQ157" s="1">
        <f t="shared" si="104"/>
        <v>7.8918177651135286</v>
      </c>
      <c r="AR157" s="1">
        <f t="shared" si="104"/>
        <v>7.8918837021875499</v>
      </c>
      <c r="AS157" s="1">
        <f t="shared" si="104"/>
        <v>7.8892218988586551</v>
      </c>
      <c r="AT157" s="1">
        <f t="shared" si="104"/>
        <v>7.758554529636057</v>
      </c>
      <c r="AU157" s="1">
        <f t="shared" si="103"/>
        <v>7.214800392749348</v>
      </c>
    </row>
    <row r="158" spans="1:47" x14ac:dyDescent="0.2">
      <c r="A158" s="25" t="s">
        <v>125</v>
      </c>
      <c r="B158" s="23"/>
      <c r="C158" s="24">
        <v>41545.462</v>
      </c>
      <c r="D158" s="24">
        <v>7.0000000000000001E-3</v>
      </c>
      <c r="E158" s="1">
        <f t="shared" si="86"/>
        <v>-1345.9981403698187</v>
      </c>
      <c r="F158" s="1">
        <f t="shared" si="87"/>
        <v>-1346</v>
      </c>
      <c r="G158" s="1">
        <f t="shared" si="88"/>
        <v>5.6836000003386289E-3</v>
      </c>
      <c r="I158" s="1">
        <f t="shared" si="105"/>
        <v>5.6836000003386289E-3</v>
      </c>
      <c r="P158" s="13">
        <f t="shared" si="82"/>
        <v>1.7075501158290388E-2</v>
      </c>
      <c r="Q158" s="65">
        <f t="shared" si="89"/>
        <v>26526.962</v>
      </c>
      <c r="S158" s="2">
        <f t="shared" si="106"/>
        <v>0.1</v>
      </c>
      <c r="Z158" s="1">
        <f t="shared" si="90"/>
        <v>-1346</v>
      </c>
      <c r="AA158" s="1">
        <f t="shared" si="91"/>
        <v>-2.0737082666297908E-3</v>
      </c>
      <c r="AB158" s="1">
        <f t="shared" si="92"/>
        <v>6.6214840311840601E-3</v>
      </c>
      <c r="AC158" s="1">
        <f t="shared" si="93"/>
        <v>-1.1391901157951759E-2</v>
      </c>
      <c r="AD158" s="1">
        <f t="shared" si="94"/>
        <v>7.7573082669684197E-3</v>
      </c>
      <c r="AE158" s="1">
        <f t="shared" si="95"/>
        <v>6.0175831548776586E-6</v>
      </c>
      <c r="AF158" s="1">
        <f t="shared" si="96"/>
        <v>-1.1391901157951759E-2</v>
      </c>
      <c r="AG158" s="2"/>
      <c r="AH158" s="1">
        <f t="shared" si="97"/>
        <v>-9.3788403084543097E-4</v>
      </c>
      <c r="AI158" s="1">
        <f t="shared" si="98"/>
        <v>0.45271467889857497</v>
      </c>
      <c r="AJ158" s="1">
        <f t="shared" si="99"/>
        <v>0.46788469844620012</v>
      </c>
      <c r="AK158" s="1">
        <f t="shared" si="100"/>
        <v>0.39936247309589079</v>
      </c>
      <c r="AL158" s="1">
        <f t="shared" si="101"/>
        <v>2.5112006469769153</v>
      </c>
      <c r="AM158" s="1">
        <f t="shared" si="102"/>
        <v>3.066861203936369</v>
      </c>
      <c r="AN158" s="1">
        <f t="shared" si="104"/>
        <v>8.145913387225761</v>
      </c>
      <c r="AO158" s="1">
        <f t="shared" si="104"/>
        <v>8.1459180192520328</v>
      </c>
      <c r="AP158" s="1">
        <f t="shared" si="104"/>
        <v>8.1458942631782669</v>
      </c>
      <c r="AQ158" s="1">
        <f t="shared" si="104"/>
        <v>8.1460160800561781</v>
      </c>
      <c r="AR158" s="1">
        <f t="shared" si="104"/>
        <v>8.1453909014621022</v>
      </c>
      <c r="AS158" s="1">
        <f t="shared" si="104"/>
        <v>8.1485857262920671</v>
      </c>
      <c r="AT158" s="1">
        <f t="shared" si="104"/>
        <v>8.1318849549196237</v>
      </c>
      <c r="AU158" s="1">
        <f t="shared" si="103"/>
        <v>7.4970757328372857</v>
      </c>
    </row>
    <row r="159" spans="1:47" x14ac:dyDescent="0.2">
      <c r="A159" s="15" t="s">
        <v>126</v>
      </c>
      <c r="B159" s="16" t="s">
        <v>99</v>
      </c>
      <c r="C159" s="17">
        <v>41594.353000000003</v>
      </c>
      <c r="D159" s="20"/>
      <c r="E159" s="19">
        <f t="shared" si="86"/>
        <v>-1330.0013814059098</v>
      </c>
      <c r="F159" s="19">
        <f t="shared" si="87"/>
        <v>-1330</v>
      </c>
      <c r="G159" s="1">
        <f t="shared" si="88"/>
        <v>-4.2220000032102689E-3</v>
      </c>
      <c r="I159" s="1">
        <f t="shared" si="105"/>
        <v>-4.2220000032102689E-3</v>
      </c>
      <c r="P159" s="13">
        <f t="shared" si="82"/>
        <v>1.6793727699834109E-2</v>
      </c>
      <c r="Q159" s="65">
        <f t="shared" si="89"/>
        <v>26575.853000000003</v>
      </c>
      <c r="S159" s="2">
        <f t="shared" si="106"/>
        <v>0.1</v>
      </c>
      <c r="Z159" s="1">
        <f t="shared" si="90"/>
        <v>-1330</v>
      </c>
      <c r="AA159" s="1">
        <f t="shared" si="91"/>
        <v>-2.0745215621709085E-3</v>
      </c>
      <c r="AB159" s="1">
        <f t="shared" si="92"/>
        <v>-3.5978247707659744E-3</v>
      </c>
      <c r="AC159" s="1">
        <f t="shared" si="93"/>
        <v>-2.1015727703044378E-2</v>
      </c>
      <c r="AD159" s="1">
        <f t="shared" si="94"/>
        <v>-2.1474784410393604E-3</v>
      </c>
      <c r="AE159" s="1">
        <f t="shared" si="95"/>
        <v>4.6116636547288414E-7</v>
      </c>
      <c r="AF159" s="1">
        <f t="shared" si="96"/>
        <v>-2.1015727703044378E-2</v>
      </c>
      <c r="AG159" s="2"/>
      <c r="AH159" s="1">
        <f t="shared" si="97"/>
        <v>-6.2417523244429453E-4</v>
      </c>
      <c r="AI159" s="1">
        <f t="shared" si="98"/>
        <v>0.4484657283492034</v>
      </c>
      <c r="AJ159" s="1">
        <f t="shared" si="99"/>
        <v>0.4773303225821745</v>
      </c>
      <c r="AK159" s="1">
        <f t="shared" si="100"/>
        <v>0.39347370281250216</v>
      </c>
      <c r="AL159" s="1">
        <f t="shared" si="101"/>
        <v>2.5219189012681258</v>
      </c>
      <c r="AM159" s="1">
        <f t="shared" si="102"/>
        <v>3.1235587456295684</v>
      </c>
      <c r="AN159" s="1">
        <f t="shared" si="104"/>
        <v>8.1634096209786282</v>
      </c>
      <c r="AO159" s="1">
        <f t="shared" si="104"/>
        <v>8.1634121659523746</v>
      </c>
      <c r="AP159" s="1">
        <f t="shared" si="104"/>
        <v>8.1633998300944466</v>
      </c>
      <c r="AQ159" s="1">
        <f t="shared" si="104"/>
        <v>8.1634596193547893</v>
      </c>
      <c r="AR159" s="1">
        <f t="shared" si="104"/>
        <v>8.1631697293007583</v>
      </c>
      <c r="AS159" s="1">
        <f t="shared" si="104"/>
        <v>8.1645728267629067</v>
      </c>
      <c r="AT159" s="1">
        <f t="shared" si="104"/>
        <v>8.1577234034014623</v>
      </c>
      <c r="AU159" s="1">
        <f t="shared" si="103"/>
        <v>7.5180822697740624</v>
      </c>
    </row>
    <row r="160" spans="1:47" x14ac:dyDescent="0.2">
      <c r="A160" s="15" t="s">
        <v>126</v>
      </c>
      <c r="B160" s="16" t="s">
        <v>99</v>
      </c>
      <c r="C160" s="17">
        <v>41649.379000000001</v>
      </c>
      <c r="D160" s="20"/>
      <c r="E160" s="19">
        <f t="shared" si="86"/>
        <v>-1311.9972976533184</v>
      </c>
      <c r="F160" s="19">
        <f t="shared" si="87"/>
        <v>-1312</v>
      </c>
      <c r="G160" s="1">
        <f t="shared" si="88"/>
        <v>8.259199996246025E-3</v>
      </c>
      <c r="I160" s="1">
        <f t="shared" si="105"/>
        <v>8.259199996246025E-3</v>
      </c>
      <c r="P160" s="13">
        <f t="shared" si="82"/>
        <v>1.6472448559070787E-2</v>
      </c>
      <c r="Q160" s="65">
        <f t="shared" si="89"/>
        <v>26630.879000000001</v>
      </c>
      <c r="S160" s="2">
        <f t="shared" si="106"/>
        <v>0.1</v>
      </c>
      <c r="Z160" s="1">
        <f t="shared" si="90"/>
        <v>-1312</v>
      </c>
      <c r="AA160" s="1">
        <f t="shared" si="91"/>
        <v>-2.082835691182997E-3</v>
      </c>
      <c r="AB160" s="1">
        <f t="shared" si="92"/>
        <v>8.5336962092957911E-3</v>
      </c>
      <c r="AC160" s="1">
        <f t="shared" si="93"/>
        <v>-8.2132485628247619E-3</v>
      </c>
      <c r="AD160" s="1">
        <f t="shared" si="94"/>
        <v>1.0342035687429023E-2</v>
      </c>
      <c r="AE160" s="1">
        <f t="shared" si="95"/>
        <v>1.0695770216005549E-5</v>
      </c>
      <c r="AF160" s="1">
        <f t="shared" si="96"/>
        <v>-8.2132485628247619E-3</v>
      </c>
      <c r="AG160" s="2"/>
      <c r="AH160" s="1">
        <f t="shared" si="97"/>
        <v>-2.744962130497669E-4</v>
      </c>
      <c r="AI160" s="1">
        <f t="shared" si="98"/>
        <v>0.44385264639578537</v>
      </c>
      <c r="AJ160" s="1">
        <f t="shared" si="99"/>
        <v>0.48768519113885545</v>
      </c>
      <c r="AK160" s="1">
        <f t="shared" si="100"/>
        <v>0.38692599898350677</v>
      </c>
      <c r="AL160" s="1">
        <f t="shared" si="101"/>
        <v>2.5337411206097693</v>
      </c>
      <c r="AM160" s="1">
        <f t="shared" si="102"/>
        <v>3.1883391418244953</v>
      </c>
      <c r="AN160" s="1">
        <f t="shared" si="104"/>
        <v>8.1828996862729202</v>
      </c>
      <c r="AO160" s="1">
        <f t="shared" si="104"/>
        <v>8.1828975019296752</v>
      </c>
      <c r="AP160" s="1">
        <f t="shared" si="104"/>
        <v>8.1829074829984307</v>
      </c>
      <c r="AQ160" s="1">
        <f t="shared" si="104"/>
        <v>8.1828618734389131</v>
      </c>
      <c r="AR160" s="1">
        <f t="shared" si="104"/>
        <v>8.1830702415094887</v>
      </c>
      <c r="AS160" s="1">
        <f t="shared" si="104"/>
        <v>8.1821172689726289</v>
      </c>
      <c r="AT160" s="1">
        <f t="shared" si="104"/>
        <v>8.1864541832237592</v>
      </c>
      <c r="AU160" s="1">
        <f t="shared" si="103"/>
        <v>7.5417146238279358</v>
      </c>
    </row>
    <row r="161" spans="1:47" x14ac:dyDescent="0.2">
      <c r="A161" s="19" t="s">
        <v>122</v>
      </c>
      <c r="C161" s="20">
        <v>41682.991800000003</v>
      </c>
      <c r="D161" s="20"/>
      <c r="E161" s="1">
        <f t="shared" si="86"/>
        <v>-1300.9994481574588</v>
      </c>
      <c r="F161" s="1">
        <f t="shared" si="87"/>
        <v>-1301</v>
      </c>
      <c r="G161" s="1">
        <f t="shared" si="88"/>
        <v>1.6866000005393289E-3</v>
      </c>
      <c r="J161" s="1">
        <f>+G161</f>
        <v>1.6866000005393289E-3</v>
      </c>
      <c r="P161" s="13">
        <f t="shared" si="82"/>
        <v>1.6273878306382092E-2</v>
      </c>
      <c r="Q161" s="65">
        <f t="shared" si="89"/>
        <v>26664.491800000003</v>
      </c>
      <c r="S161" s="2">
        <f>S$17</f>
        <v>1</v>
      </c>
      <c r="Z161" s="1">
        <f t="shared" si="90"/>
        <v>-1301</v>
      </c>
      <c r="AA161" s="1">
        <f t="shared" si="91"/>
        <v>-2.0917726628468824E-3</v>
      </c>
      <c r="AB161" s="1">
        <f t="shared" si="92"/>
        <v>1.7490934215564778E-3</v>
      </c>
      <c r="AC161" s="1">
        <f t="shared" si="93"/>
        <v>-1.4587278305842763E-2</v>
      </c>
      <c r="AD161" s="1">
        <f t="shared" si="94"/>
        <v>3.7783726633862113E-3</v>
      </c>
      <c r="AE161" s="1">
        <f t="shared" si="95"/>
        <v>1.4276099983424213E-5</v>
      </c>
      <c r="AF161" s="1">
        <f t="shared" si="96"/>
        <v>-1.4587278305842763E-2</v>
      </c>
      <c r="AG161" s="2"/>
      <c r="AH161" s="1">
        <f t="shared" si="97"/>
        <v>-6.249342101714904E-5</v>
      </c>
      <c r="AI161" s="1">
        <f t="shared" si="98"/>
        <v>0.44111696767684705</v>
      </c>
      <c r="AJ161" s="1">
        <f t="shared" si="99"/>
        <v>0.493877064020802</v>
      </c>
      <c r="AK161" s="1">
        <f t="shared" si="100"/>
        <v>0.38296391969953725</v>
      </c>
      <c r="AL161" s="1">
        <f t="shared" si="101"/>
        <v>2.5408477656999042</v>
      </c>
      <c r="AM161" s="1">
        <f t="shared" si="102"/>
        <v>3.2284685910819793</v>
      </c>
      <c r="AN161" s="1">
        <f t="shared" ref="AN161:AT170" si="107">$AU161+$AB$7*SIN(AO161)</f>
        <v>8.194712787441869</v>
      </c>
      <c r="AO161" s="1">
        <f t="shared" si="107"/>
        <v>8.194706062109546</v>
      </c>
      <c r="AP161" s="1">
        <f t="shared" si="107"/>
        <v>8.1947357662037241</v>
      </c>
      <c r="AQ161" s="1">
        <f t="shared" si="107"/>
        <v>8.1946045519394008</v>
      </c>
      <c r="AR161" s="1">
        <f t="shared" si="107"/>
        <v>8.1951838091550595</v>
      </c>
      <c r="AS161" s="1">
        <f t="shared" si="107"/>
        <v>8.1926194494425353</v>
      </c>
      <c r="AT161" s="1">
        <f t="shared" si="107"/>
        <v>8.2038348022788483</v>
      </c>
      <c r="AU161" s="1">
        <f t="shared" si="103"/>
        <v>7.5561566179719701</v>
      </c>
    </row>
    <row r="162" spans="1:47" x14ac:dyDescent="0.2">
      <c r="A162" s="15" t="s">
        <v>127</v>
      </c>
      <c r="B162" s="16" t="s">
        <v>99</v>
      </c>
      <c r="C162" s="17">
        <v>42404.288</v>
      </c>
      <c r="D162" s="20"/>
      <c r="E162" s="19">
        <f t="shared" si="86"/>
        <v>-1064.9968821845303</v>
      </c>
      <c r="F162" s="19">
        <f t="shared" si="87"/>
        <v>-1065</v>
      </c>
      <c r="G162" s="1">
        <f t="shared" si="88"/>
        <v>9.528999995382037E-3</v>
      </c>
      <c r="I162" s="1">
        <f>+G162</f>
        <v>9.528999995382037E-3</v>
      </c>
      <c r="P162" s="13">
        <f t="shared" si="82"/>
        <v>1.1605599794151916E-2</v>
      </c>
      <c r="Q162" s="65">
        <f t="shared" si="89"/>
        <v>27385.788</v>
      </c>
      <c r="S162" s="2">
        <f>S$16</f>
        <v>0.1</v>
      </c>
      <c r="Z162" s="1">
        <f t="shared" si="90"/>
        <v>-1065</v>
      </c>
      <c r="AA162" s="1">
        <f t="shared" si="91"/>
        <v>-2.9835508501063722E-3</v>
      </c>
      <c r="AB162" s="1">
        <f t="shared" si="92"/>
        <v>5.3472769344957158E-3</v>
      </c>
      <c r="AC162" s="1">
        <f t="shared" si="93"/>
        <v>-2.0765997987698785E-3</v>
      </c>
      <c r="AD162" s="1">
        <f t="shared" si="94"/>
        <v>1.2512550845488409E-2</v>
      </c>
      <c r="AE162" s="1">
        <f t="shared" si="95"/>
        <v>1.5656392866093272E-5</v>
      </c>
      <c r="AF162" s="1">
        <f t="shared" si="96"/>
        <v>-2.0765997987698785E-3</v>
      </c>
      <c r="AG162" s="2"/>
      <c r="AH162" s="1">
        <f t="shared" si="97"/>
        <v>4.1817230608863212E-3</v>
      </c>
      <c r="AI162" s="1">
        <f t="shared" si="98"/>
        <v>0.39461302808760568</v>
      </c>
      <c r="AJ162" s="1">
        <f t="shared" si="99"/>
        <v>0.60653368702976707</v>
      </c>
      <c r="AK162" s="1">
        <f t="shared" si="100"/>
        <v>0.30416808157513481</v>
      </c>
      <c r="AL162" s="1">
        <f t="shared" si="101"/>
        <v>2.6759983116692827</v>
      </c>
      <c r="AM162" s="1">
        <f t="shared" si="102"/>
        <v>4.2177039721373344</v>
      </c>
      <c r="AN162" s="1">
        <f t="shared" si="107"/>
        <v>8.4333563124121156</v>
      </c>
      <c r="AO162" s="1">
        <f t="shared" si="107"/>
        <v>8.4322380196241902</v>
      </c>
      <c r="AP162" s="1">
        <f t="shared" si="107"/>
        <v>8.4352510363202438</v>
      </c>
      <c r="AQ162" s="1">
        <f t="shared" si="107"/>
        <v>8.4271010507488793</v>
      </c>
      <c r="AR162" s="1">
        <f t="shared" si="107"/>
        <v>8.4489180872397611</v>
      </c>
      <c r="AS162" s="1">
        <f t="shared" si="107"/>
        <v>8.3887509949796009</v>
      </c>
      <c r="AT162" s="1">
        <f t="shared" si="107"/>
        <v>8.5434580378695149</v>
      </c>
      <c r="AU162" s="1">
        <f t="shared" si="103"/>
        <v>7.8660030377894277</v>
      </c>
    </row>
    <row r="163" spans="1:47" x14ac:dyDescent="0.2">
      <c r="A163" s="19" t="s">
        <v>128</v>
      </c>
      <c r="C163" s="20">
        <v>42413.450100000002</v>
      </c>
      <c r="D163" s="20" t="s">
        <v>53</v>
      </c>
      <c r="E163" s="1">
        <f t="shared" si="86"/>
        <v>-1061.9991135706086</v>
      </c>
      <c r="F163" s="1">
        <f t="shared" si="87"/>
        <v>-1062</v>
      </c>
      <c r="G163" s="1">
        <f t="shared" si="88"/>
        <v>2.7092000018456019E-3</v>
      </c>
      <c r="J163" s="1">
        <f>+G163</f>
        <v>2.7092000018456019E-3</v>
      </c>
      <c r="P163" s="13">
        <f t="shared" si="82"/>
        <v>1.1541238270691366E-2</v>
      </c>
      <c r="Q163" s="65">
        <f t="shared" si="89"/>
        <v>27394.950100000002</v>
      </c>
      <c r="S163" s="2">
        <f>S$17</f>
        <v>1</v>
      </c>
      <c r="Z163" s="1">
        <f t="shared" si="90"/>
        <v>-1062</v>
      </c>
      <c r="AA163" s="1">
        <f t="shared" si="91"/>
        <v>-3.003413767458522E-3</v>
      </c>
      <c r="AB163" s="1">
        <f t="shared" si="92"/>
        <v>-1.5228170058917048E-3</v>
      </c>
      <c r="AC163" s="1">
        <f t="shared" si="93"/>
        <v>-8.8320382688457637E-3</v>
      </c>
      <c r="AD163" s="1">
        <f t="shared" si="94"/>
        <v>5.7126137693041239E-3</v>
      </c>
      <c r="AE163" s="1">
        <f t="shared" si="95"/>
        <v>3.2633956077243068E-5</v>
      </c>
      <c r="AF163" s="1">
        <f t="shared" si="96"/>
        <v>-8.8320382688457637E-3</v>
      </c>
      <c r="AG163" s="2"/>
      <c r="AH163" s="1">
        <f t="shared" si="97"/>
        <v>4.2320170077373067E-3</v>
      </c>
      <c r="AI163" s="1">
        <f t="shared" si="98"/>
        <v>0.39414361888135752</v>
      </c>
      <c r="AJ163" s="1">
        <f t="shared" si="99"/>
        <v>0.60776183037637532</v>
      </c>
      <c r="AK163" s="1">
        <f t="shared" si="100"/>
        <v>0.30323201194494331</v>
      </c>
      <c r="AL163" s="1">
        <f t="shared" si="101"/>
        <v>2.6775439456519079</v>
      </c>
      <c r="AM163" s="1">
        <f t="shared" si="102"/>
        <v>4.2322719386767842</v>
      </c>
      <c r="AN163" s="1">
        <f t="shared" si="107"/>
        <v>8.4362389349553784</v>
      </c>
      <c r="AO163" s="1">
        <f t="shared" si="107"/>
        <v>8.435083841905664</v>
      </c>
      <c r="AP163" s="1">
        <f t="shared" si="107"/>
        <v>8.4381823544834162</v>
      </c>
      <c r="AQ163" s="1">
        <f t="shared" si="107"/>
        <v>8.4298373909517661</v>
      </c>
      <c r="AR163" s="1">
        <f t="shared" si="107"/>
        <v>8.4520772968921705</v>
      </c>
      <c r="AS163" s="1">
        <f t="shared" si="107"/>
        <v>8.3910043134818331</v>
      </c>
      <c r="AT163" s="1">
        <f t="shared" si="107"/>
        <v>8.5473594303954084</v>
      </c>
      <c r="AU163" s="1">
        <f t="shared" si="103"/>
        <v>7.8699417634650732</v>
      </c>
    </row>
    <row r="164" spans="1:47" x14ac:dyDescent="0.2">
      <c r="A164" s="19" t="s">
        <v>122</v>
      </c>
      <c r="C164" s="20">
        <v>42413.4565</v>
      </c>
      <c r="D164" s="20"/>
      <c r="E164" s="1">
        <f t="shared" si="86"/>
        <v>-1061.9970195398598</v>
      </c>
      <c r="F164" s="1">
        <f t="shared" si="87"/>
        <v>-1062</v>
      </c>
      <c r="G164" s="1">
        <f t="shared" si="88"/>
        <v>9.1092000002390705E-3</v>
      </c>
      <c r="J164" s="1">
        <f>+G164</f>
        <v>9.1092000002390705E-3</v>
      </c>
      <c r="P164" s="13">
        <f t="shared" ref="P164:P195" si="108">+D$11+D$12*F164+D$13*F164^2</f>
        <v>1.1541238270691366E-2</v>
      </c>
      <c r="Q164" s="65">
        <f t="shared" si="89"/>
        <v>27394.9565</v>
      </c>
      <c r="S164" s="2">
        <f>S$17</f>
        <v>1</v>
      </c>
      <c r="Z164" s="1">
        <f t="shared" si="90"/>
        <v>-1062</v>
      </c>
      <c r="AA164" s="1">
        <f t="shared" si="91"/>
        <v>-3.003413767458522E-3</v>
      </c>
      <c r="AB164" s="1">
        <f t="shared" si="92"/>
        <v>4.8771829925017638E-3</v>
      </c>
      <c r="AC164" s="1">
        <f t="shared" si="93"/>
        <v>-2.4320382704522952E-3</v>
      </c>
      <c r="AD164" s="1">
        <f t="shared" si="94"/>
        <v>1.2112613767697593E-2</v>
      </c>
      <c r="AE164" s="1">
        <f t="shared" si="95"/>
        <v>1.4671541228541727E-4</v>
      </c>
      <c r="AF164" s="1">
        <f t="shared" si="96"/>
        <v>-2.4320382704522952E-3</v>
      </c>
      <c r="AG164" s="2"/>
      <c r="AH164" s="1">
        <f t="shared" si="97"/>
        <v>4.2320170077373067E-3</v>
      </c>
      <c r="AI164" s="1">
        <f t="shared" si="98"/>
        <v>0.39414361888135752</v>
      </c>
      <c r="AJ164" s="1">
        <f t="shared" si="99"/>
        <v>0.60776183037637532</v>
      </c>
      <c r="AK164" s="1">
        <f t="shared" si="100"/>
        <v>0.30323201194494331</v>
      </c>
      <c r="AL164" s="1">
        <f t="shared" si="101"/>
        <v>2.6775439456519079</v>
      </c>
      <c r="AM164" s="1">
        <f t="shared" si="102"/>
        <v>4.2322719386767842</v>
      </c>
      <c r="AN164" s="1">
        <f t="shared" si="107"/>
        <v>8.4362389349553784</v>
      </c>
      <c r="AO164" s="1">
        <f t="shared" si="107"/>
        <v>8.435083841905664</v>
      </c>
      <c r="AP164" s="1">
        <f t="shared" si="107"/>
        <v>8.4381823544834162</v>
      </c>
      <c r="AQ164" s="1">
        <f t="shared" si="107"/>
        <v>8.4298373909517661</v>
      </c>
      <c r="AR164" s="1">
        <f t="shared" si="107"/>
        <v>8.4520772968921705</v>
      </c>
      <c r="AS164" s="1">
        <f t="shared" si="107"/>
        <v>8.3910043134818331</v>
      </c>
      <c r="AT164" s="1">
        <f t="shared" si="107"/>
        <v>8.5473594303954084</v>
      </c>
      <c r="AU164" s="1">
        <f t="shared" si="103"/>
        <v>7.8699417634650732</v>
      </c>
    </row>
    <row r="165" spans="1:47" x14ac:dyDescent="0.2">
      <c r="A165" s="15" t="s">
        <v>129</v>
      </c>
      <c r="B165" s="16" t="s">
        <v>99</v>
      </c>
      <c r="C165" s="17">
        <v>42422.625999999997</v>
      </c>
      <c r="D165" s="20"/>
      <c r="E165" s="19">
        <f t="shared" si="86"/>
        <v>-1058.9968297028859</v>
      </c>
      <c r="F165" s="19">
        <f t="shared" si="87"/>
        <v>-1059</v>
      </c>
      <c r="G165" s="1">
        <f t="shared" si="88"/>
        <v>9.6893999943858944E-3</v>
      </c>
      <c r="I165" s="1">
        <f>+G165</f>
        <v>9.6893999943858944E-3</v>
      </c>
      <c r="P165" s="13">
        <f t="shared" si="108"/>
        <v>1.1476750747230809E-2</v>
      </c>
      <c r="Q165" s="65">
        <f t="shared" si="89"/>
        <v>27404.125999999997</v>
      </c>
      <c r="S165" s="2">
        <f>S$16</f>
        <v>0.1</v>
      </c>
      <c r="Z165" s="1">
        <f t="shared" si="90"/>
        <v>-1059</v>
      </c>
      <c r="AA165" s="1">
        <f t="shared" si="91"/>
        <v>-3.0234883578297905E-3</v>
      </c>
      <c r="AB165" s="1">
        <f t="shared" si="92"/>
        <v>5.407178483619021E-3</v>
      </c>
      <c r="AC165" s="1">
        <f t="shared" si="93"/>
        <v>-1.7873507528449149E-3</v>
      </c>
      <c r="AD165" s="1">
        <f t="shared" si="94"/>
        <v>1.2712888352215686E-2</v>
      </c>
      <c r="AE165" s="1">
        <f t="shared" si="95"/>
        <v>1.6161753025590125E-5</v>
      </c>
      <c r="AF165" s="1">
        <f t="shared" si="96"/>
        <v>-1.7873507528449149E-3</v>
      </c>
      <c r="AG165" s="2"/>
      <c r="AH165" s="1">
        <f t="shared" si="97"/>
        <v>4.2822215107668734E-3</v>
      </c>
      <c r="AI165" s="1">
        <f t="shared" si="98"/>
        <v>0.39367671588494069</v>
      </c>
      <c r="AJ165" s="1">
        <f t="shared" si="99"/>
        <v>0.60898574358210156</v>
      </c>
      <c r="AK165" s="1">
        <f t="shared" si="100"/>
        <v>0.30229734161961308</v>
      </c>
      <c r="AL165" s="1">
        <f t="shared" si="101"/>
        <v>2.6790860770156053</v>
      </c>
      <c r="AM165" s="1">
        <f t="shared" si="102"/>
        <v>4.2469021764503978</v>
      </c>
      <c r="AN165" s="1">
        <f t="shared" si="107"/>
        <v>8.439118443263224</v>
      </c>
      <c r="AO165" s="1">
        <f t="shared" si="107"/>
        <v>8.4379257232253906</v>
      </c>
      <c r="AP165" s="1">
        <f t="shared" si="107"/>
        <v>8.4411112344887425</v>
      </c>
      <c r="AQ165" s="1">
        <f t="shared" si="107"/>
        <v>8.432568827972899</v>
      </c>
      <c r="AR165" s="1">
        <f t="shared" si="107"/>
        <v>8.4552347194241015</v>
      </c>
      <c r="AS165" s="1">
        <f t="shared" si="107"/>
        <v>8.3932542729320119</v>
      </c>
      <c r="AT165" s="1">
        <f t="shared" si="107"/>
        <v>8.5512503137753004</v>
      </c>
      <c r="AU165" s="1">
        <f t="shared" si="103"/>
        <v>7.8738804891407188</v>
      </c>
    </row>
    <row r="166" spans="1:47" x14ac:dyDescent="0.2">
      <c r="A166" s="15" t="s">
        <v>129</v>
      </c>
      <c r="B166" s="16" t="s">
        <v>99</v>
      </c>
      <c r="C166" s="17">
        <v>42697.7</v>
      </c>
      <c r="D166" s="20"/>
      <c r="E166" s="19">
        <f t="shared" si="86"/>
        <v>-968.99473370898238</v>
      </c>
      <c r="F166" s="19">
        <f t="shared" si="87"/>
        <v>-969</v>
      </c>
      <c r="G166" s="1">
        <f t="shared" si="88"/>
        <v>1.6095399994810577E-2</v>
      </c>
      <c r="I166" s="1">
        <f>+G166</f>
        <v>1.6095399994810577E-2</v>
      </c>
      <c r="P166" s="13">
        <f t="shared" si="108"/>
        <v>9.4835350434142179E-3</v>
      </c>
      <c r="Q166" s="65">
        <f t="shared" si="89"/>
        <v>27679.199999999997</v>
      </c>
      <c r="S166" s="2">
        <f>S$16</f>
        <v>0.1</v>
      </c>
      <c r="Z166" s="1">
        <f t="shared" si="90"/>
        <v>-969</v>
      </c>
      <c r="AA166" s="1">
        <f t="shared" si="91"/>
        <v>-3.7237514700104359E-3</v>
      </c>
      <c r="AB166" s="1">
        <f t="shared" si="92"/>
        <v>1.0348232217271845E-2</v>
      </c>
      <c r="AC166" s="1">
        <f t="shared" si="93"/>
        <v>6.6118649513963595E-3</v>
      </c>
      <c r="AD166" s="1">
        <f t="shared" si="94"/>
        <v>1.9819151464821015E-2</v>
      </c>
      <c r="AE166" s="1">
        <f t="shared" si="95"/>
        <v>3.9279876478551705E-5</v>
      </c>
      <c r="AF166" s="1">
        <f t="shared" si="96"/>
        <v>6.6118649513963595E-3</v>
      </c>
      <c r="AG166" s="2"/>
      <c r="AH166" s="1">
        <f t="shared" si="97"/>
        <v>5.7471677775387323E-3</v>
      </c>
      <c r="AI166" s="1">
        <f t="shared" si="98"/>
        <v>0.38075897525969993</v>
      </c>
      <c r="AJ166" s="1">
        <f t="shared" si="99"/>
        <v>0.64386312174189386</v>
      </c>
      <c r="AK166" s="1">
        <f t="shared" si="100"/>
        <v>0.27486753334822778</v>
      </c>
      <c r="AL166" s="1">
        <f t="shared" si="101"/>
        <v>2.7238413450181929</v>
      </c>
      <c r="AM166" s="1">
        <f t="shared" si="102"/>
        <v>4.7177087918997973</v>
      </c>
      <c r="AN166" s="1">
        <f t="shared" si="107"/>
        <v>8.5241612979703465</v>
      </c>
      <c r="AO166" s="1">
        <f t="shared" si="107"/>
        <v>8.5214181580673429</v>
      </c>
      <c r="AP166" s="1">
        <f t="shared" si="107"/>
        <v>8.5279325678922575</v>
      </c>
      <c r="AQ166" s="1">
        <f t="shared" si="107"/>
        <v>8.5123731644300662</v>
      </c>
      <c r="AR166" s="1">
        <f t="shared" si="107"/>
        <v>8.5490473543014556</v>
      </c>
      <c r="AS166" s="1">
        <f t="shared" si="107"/>
        <v>8.4596128124402306</v>
      </c>
      <c r="AT166" s="1">
        <f t="shared" si="107"/>
        <v>8.6630996007832728</v>
      </c>
      <c r="AU166" s="1">
        <f t="shared" si="103"/>
        <v>7.9920422594100877</v>
      </c>
    </row>
    <row r="167" spans="1:47" x14ac:dyDescent="0.2">
      <c r="A167" s="19" t="s">
        <v>122</v>
      </c>
      <c r="C167" s="20">
        <v>42777.150199999996</v>
      </c>
      <c r="D167" s="20"/>
      <c r="E167" s="1">
        <f t="shared" si="86"/>
        <v>-942.99923967052462</v>
      </c>
      <c r="F167" s="1">
        <f t="shared" si="87"/>
        <v>-943</v>
      </c>
      <c r="G167" s="1">
        <f t="shared" si="88"/>
        <v>2.323799992154818E-3</v>
      </c>
      <c r="J167" s="1">
        <f>+G167</f>
        <v>2.323799992154818E-3</v>
      </c>
      <c r="P167" s="13">
        <f t="shared" si="108"/>
        <v>8.8866051734227576E-3</v>
      </c>
      <c r="Q167" s="65">
        <f t="shared" si="89"/>
        <v>27758.650199999996</v>
      </c>
      <c r="S167" s="2">
        <f>S$17</f>
        <v>1</v>
      </c>
      <c r="Z167" s="1">
        <f t="shared" si="90"/>
        <v>-943</v>
      </c>
      <c r="AA167" s="1">
        <f t="shared" si="91"/>
        <v>-3.9612190137293633E-3</v>
      </c>
      <c r="AB167" s="1">
        <f t="shared" si="92"/>
        <v>-3.8318853544870371E-3</v>
      </c>
      <c r="AC167" s="1">
        <f t="shared" si="93"/>
        <v>-6.5628051812679396E-3</v>
      </c>
      <c r="AD167" s="1">
        <f t="shared" si="94"/>
        <v>6.2850190058841814E-3</v>
      </c>
      <c r="AE167" s="1">
        <f t="shared" si="95"/>
        <v>3.9501463904325382E-5</v>
      </c>
      <c r="AF167" s="1">
        <f t="shared" si="96"/>
        <v>-6.5628051812679396E-3</v>
      </c>
      <c r="AG167" s="2"/>
      <c r="AH167" s="1">
        <f t="shared" si="97"/>
        <v>6.1556853466418551E-3</v>
      </c>
      <c r="AI167" s="1">
        <f t="shared" si="98"/>
        <v>0.3773890084980599</v>
      </c>
      <c r="AJ167" s="1">
        <f t="shared" si="99"/>
        <v>0.65332748800657914</v>
      </c>
      <c r="AK167" s="1">
        <f t="shared" si="100"/>
        <v>0.26714632857542142</v>
      </c>
      <c r="AL167" s="1">
        <f t="shared" si="101"/>
        <v>2.7362761684604893</v>
      </c>
      <c r="AM167" s="1">
        <f t="shared" si="102"/>
        <v>4.8666771966485518</v>
      </c>
      <c r="AN167" s="1">
        <f t="shared" si="107"/>
        <v>8.5482893152394634</v>
      </c>
      <c r="AO167" s="1">
        <f t="shared" si="107"/>
        <v>8.5449336303834293</v>
      </c>
      <c r="AP167" s="1">
        <f t="shared" si="107"/>
        <v>8.5526697417975068</v>
      </c>
      <c r="AQ167" s="1">
        <f t="shared" si="107"/>
        <v>8.5347247768758763</v>
      </c>
      <c r="AR167" s="1">
        <f t="shared" si="107"/>
        <v>8.5757805396688749</v>
      </c>
      <c r="AS167" s="1">
        <f t="shared" si="107"/>
        <v>8.47854776160335</v>
      </c>
      <c r="AT167" s="1">
        <f t="shared" si="107"/>
        <v>8.6936621105487539</v>
      </c>
      <c r="AU167" s="1">
        <f t="shared" si="103"/>
        <v>8.0261778819323499</v>
      </c>
    </row>
    <row r="168" spans="1:47" x14ac:dyDescent="0.2">
      <c r="A168" s="19" t="s">
        <v>130</v>
      </c>
      <c r="C168" s="20">
        <v>42807.712</v>
      </c>
      <c r="D168" s="20"/>
      <c r="E168" s="1">
        <f t="shared" si="86"/>
        <v>-932.99965389598117</v>
      </c>
      <c r="F168" s="1">
        <f t="shared" si="87"/>
        <v>-933</v>
      </c>
      <c r="G168" s="1">
        <f t="shared" si="88"/>
        <v>1.0578000001260079E-3</v>
      </c>
      <c r="I168" s="1">
        <f>+G168</f>
        <v>1.0578000001260079E-3</v>
      </c>
      <c r="P168" s="13">
        <f t="shared" si="108"/>
        <v>8.6544967618875854E-3</v>
      </c>
      <c r="Q168" s="65">
        <f t="shared" si="89"/>
        <v>27789.212</v>
      </c>
      <c r="S168" s="2">
        <f>S$16</f>
        <v>0.1</v>
      </c>
      <c r="Z168" s="1">
        <f t="shared" si="90"/>
        <v>-933</v>
      </c>
      <c r="AA168" s="1">
        <f t="shared" si="91"/>
        <v>-4.056735824848349E-3</v>
      </c>
      <c r="AB168" s="1">
        <f t="shared" si="92"/>
        <v>-5.2532689319746027E-3</v>
      </c>
      <c r="AC168" s="1">
        <f t="shared" si="93"/>
        <v>-7.5966967617615774E-3</v>
      </c>
      <c r="AD168" s="1">
        <f t="shared" si="94"/>
        <v>5.114535824974357E-3</v>
      </c>
      <c r="AE168" s="1">
        <f t="shared" si="95"/>
        <v>2.615847670494613E-6</v>
      </c>
      <c r="AF168" s="1">
        <f t="shared" si="96"/>
        <v>-7.5966967617615774E-3</v>
      </c>
      <c r="AG168" s="2"/>
      <c r="AH168" s="1">
        <f t="shared" si="97"/>
        <v>6.3110689321006106E-3</v>
      </c>
      <c r="AI168" s="1">
        <f t="shared" si="98"/>
        <v>0.37613257576745829</v>
      </c>
      <c r="AJ168" s="1">
        <f t="shared" si="99"/>
        <v>0.65690056252016749</v>
      </c>
      <c r="AK168" s="1">
        <f t="shared" si="100"/>
        <v>0.26419887318421675</v>
      </c>
      <c r="AL168" s="1">
        <f t="shared" si="101"/>
        <v>2.7410054118400682</v>
      </c>
      <c r="AM168" s="1">
        <f t="shared" si="102"/>
        <v>4.9257264517914301</v>
      </c>
      <c r="AN168" s="1">
        <f t="shared" si="107"/>
        <v>8.55752186544842</v>
      </c>
      <c r="AO168" s="1">
        <f t="shared" si="107"/>
        <v>8.5539099361520883</v>
      </c>
      <c r="AP168" s="1">
        <f t="shared" si="107"/>
        <v>8.5621459713753847</v>
      </c>
      <c r="AQ168" s="1">
        <f t="shared" si="107"/>
        <v>8.5432467572013415</v>
      </c>
      <c r="AR168" s="1">
        <f t="shared" si="107"/>
        <v>8.5860129740863513</v>
      </c>
      <c r="AS168" s="1">
        <f t="shared" si="107"/>
        <v>8.4858228004543346</v>
      </c>
      <c r="AT168" s="1">
        <f t="shared" si="107"/>
        <v>8.7052095840221053</v>
      </c>
      <c r="AU168" s="1">
        <f t="shared" si="103"/>
        <v>8.0393069675178346</v>
      </c>
    </row>
    <row r="169" spans="1:47" x14ac:dyDescent="0.2">
      <c r="A169" s="19" t="s">
        <v>131</v>
      </c>
      <c r="C169" s="20">
        <v>42832.167999999998</v>
      </c>
      <c r="D169" s="20"/>
      <c r="E169" s="1">
        <f t="shared" si="86"/>
        <v>-924.99783889482967</v>
      </c>
      <c r="F169" s="1">
        <f t="shared" si="87"/>
        <v>-925</v>
      </c>
      <c r="G169" s="1">
        <f t="shared" si="88"/>
        <v>6.6049999950337224E-3</v>
      </c>
      <c r="I169" s="1">
        <f>+G169</f>
        <v>6.6049999950337224E-3</v>
      </c>
      <c r="P169" s="13">
        <f t="shared" si="108"/>
        <v>8.4678020326594446E-3</v>
      </c>
      <c r="Q169" s="65">
        <f t="shared" si="89"/>
        <v>27813.667999999998</v>
      </c>
      <c r="S169" s="2">
        <f>S$16</f>
        <v>0.1</v>
      </c>
      <c r="Z169" s="1">
        <f t="shared" si="90"/>
        <v>-925</v>
      </c>
      <c r="AA169" s="1">
        <f t="shared" si="91"/>
        <v>-4.1348212305028975E-3</v>
      </c>
      <c r="AB169" s="1">
        <f t="shared" si="92"/>
        <v>1.7031831774392322E-4</v>
      </c>
      <c r="AC169" s="1">
        <f t="shared" si="93"/>
        <v>-1.8628020376257222E-3</v>
      </c>
      <c r="AD169" s="1">
        <f t="shared" si="94"/>
        <v>1.0739821225536621E-2</v>
      </c>
      <c r="AE169" s="1">
        <f t="shared" si="95"/>
        <v>1.1534375995648694E-5</v>
      </c>
      <c r="AF169" s="1">
        <f t="shared" si="96"/>
        <v>-1.8628020376257222E-3</v>
      </c>
      <c r="AG169" s="2"/>
      <c r="AH169" s="1">
        <f t="shared" si="97"/>
        <v>6.4346816772897992E-3</v>
      </c>
      <c r="AI169" s="1">
        <f t="shared" si="98"/>
        <v>0.37514287993763729</v>
      </c>
      <c r="AJ169" s="1">
        <f t="shared" si="99"/>
        <v>0.65973293421147761</v>
      </c>
      <c r="AK169" s="1">
        <f t="shared" si="100"/>
        <v>0.26184955053947684</v>
      </c>
      <c r="AL169" s="1">
        <f t="shared" si="101"/>
        <v>2.7447681630146255</v>
      </c>
      <c r="AM169" s="1">
        <f t="shared" si="102"/>
        <v>4.9736998643824712</v>
      </c>
      <c r="AN169" s="1">
        <f t="shared" si="107"/>
        <v>8.5648895559069533</v>
      </c>
      <c r="AO169" s="1">
        <f t="shared" si="107"/>
        <v>8.5610643323944675</v>
      </c>
      <c r="AP169" s="1">
        <f t="shared" si="107"/>
        <v>8.5697120162692748</v>
      </c>
      <c r="AQ169" s="1">
        <f t="shared" si="107"/>
        <v>8.5500357680966506</v>
      </c>
      <c r="AR169" s="1">
        <f t="shared" si="107"/>
        <v>8.5941782631039114</v>
      </c>
      <c r="AS169" s="1">
        <f t="shared" si="107"/>
        <v>8.4916423801688072</v>
      </c>
      <c r="AT169" s="1">
        <f t="shared" si="107"/>
        <v>8.7143649060755468</v>
      </c>
      <c r="AU169" s="1">
        <f t="shared" si="103"/>
        <v>8.0498102359862234</v>
      </c>
    </row>
    <row r="170" spans="1:47" x14ac:dyDescent="0.2">
      <c r="A170" s="15" t="s">
        <v>132</v>
      </c>
      <c r="B170" s="16" t="s">
        <v>99</v>
      </c>
      <c r="C170" s="17">
        <v>42841.330999999998</v>
      </c>
      <c r="D170" s="20"/>
      <c r="E170" s="19">
        <f t="shared" si="86"/>
        <v>-921.99977580783423</v>
      </c>
      <c r="F170" s="19">
        <f t="shared" si="87"/>
        <v>-922</v>
      </c>
      <c r="G170" s="1">
        <f t="shared" si="88"/>
        <v>6.8519999331329018E-4</v>
      </c>
      <c r="I170" s="1">
        <f>+G170</f>
        <v>6.8519999331329018E-4</v>
      </c>
      <c r="P170" s="13">
        <f t="shared" si="108"/>
        <v>8.3975605091988897E-3</v>
      </c>
      <c r="Q170" s="65">
        <f t="shared" si="89"/>
        <v>27822.830999999998</v>
      </c>
      <c r="S170" s="2">
        <f>S$16</f>
        <v>0.1</v>
      </c>
      <c r="Z170" s="1">
        <f t="shared" si="90"/>
        <v>-922</v>
      </c>
      <c r="AA170" s="1">
        <f t="shared" si="91"/>
        <v>-4.1644863052035103E-3</v>
      </c>
      <c r="AB170" s="1">
        <f t="shared" si="92"/>
        <v>-5.7956775027047415E-3</v>
      </c>
      <c r="AC170" s="1">
        <f t="shared" si="93"/>
        <v>-7.7123605158855996E-3</v>
      </c>
      <c r="AD170" s="1">
        <f t="shared" si="94"/>
        <v>4.8496862985168004E-3</v>
      </c>
      <c r="AE170" s="1">
        <f t="shared" si="95"/>
        <v>2.3519457194021583E-6</v>
      </c>
      <c r="AF170" s="1">
        <f t="shared" si="96"/>
        <v>-7.7123605158855996E-3</v>
      </c>
      <c r="AG170" s="2"/>
      <c r="AH170" s="1">
        <f t="shared" si="97"/>
        <v>6.4808774960180317E-3</v>
      </c>
      <c r="AI170" s="1">
        <f t="shared" si="98"/>
        <v>0.37477523921316025</v>
      </c>
      <c r="AJ170" s="1">
        <f t="shared" si="99"/>
        <v>0.66078917281259419</v>
      </c>
      <c r="AK170" s="1">
        <f t="shared" si="100"/>
        <v>0.2609705081218851</v>
      </c>
      <c r="AL170" s="1">
        <f t="shared" si="101"/>
        <v>2.7461745385267751</v>
      </c>
      <c r="AM170" s="1">
        <f t="shared" si="102"/>
        <v>4.9918618165193243</v>
      </c>
      <c r="AN170" s="1">
        <f t="shared" si="107"/>
        <v>8.567648300989994</v>
      </c>
      <c r="AO170" s="1">
        <f t="shared" si="107"/>
        <v>8.5637411904095693</v>
      </c>
      <c r="AP170" s="1">
        <f t="shared" si="107"/>
        <v>8.572545886112799</v>
      </c>
      <c r="AQ170" s="1">
        <f t="shared" si="107"/>
        <v>8.5525752484070257</v>
      </c>
      <c r="AR170" s="1">
        <f t="shared" si="107"/>
        <v>8.5972354197646244</v>
      </c>
      <c r="AS170" s="1">
        <f t="shared" si="107"/>
        <v>8.4938248939513539</v>
      </c>
      <c r="AT170" s="1">
        <f t="shared" si="107"/>
        <v>8.7177792428250047</v>
      </c>
      <c r="AU170" s="1">
        <f t="shared" si="103"/>
        <v>8.0537489616618689</v>
      </c>
    </row>
    <row r="171" spans="1:47" x14ac:dyDescent="0.2">
      <c r="A171" s="15" t="s">
        <v>133</v>
      </c>
      <c r="B171" s="16" t="s">
        <v>99</v>
      </c>
      <c r="C171" s="17">
        <v>42841.332999999999</v>
      </c>
      <c r="D171" s="20"/>
      <c r="E171" s="19">
        <f t="shared" si="86"/>
        <v>-921.99912142322501</v>
      </c>
      <c r="F171" s="19">
        <f t="shared" si="87"/>
        <v>-922</v>
      </c>
      <c r="G171" s="1">
        <f t="shared" si="88"/>
        <v>2.6851999937207438E-3</v>
      </c>
      <c r="I171" s="1">
        <f>+G171</f>
        <v>2.6851999937207438E-3</v>
      </c>
      <c r="P171" s="13">
        <f t="shared" si="108"/>
        <v>8.3975605091988897E-3</v>
      </c>
      <c r="Q171" s="65">
        <f t="shared" si="89"/>
        <v>27822.832999999999</v>
      </c>
      <c r="S171" s="2">
        <f>S$16</f>
        <v>0.1</v>
      </c>
      <c r="Z171" s="1">
        <f t="shared" si="90"/>
        <v>-922</v>
      </c>
      <c r="AA171" s="1">
        <f t="shared" si="91"/>
        <v>-4.1644863052035103E-3</v>
      </c>
      <c r="AB171" s="1">
        <f t="shared" si="92"/>
        <v>-3.7956775022972879E-3</v>
      </c>
      <c r="AC171" s="1">
        <f t="shared" si="93"/>
        <v>-5.7123605154781459E-3</v>
      </c>
      <c r="AD171" s="1">
        <f t="shared" si="94"/>
        <v>6.8496862989242541E-3</v>
      </c>
      <c r="AE171" s="1">
        <f t="shared" si="95"/>
        <v>4.6918202393670651E-6</v>
      </c>
      <c r="AF171" s="1">
        <f t="shared" si="96"/>
        <v>-5.7123605154781459E-3</v>
      </c>
      <c r="AG171" s="2"/>
      <c r="AH171" s="1">
        <f t="shared" si="97"/>
        <v>6.4808774960180317E-3</v>
      </c>
      <c r="AI171" s="1">
        <f t="shared" si="98"/>
        <v>0.37477523921316025</v>
      </c>
      <c r="AJ171" s="1">
        <f t="shared" si="99"/>
        <v>0.66078917281259419</v>
      </c>
      <c r="AK171" s="1">
        <f t="shared" si="100"/>
        <v>0.2609705081218851</v>
      </c>
      <c r="AL171" s="1">
        <f t="shared" si="101"/>
        <v>2.7461745385267751</v>
      </c>
      <c r="AM171" s="1">
        <f t="shared" si="102"/>
        <v>4.9918618165193243</v>
      </c>
      <c r="AN171" s="1">
        <f t="shared" ref="AN171:AT180" si="109">$AU171+$AB$7*SIN(AO171)</f>
        <v>8.567648300989994</v>
      </c>
      <c r="AO171" s="1">
        <f t="shared" si="109"/>
        <v>8.5637411904095693</v>
      </c>
      <c r="AP171" s="1">
        <f t="shared" si="109"/>
        <v>8.572545886112799</v>
      </c>
      <c r="AQ171" s="1">
        <f t="shared" si="109"/>
        <v>8.5525752484070257</v>
      </c>
      <c r="AR171" s="1">
        <f t="shared" si="109"/>
        <v>8.5972354197646244</v>
      </c>
      <c r="AS171" s="1">
        <f t="shared" si="109"/>
        <v>8.4938248939513539</v>
      </c>
      <c r="AT171" s="1">
        <f t="shared" si="109"/>
        <v>8.7177792428250047</v>
      </c>
      <c r="AU171" s="1">
        <f t="shared" si="103"/>
        <v>8.0537489616618689</v>
      </c>
    </row>
    <row r="172" spans="1:47" x14ac:dyDescent="0.2">
      <c r="A172" s="19" t="s">
        <v>130</v>
      </c>
      <c r="C172" s="20">
        <v>43079.726000000002</v>
      </c>
      <c r="D172" s="20"/>
      <c r="E172" s="1">
        <f t="shared" si="86"/>
        <v>-843.99876635413477</v>
      </c>
      <c r="F172" s="1">
        <f t="shared" si="87"/>
        <v>-844</v>
      </c>
      <c r="G172" s="1">
        <f t="shared" si="88"/>
        <v>3.7703999987570569E-3</v>
      </c>
      <c r="I172" s="1">
        <f>+G172</f>
        <v>3.7703999987570569E-3</v>
      </c>
      <c r="P172" s="13">
        <f t="shared" si="108"/>
        <v>6.5270548992245108E-3</v>
      </c>
      <c r="Q172" s="65">
        <f t="shared" si="89"/>
        <v>28061.226000000002</v>
      </c>
      <c r="S172" s="2">
        <f>S$16</f>
        <v>0.1</v>
      </c>
      <c r="Z172" s="1">
        <f t="shared" si="90"/>
        <v>-844</v>
      </c>
      <c r="AA172" s="1">
        <f t="shared" si="91"/>
        <v>-5.0090855724536773E-3</v>
      </c>
      <c r="AB172" s="1">
        <f t="shared" si="92"/>
        <v>-3.8811639075511288E-3</v>
      </c>
      <c r="AC172" s="1">
        <f t="shared" si="93"/>
        <v>-2.7566549004674539E-3</v>
      </c>
      <c r="AD172" s="1">
        <f t="shared" si="94"/>
        <v>8.779485571210735E-3</v>
      </c>
      <c r="AE172" s="1">
        <f t="shared" si="95"/>
        <v>7.7079366895097486E-6</v>
      </c>
      <c r="AF172" s="1">
        <f t="shared" si="96"/>
        <v>-2.7566549004674539E-3</v>
      </c>
      <c r="AG172" s="2"/>
      <c r="AH172" s="1">
        <f t="shared" si="97"/>
        <v>7.6515639063081857E-3</v>
      </c>
      <c r="AI172" s="1">
        <f t="shared" si="98"/>
        <v>0.36585176999502322</v>
      </c>
      <c r="AJ172" s="1">
        <f t="shared" si="99"/>
        <v>0.68717971928530108</v>
      </c>
      <c r="AK172" s="1">
        <f t="shared" si="100"/>
        <v>0.23846934811818285</v>
      </c>
      <c r="AL172" s="1">
        <f t="shared" si="101"/>
        <v>2.7819046459576637</v>
      </c>
      <c r="AM172" s="1">
        <f t="shared" si="102"/>
        <v>5.5002967647623251</v>
      </c>
      <c r="AN172" s="1">
        <f t="shared" si="109"/>
        <v>8.6386319547454633</v>
      </c>
      <c r="AO172" s="1">
        <f t="shared" si="109"/>
        <v>8.6322394130414928</v>
      </c>
      <c r="AP172" s="1">
        <f t="shared" si="109"/>
        <v>8.6455894405537581</v>
      </c>
      <c r="AQ172" s="1">
        <f t="shared" si="109"/>
        <v>8.6175009157343734</v>
      </c>
      <c r="AR172" s="1">
        <f t="shared" si="109"/>
        <v>8.6757213585582207</v>
      </c>
      <c r="AS172" s="1">
        <f t="shared" si="109"/>
        <v>8.5508094470484828</v>
      </c>
      <c r="AT172" s="1">
        <f t="shared" si="109"/>
        <v>8.8029632395871111</v>
      </c>
      <c r="AU172" s="1">
        <f t="shared" si="103"/>
        <v>8.1561558292286556</v>
      </c>
    </row>
    <row r="173" spans="1:47" x14ac:dyDescent="0.2">
      <c r="A173" s="19" t="s">
        <v>122</v>
      </c>
      <c r="C173" s="20">
        <v>43143.907200000001</v>
      </c>
      <c r="D173" s="20"/>
      <c r="E173" s="1">
        <f t="shared" si="86"/>
        <v>-822.99917161452356</v>
      </c>
      <c r="F173" s="1">
        <f t="shared" si="87"/>
        <v>-823</v>
      </c>
      <c r="G173" s="1">
        <f t="shared" si="88"/>
        <v>2.5317999970866367E-3</v>
      </c>
      <c r="J173" s="1">
        <f>+G173</f>
        <v>2.5317999970866367E-3</v>
      </c>
      <c r="P173" s="13">
        <f t="shared" si="108"/>
        <v>6.0089042350006412E-3</v>
      </c>
      <c r="Q173" s="65">
        <f t="shared" si="89"/>
        <v>28125.407200000001</v>
      </c>
      <c r="S173" s="2">
        <f>S$17</f>
        <v>1</v>
      </c>
      <c r="Z173" s="1">
        <f t="shared" si="90"/>
        <v>-823</v>
      </c>
      <c r="AA173" s="1">
        <f t="shared" si="91"/>
        <v>-5.2606150426030805E-3</v>
      </c>
      <c r="AB173" s="1">
        <f t="shared" si="92"/>
        <v>-5.4249288245896959E-3</v>
      </c>
      <c r="AC173" s="1">
        <f t="shared" si="93"/>
        <v>-3.4771042379140044E-3</v>
      </c>
      <c r="AD173" s="1">
        <f t="shared" si="94"/>
        <v>7.7924150396897172E-3</v>
      </c>
      <c r="AE173" s="1">
        <f t="shared" si="95"/>
        <v>6.0721732150782496E-5</v>
      </c>
      <c r="AF173" s="1">
        <f t="shared" si="96"/>
        <v>-3.4771042379140044E-3</v>
      </c>
      <c r="AG173" s="2"/>
      <c r="AH173" s="1">
        <f t="shared" si="97"/>
        <v>7.9567288216763326E-3</v>
      </c>
      <c r="AI173" s="1">
        <f t="shared" si="98"/>
        <v>0.36364662745353493</v>
      </c>
      <c r="AJ173" s="1">
        <f t="shared" si="99"/>
        <v>0.69395216784256697</v>
      </c>
      <c r="AK173" s="1">
        <f t="shared" si="100"/>
        <v>0.23252095144114612</v>
      </c>
      <c r="AL173" s="1">
        <f t="shared" si="101"/>
        <v>2.7912684329876436</v>
      </c>
      <c r="AM173" s="1">
        <f t="shared" si="102"/>
        <v>5.6504900670142924</v>
      </c>
      <c r="AN173" s="1">
        <f t="shared" si="109"/>
        <v>8.6575143899873339</v>
      </c>
      <c r="AO173" s="1">
        <f t="shared" si="109"/>
        <v>8.6503416763496208</v>
      </c>
      <c r="AP173" s="1">
        <f t="shared" si="109"/>
        <v>8.6650472018515146</v>
      </c>
      <c r="AQ173" s="1">
        <f t="shared" si="109"/>
        <v>8.6346665122380593</v>
      </c>
      <c r="AR173" s="1">
        <f t="shared" si="109"/>
        <v>8.6964943742186893</v>
      </c>
      <c r="AS173" s="1">
        <f t="shared" si="109"/>
        <v>8.5663011013374515</v>
      </c>
      <c r="AT173" s="1">
        <f t="shared" si="109"/>
        <v>8.8247302389434097</v>
      </c>
      <c r="AU173" s="1">
        <f t="shared" si="103"/>
        <v>8.1837269089581746</v>
      </c>
    </row>
    <row r="174" spans="1:47" x14ac:dyDescent="0.2">
      <c r="A174" s="15" t="s">
        <v>134</v>
      </c>
      <c r="B174" s="16" t="s">
        <v>99</v>
      </c>
      <c r="C174" s="17">
        <v>43168.358</v>
      </c>
      <c r="D174" s="20"/>
      <c r="E174" s="19">
        <f t="shared" si="86"/>
        <v>-814.99905801335581</v>
      </c>
      <c r="F174" s="19">
        <f t="shared" si="87"/>
        <v>-815</v>
      </c>
      <c r="G174" s="1">
        <f t="shared" si="88"/>
        <v>2.8789999996661209E-3</v>
      </c>
      <c r="I174" s="1">
        <f>+G174</f>
        <v>2.8789999996661209E-3</v>
      </c>
      <c r="P174" s="13">
        <f t="shared" si="108"/>
        <v>5.809889505772498E-3</v>
      </c>
      <c r="Q174" s="65">
        <f t="shared" si="89"/>
        <v>28149.858</v>
      </c>
      <c r="S174" s="2">
        <f>S$16</f>
        <v>0.1</v>
      </c>
      <c r="Z174" s="1">
        <f t="shared" si="90"/>
        <v>-815</v>
      </c>
      <c r="AA174" s="1">
        <f t="shared" si="91"/>
        <v>-5.3591341058530587E-3</v>
      </c>
      <c r="AB174" s="1">
        <f t="shared" si="92"/>
        <v>-5.192859208934017E-3</v>
      </c>
      <c r="AC174" s="1">
        <f t="shared" si="93"/>
        <v>-2.9308895061063772E-3</v>
      </c>
      <c r="AD174" s="1">
        <f t="shared" si="94"/>
        <v>8.2381341055191796E-3</v>
      </c>
      <c r="AE174" s="1">
        <f t="shared" si="95"/>
        <v>6.7866853540518297E-6</v>
      </c>
      <c r="AF174" s="1">
        <f t="shared" si="96"/>
        <v>-2.9308895061063772E-3</v>
      </c>
      <c r="AG174" s="2"/>
      <c r="AH174" s="1">
        <f t="shared" si="97"/>
        <v>8.0718592086001378E-3</v>
      </c>
      <c r="AI174" s="1">
        <f t="shared" si="98"/>
        <v>0.36282734742064882</v>
      </c>
      <c r="AJ174" s="1">
        <f t="shared" si="99"/>
        <v>0.6964971404234922</v>
      </c>
      <c r="AK174" s="1">
        <f t="shared" si="100"/>
        <v>0.23026640748348298</v>
      </c>
      <c r="AL174" s="1">
        <f t="shared" si="101"/>
        <v>2.7948090620096266</v>
      </c>
      <c r="AM174" s="1">
        <f t="shared" si="102"/>
        <v>5.7093721176767742</v>
      </c>
      <c r="AN174" s="1">
        <f t="shared" si="109"/>
        <v>8.6646838312763279</v>
      </c>
      <c r="AO174" s="1">
        <f t="shared" si="109"/>
        <v>8.6572026489118983</v>
      </c>
      <c r="AP174" s="1">
        <f t="shared" si="109"/>
        <v>8.6724363594033758</v>
      </c>
      <c r="AQ174" s="1">
        <f t="shared" si="109"/>
        <v>8.6411763817832217</v>
      </c>
      <c r="AR174" s="1">
        <f t="shared" si="109"/>
        <v>8.7043646506116552</v>
      </c>
      <c r="AS174" s="1">
        <f t="shared" si="109"/>
        <v>8.5722268970481981</v>
      </c>
      <c r="AT174" s="1">
        <f t="shared" si="109"/>
        <v>8.8328940155789173</v>
      </c>
      <c r="AU174" s="1">
        <f t="shared" si="103"/>
        <v>8.1942301774265633</v>
      </c>
    </row>
    <row r="175" spans="1:47" x14ac:dyDescent="0.2">
      <c r="A175" s="19" t="s">
        <v>130</v>
      </c>
      <c r="C175" s="20">
        <v>43452.593000000001</v>
      </c>
      <c r="D175" s="20"/>
      <c r="E175" s="1">
        <f t="shared" si="86"/>
        <v>-721.99955331706633</v>
      </c>
      <c r="F175" s="1">
        <f t="shared" si="87"/>
        <v>-722</v>
      </c>
      <c r="G175" s="1">
        <f t="shared" si="88"/>
        <v>1.3651999979629181E-3</v>
      </c>
      <c r="I175" s="1">
        <f>+G175</f>
        <v>1.3651999979629181E-3</v>
      </c>
      <c r="P175" s="13">
        <f t="shared" si="108"/>
        <v>3.4305922784953536E-3</v>
      </c>
      <c r="Q175" s="65">
        <f t="shared" si="89"/>
        <v>28434.093000000001</v>
      </c>
      <c r="S175" s="2">
        <f>S$16</f>
        <v>0.1</v>
      </c>
      <c r="Z175" s="1">
        <f t="shared" si="90"/>
        <v>-722</v>
      </c>
      <c r="AA175" s="1">
        <f t="shared" si="91"/>
        <v>-6.6141274340402179E-3</v>
      </c>
      <c r="AB175" s="1">
        <f t="shared" si="92"/>
        <v>-7.9991240103834162E-3</v>
      </c>
      <c r="AC175" s="1">
        <f t="shared" si="93"/>
        <v>-2.0653922805324355E-3</v>
      </c>
      <c r="AD175" s="1">
        <f t="shared" si="94"/>
        <v>7.979327432003136E-3</v>
      </c>
      <c r="AE175" s="1">
        <f t="shared" si="95"/>
        <v>6.3669666267117762E-6</v>
      </c>
      <c r="AF175" s="1">
        <f t="shared" si="96"/>
        <v>-2.0653922805324355E-3</v>
      </c>
      <c r="AG175" s="2"/>
      <c r="AH175" s="1">
        <f t="shared" si="97"/>
        <v>9.3643240083463343E-3</v>
      </c>
      <c r="AI175" s="1">
        <f t="shared" si="98"/>
        <v>0.35409555789608926</v>
      </c>
      <c r="AJ175" s="1">
        <f t="shared" si="99"/>
        <v>0.72474678847675666</v>
      </c>
      <c r="AK175" s="1">
        <f t="shared" si="100"/>
        <v>0.20449708868536939</v>
      </c>
      <c r="AL175" s="1">
        <f t="shared" si="101"/>
        <v>2.8349716600517882</v>
      </c>
      <c r="AM175" s="1">
        <f t="shared" si="102"/>
        <v>6.4715268298244348</v>
      </c>
      <c r="AN175" s="1">
        <f t="shared" si="109"/>
        <v>8.747116489706606</v>
      </c>
      <c r="AO175" s="1">
        <f t="shared" si="109"/>
        <v>8.7356783372307145</v>
      </c>
      <c r="AP175" s="1">
        <f t="shared" si="109"/>
        <v>8.7573604224103594</v>
      </c>
      <c r="AQ175" s="1">
        <f t="shared" si="109"/>
        <v>8.7159261215850456</v>
      </c>
      <c r="AR175" s="1">
        <f t="shared" si="109"/>
        <v>8.7939601957597535</v>
      </c>
      <c r="AS175" s="1">
        <f t="shared" si="109"/>
        <v>8.6423772191506423</v>
      </c>
      <c r="AT175" s="1">
        <f t="shared" si="109"/>
        <v>8.9227015730324268</v>
      </c>
      <c r="AU175" s="1">
        <f t="shared" si="103"/>
        <v>8.3163306733715778</v>
      </c>
    </row>
    <row r="176" spans="1:47" x14ac:dyDescent="0.2">
      <c r="A176" s="15" t="s">
        <v>135</v>
      </c>
      <c r="B176" s="16" t="s">
        <v>99</v>
      </c>
      <c r="C176" s="17">
        <v>43492.317999999999</v>
      </c>
      <c r="D176" s="20"/>
      <c r="E176" s="19">
        <f t="shared" si="86"/>
        <v>-709.00183901706828</v>
      </c>
      <c r="F176" s="19">
        <f t="shared" si="87"/>
        <v>-709</v>
      </c>
      <c r="G176" s="1">
        <f t="shared" si="88"/>
        <v>-5.6206000008387491E-3</v>
      </c>
      <c r="I176" s="1">
        <f>+G176</f>
        <v>-5.6206000008387491E-3</v>
      </c>
      <c r="P176" s="13">
        <f t="shared" si="108"/>
        <v>3.0883563434996237E-3</v>
      </c>
      <c r="Q176" s="65">
        <f t="shared" si="89"/>
        <v>28473.817999999999</v>
      </c>
      <c r="S176" s="2">
        <f>S$16</f>
        <v>0.1</v>
      </c>
      <c r="Z176" s="1">
        <f t="shared" si="90"/>
        <v>-709</v>
      </c>
      <c r="AA176" s="1">
        <f t="shared" si="91"/>
        <v>-6.8057346382675819E-3</v>
      </c>
      <c r="AB176" s="1">
        <f t="shared" si="92"/>
        <v>-1.5158770426545311E-2</v>
      </c>
      <c r="AC176" s="1">
        <f t="shared" si="93"/>
        <v>-8.7089563443383724E-3</v>
      </c>
      <c r="AD176" s="1">
        <f t="shared" si="94"/>
        <v>1.1851346374288328E-3</v>
      </c>
      <c r="AE176" s="1">
        <f t="shared" si="95"/>
        <v>1.4045441088335711E-7</v>
      </c>
      <c r="AF176" s="1">
        <f t="shared" si="96"/>
        <v>-8.7089563443383724E-3</v>
      </c>
      <c r="AG176" s="2"/>
      <c r="AH176" s="1">
        <f t="shared" si="97"/>
        <v>9.5381704257065623E-3</v>
      </c>
      <c r="AI176" s="1">
        <f t="shared" si="98"/>
        <v>0.35298522541214605</v>
      </c>
      <c r="AJ176" s="1">
        <f t="shared" si="99"/>
        <v>0.72850962005138264</v>
      </c>
      <c r="AK176" s="1">
        <f t="shared" si="100"/>
        <v>0.20095643576502958</v>
      </c>
      <c r="AL176" s="1">
        <f t="shared" si="101"/>
        <v>2.8404486365307484</v>
      </c>
      <c r="AM176" s="1">
        <f t="shared" si="102"/>
        <v>6.5910739483905187</v>
      </c>
      <c r="AN176" s="1">
        <f t="shared" si="109"/>
        <v>8.7585110652672267</v>
      </c>
      <c r="AO176" s="1">
        <f t="shared" si="109"/>
        <v>8.7464798366590362</v>
      </c>
      <c r="AP176" s="1">
        <f t="shared" si="109"/>
        <v>8.7690825192777897</v>
      </c>
      <c r="AQ176" s="1">
        <f t="shared" si="109"/>
        <v>8.7262745483764501</v>
      </c>
      <c r="AR176" s="1">
        <f t="shared" si="109"/>
        <v>8.8061873838568729</v>
      </c>
      <c r="AS176" s="1">
        <f t="shared" si="109"/>
        <v>8.652401551360855</v>
      </c>
      <c r="AT176" s="1">
        <f t="shared" si="109"/>
        <v>8.9345233922350964</v>
      </c>
      <c r="AU176" s="1">
        <f t="shared" si="103"/>
        <v>8.3333984846327098</v>
      </c>
    </row>
    <row r="177" spans="1:47" x14ac:dyDescent="0.2">
      <c r="A177" s="15" t="s">
        <v>135</v>
      </c>
      <c r="B177" s="16" t="s">
        <v>99</v>
      </c>
      <c r="C177" s="17">
        <v>43492.322</v>
      </c>
      <c r="D177" s="20"/>
      <c r="E177" s="19">
        <f t="shared" si="86"/>
        <v>-709.00053024784961</v>
      </c>
      <c r="F177" s="19">
        <f t="shared" si="87"/>
        <v>-709</v>
      </c>
      <c r="G177" s="1">
        <f t="shared" si="88"/>
        <v>-1.6206000000238419E-3</v>
      </c>
      <c r="I177" s="1">
        <f>+G177</f>
        <v>-1.6206000000238419E-3</v>
      </c>
      <c r="P177" s="13">
        <f t="shared" si="108"/>
        <v>3.0883563434996237E-3</v>
      </c>
      <c r="Q177" s="65">
        <f t="shared" si="89"/>
        <v>28473.822</v>
      </c>
      <c r="S177" s="2">
        <f>S$16</f>
        <v>0.1</v>
      </c>
      <c r="Z177" s="1">
        <f t="shared" si="90"/>
        <v>-709</v>
      </c>
      <c r="AA177" s="1">
        <f t="shared" si="91"/>
        <v>-6.8057346382675819E-3</v>
      </c>
      <c r="AB177" s="1">
        <f t="shared" si="92"/>
        <v>-1.1158770425730404E-2</v>
      </c>
      <c r="AC177" s="1">
        <f t="shared" si="93"/>
        <v>-4.7089563435234651E-3</v>
      </c>
      <c r="AD177" s="1">
        <f t="shared" si="94"/>
        <v>5.1851346382437401E-3</v>
      </c>
      <c r="AE177" s="1">
        <f t="shared" si="95"/>
        <v>2.6885621216715045E-6</v>
      </c>
      <c r="AF177" s="1">
        <f t="shared" si="96"/>
        <v>-4.7089563435234651E-3</v>
      </c>
      <c r="AG177" s="2"/>
      <c r="AH177" s="1">
        <f t="shared" si="97"/>
        <v>9.5381704257065623E-3</v>
      </c>
      <c r="AI177" s="1">
        <f t="shared" si="98"/>
        <v>0.35298522541214605</v>
      </c>
      <c r="AJ177" s="1">
        <f t="shared" si="99"/>
        <v>0.72850962005138264</v>
      </c>
      <c r="AK177" s="1">
        <f t="shared" si="100"/>
        <v>0.20095643576502958</v>
      </c>
      <c r="AL177" s="1">
        <f t="shared" si="101"/>
        <v>2.8404486365307484</v>
      </c>
      <c r="AM177" s="1">
        <f t="shared" si="102"/>
        <v>6.5910739483905187</v>
      </c>
      <c r="AN177" s="1">
        <f t="shared" si="109"/>
        <v>8.7585110652672267</v>
      </c>
      <c r="AO177" s="1">
        <f t="shared" si="109"/>
        <v>8.7464798366590362</v>
      </c>
      <c r="AP177" s="1">
        <f t="shared" si="109"/>
        <v>8.7690825192777897</v>
      </c>
      <c r="AQ177" s="1">
        <f t="shared" si="109"/>
        <v>8.7262745483764501</v>
      </c>
      <c r="AR177" s="1">
        <f t="shared" si="109"/>
        <v>8.8061873838568729</v>
      </c>
      <c r="AS177" s="1">
        <f t="shared" si="109"/>
        <v>8.652401551360855</v>
      </c>
      <c r="AT177" s="1">
        <f t="shared" si="109"/>
        <v>8.9345233922350964</v>
      </c>
      <c r="AU177" s="1">
        <f t="shared" si="103"/>
        <v>8.3333984846327098</v>
      </c>
    </row>
    <row r="178" spans="1:47" x14ac:dyDescent="0.2">
      <c r="A178" s="1" t="s">
        <v>122</v>
      </c>
      <c r="C178" s="20">
        <v>43507.6014</v>
      </c>
      <c r="D178" s="20"/>
      <c r="E178" s="1">
        <f t="shared" si="86"/>
        <v>-704.00122814903546</v>
      </c>
      <c r="F178" s="1">
        <f t="shared" si="87"/>
        <v>-704</v>
      </c>
      <c r="G178" s="1">
        <f t="shared" si="88"/>
        <v>-3.7536000018008053E-3</v>
      </c>
      <c r="J178" s="1">
        <f>+G178</f>
        <v>-3.7536000018008053E-3</v>
      </c>
      <c r="P178" s="13">
        <f t="shared" si="108"/>
        <v>2.9560971377320371E-3</v>
      </c>
      <c r="Q178" s="65">
        <f t="shared" si="89"/>
        <v>28489.1014</v>
      </c>
      <c r="S178" s="2">
        <f>S$17</f>
        <v>1</v>
      </c>
      <c r="Z178" s="1">
        <f t="shared" si="90"/>
        <v>-704</v>
      </c>
      <c r="AA178" s="1">
        <f t="shared" si="91"/>
        <v>-6.880492584876342E-3</v>
      </c>
      <c r="AB178" s="1">
        <f t="shared" si="92"/>
        <v>-1.3358182712113075E-2</v>
      </c>
      <c r="AC178" s="1">
        <f t="shared" si="93"/>
        <v>-6.7096971395328425E-3</v>
      </c>
      <c r="AD178" s="1">
        <f t="shared" si="94"/>
        <v>3.1268925830755367E-3</v>
      </c>
      <c r="AE178" s="1">
        <f t="shared" si="95"/>
        <v>9.7774572260928022E-6</v>
      </c>
      <c r="AF178" s="1">
        <f t="shared" si="96"/>
        <v>-6.7096971395328425E-3</v>
      </c>
      <c r="AG178" s="2"/>
      <c r="AH178" s="1">
        <f t="shared" si="97"/>
        <v>9.6045827103122695E-3</v>
      </c>
      <c r="AI178" s="1">
        <f t="shared" si="98"/>
        <v>0.35256502674330981</v>
      </c>
      <c r="AJ178" s="1">
        <f t="shared" si="99"/>
        <v>0.72994527622955863</v>
      </c>
      <c r="AK178" s="1">
        <f t="shared" si="100"/>
        <v>0.19959850453965036</v>
      </c>
      <c r="AL178" s="1">
        <f t="shared" si="101"/>
        <v>2.8425467183288435</v>
      </c>
      <c r="AM178" s="1">
        <f t="shared" si="102"/>
        <v>6.6380203111087646</v>
      </c>
      <c r="AN178" s="1">
        <f t="shared" si="109"/>
        <v>8.7628854681327191</v>
      </c>
      <c r="AO178" s="1">
        <f t="shared" si="109"/>
        <v>8.7506245922203476</v>
      </c>
      <c r="AP178" s="1">
        <f t="shared" si="109"/>
        <v>8.7735808233099437</v>
      </c>
      <c r="AQ178" s="1">
        <f t="shared" si="109"/>
        <v>8.7302503708635175</v>
      </c>
      <c r="AR178" s="1">
        <f t="shared" si="109"/>
        <v>8.8108696478449389</v>
      </c>
      <c r="AS178" s="1">
        <f t="shared" si="109"/>
        <v>8.6562731258408672</v>
      </c>
      <c r="AT178" s="1">
        <f t="shared" si="109"/>
        <v>8.939023533835547</v>
      </c>
      <c r="AU178" s="1">
        <f t="shared" si="103"/>
        <v>8.3399630274254513</v>
      </c>
    </row>
    <row r="179" spans="1:47" x14ac:dyDescent="0.2">
      <c r="A179" s="15" t="s">
        <v>136</v>
      </c>
      <c r="B179" s="16" t="s">
        <v>99</v>
      </c>
      <c r="C179" s="17">
        <v>43718.489000000001</v>
      </c>
      <c r="D179" s="20"/>
      <c r="E179" s="19">
        <f t="shared" si="86"/>
        <v>-635.00042829472704</v>
      </c>
      <c r="F179" s="19">
        <f t="shared" si="87"/>
        <v>-635</v>
      </c>
      <c r="G179" s="1">
        <f t="shared" si="88"/>
        <v>-1.30899999930989E-3</v>
      </c>
      <c r="I179" s="1">
        <f t="shared" ref="I179:I203" si="110">+G179</f>
        <v>-1.30899999930989E-3</v>
      </c>
      <c r="P179" s="13">
        <f t="shared" si="108"/>
        <v>1.0951780981393153E-3</v>
      </c>
      <c r="Q179" s="65">
        <f t="shared" si="89"/>
        <v>28699.989000000001</v>
      </c>
      <c r="S179" s="2">
        <f t="shared" ref="S179:S203" si="111">S$16</f>
        <v>0.1</v>
      </c>
      <c r="Z179" s="1">
        <f t="shared" si="90"/>
        <v>-635</v>
      </c>
      <c r="AA179" s="1">
        <f t="shared" si="91"/>
        <v>-7.9727781745346973E-3</v>
      </c>
      <c r="AB179" s="1">
        <f t="shared" si="92"/>
        <v>-1.1804118659802526E-2</v>
      </c>
      <c r="AC179" s="1">
        <f t="shared" si="93"/>
        <v>-2.4041780974492053E-3</v>
      </c>
      <c r="AD179" s="1">
        <f t="shared" si="94"/>
        <v>6.6637781752248073E-3</v>
      </c>
      <c r="AE179" s="1">
        <f t="shared" si="95"/>
        <v>4.4405939568602466E-6</v>
      </c>
      <c r="AF179" s="1">
        <f t="shared" si="96"/>
        <v>-2.4041780974492053E-3</v>
      </c>
      <c r="AG179" s="2"/>
      <c r="AH179" s="1">
        <f t="shared" si="97"/>
        <v>1.0495118660492636E-2</v>
      </c>
      <c r="AI179" s="1">
        <f t="shared" si="98"/>
        <v>0.34714148433009795</v>
      </c>
      <c r="AJ179" s="1">
        <f t="shared" si="99"/>
        <v>0.74912127891539992</v>
      </c>
      <c r="AK179" s="1">
        <f t="shared" si="100"/>
        <v>0.18107281995829264</v>
      </c>
      <c r="AL179" s="1">
        <f t="shared" si="101"/>
        <v>2.8710394107984101</v>
      </c>
      <c r="AM179" s="1">
        <f t="shared" si="102"/>
        <v>7.347113000840082</v>
      </c>
      <c r="AN179" s="1">
        <f t="shared" si="109"/>
        <v>8.8227962314587511</v>
      </c>
      <c r="AO179" s="1">
        <f t="shared" si="109"/>
        <v>8.807334734434086</v>
      </c>
      <c r="AP179" s="1">
        <f t="shared" si="109"/>
        <v>8.8350546418857707</v>
      </c>
      <c r="AQ179" s="1">
        <f t="shared" si="109"/>
        <v>8.7849644487102978</v>
      </c>
      <c r="AR179" s="1">
        <f t="shared" si="109"/>
        <v>8.8742791447106839</v>
      </c>
      <c r="AS179" s="1">
        <f t="shared" si="109"/>
        <v>8.7106728135052958</v>
      </c>
      <c r="AT179" s="1">
        <f t="shared" si="109"/>
        <v>8.9985298839415133</v>
      </c>
      <c r="AU179" s="1">
        <f t="shared" si="103"/>
        <v>8.430553717965303</v>
      </c>
    </row>
    <row r="180" spans="1:47" x14ac:dyDescent="0.2">
      <c r="A180" s="15" t="s">
        <v>137</v>
      </c>
      <c r="B180" s="16" t="s">
        <v>99</v>
      </c>
      <c r="C180" s="17">
        <v>43767.387999999999</v>
      </c>
      <c r="D180" s="20"/>
      <c r="E180" s="19">
        <f t="shared" si="86"/>
        <v>-619.00105179238346</v>
      </c>
      <c r="F180" s="19">
        <f t="shared" si="87"/>
        <v>-619</v>
      </c>
      <c r="G180" s="1">
        <f t="shared" si="88"/>
        <v>-3.2146000012289733E-3</v>
      </c>
      <c r="I180" s="1">
        <f t="shared" si="110"/>
        <v>-3.2146000012289733E-3</v>
      </c>
      <c r="P180" s="13">
        <f t="shared" si="108"/>
        <v>6.5414063968303234E-4</v>
      </c>
      <c r="Q180" s="65">
        <f t="shared" si="89"/>
        <v>28748.887999999999</v>
      </c>
      <c r="S180" s="2">
        <f t="shared" si="111"/>
        <v>0.1</v>
      </c>
      <c r="Z180" s="1">
        <f t="shared" si="90"/>
        <v>-619</v>
      </c>
      <c r="AA180" s="1">
        <f t="shared" si="91"/>
        <v>-8.242303937024055E-3</v>
      </c>
      <c r="AB180" s="1">
        <f t="shared" si="92"/>
        <v>-1.3909212699059242E-2</v>
      </c>
      <c r="AC180" s="1">
        <f t="shared" si="93"/>
        <v>-3.8687406409120056E-3</v>
      </c>
      <c r="AD180" s="1">
        <f t="shared" si="94"/>
        <v>5.0277039357950817E-3</v>
      </c>
      <c r="AE180" s="1">
        <f t="shared" si="95"/>
        <v>2.5277806866009358E-6</v>
      </c>
      <c r="AF180" s="1">
        <f t="shared" si="96"/>
        <v>-3.8687406409120056E-3</v>
      </c>
      <c r="AG180" s="2"/>
      <c r="AH180" s="1">
        <f t="shared" si="97"/>
        <v>1.0694612697830268E-2</v>
      </c>
      <c r="AI180" s="1">
        <f t="shared" si="98"/>
        <v>0.34598029817107234</v>
      </c>
      <c r="AJ180" s="1">
        <f t="shared" si="99"/>
        <v>0.75340384720637799</v>
      </c>
      <c r="AK180" s="1">
        <f t="shared" si="100"/>
        <v>0.17683279455450712</v>
      </c>
      <c r="AL180" s="1">
        <f t="shared" si="101"/>
        <v>2.8775281722914969</v>
      </c>
      <c r="AM180" s="1">
        <f t="shared" si="102"/>
        <v>7.5298456891317231</v>
      </c>
      <c r="AN180" s="1">
        <f t="shared" si="109"/>
        <v>8.8365676764647407</v>
      </c>
      <c r="AO180" s="1">
        <f t="shared" si="109"/>
        <v>8.8203720691716168</v>
      </c>
      <c r="AP180" s="1">
        <f t="shared" si="109"/>
        <v>8.8491418443740173</v>
      </c>
      <c r="AQ180" s="1">
        <f t="shared" si="109"/>
        <v>8.7976361370474354</v>
      </c>
      <c r="AR180" s="1">
        <f t="shared" si="109"/>
        <v>8.8886510877193352</v>
      </c>
      <c r="AS180" s="1">
        <f t="shared" si="109"/>
        <v>8.7235600017503945</v>
      </c>
      <c r="AT180" s="1">
        <f t="shared" si="109"/>
        <v>9.0116530497381468</v>
      </c>
      <c r="AU180" s="1">
        <f t="shared" si="103"/>
        <v>8.4515602549020787</v>
      </c>
    </row>
    <row r="181" spans="1:47" x14ac:dyDescent="0.2">
      <c r="A181" s="15" t="s">
        <v>138</v>
      </c>
      <c r="B181" s="16" t="s">
        <v>99</v>
      </c>
      <c r="C181" s="17">
        <v>43828.517999999996</v>
      </c>
      <c r="D181" s="20"/>
      <c r="E181" s="19">
        <f t="shared" si="86"/>
        <v>-598.99978621255025</v>
      </c>
      <c r="F181" s="19">
        <f t="shared" si="87"/>
        <v>-599</v>
      </c>
      <c r="G181" s="1">
        <f t="shared" si="88"/>
        <v>6.5339999127900228E-4</v>
      </c>
      <c r="I181" s="1">
        <f t="shared" si="110"/>
        <v>6.5339999127900228E-4</v>
      </c>
      <c r="P181" s="13">
        <f t="shared" si="108"/>
        <v>9.7803816612679426E-5</v>
      </c>
      <c r="Q181" s="65">
        <f t="shared" si="89"/>
        <v>28810.017999999996</v>
      </c>
      <c r="S181" s="2">
        <f t="shared" si="111"/>
        <v>0.1</v>
      </c>
      <c r="Z181" s="1">
        <f t="shared" si="90"/>
        <v>-599</v>
      </c>
      <c r="AA181" s="1">
        <f t="shared" si="91"/>
        <v>-8.5878696339630606E-3</v>
      </c>
      <c r="AB181" s="1">
        <f t="shared" si="92"/>
        <v>-1.0286810927303741E-2</v>
      </c>
      <c r="AC181" s="1">
        <f t="shared" si="93"/>
        <v>5.5559617466632285E-4</v>
      </c>
      <c r="AD181" s="1">
        <f t="shared" si="94"/>
        <v>9.2412696252420629E-3</v>
      </c>
      <c r="AE181" s="1">
        <f t="shared" si="95"/>
        <v>8.5401064286421592E-6</v>
      </c>
      <c r="AF181" s="1">
        <f t="shared" si="96"/>
        <v>5.5559617466632285E-4</v>
      </c>
      <c r="AG181" s="2"/>
      <c r="AH181" s="1">
        <f t="shared" si="97"/>
        <v>1.0940210918582743E-2</v>
      </c>
      <c r="AI181" s="1">
        <f t="shared" si="98"/>
        <v>0.34457786269907131</v>
      </c>
      <c r="AJ181" s="1">
        <f t="shared" si="99"/>
        <v>0.75867324480972276</v>
      </c>
      <c r="AK181" s="1">
        <f t="shared" si="100"/>
        <v>0.17156173683615636</v>
      </c>
      <c r="AL181" s="1">
        <f t="shared" si="101"/>
        <v>2.8855789754510059</v>
      </c>
      <c r="AM181" s="1">
        <f t="shared" si="102"/>
        <v>7.7693669685702451</v>
      </c>
      <c r="AN181" s="1">
        <f t="shared" ref="AN181:AT190" si="112">$AU181+$AB$7*SIN(AO181)</f>
        <v>8.8537178279547444</v>
      </c>
      <c r="AO181" s="1">
        <f t="shared" si="112"/>
        <v>8.8366195517548558</v>
      </c>
      <c r="AP181" s="1">
        <f t="shared" si="112"/>
        <v>8.8666576705490012</v>
      </c>
      <c r="AQ181" s="1">
        <f t="shared" si="112"/>
        <v>8.8134821169058455</v>
      </c>
      <c r="AR181" s="1">
        <f t="shared" si="112"/>
        <v>8.9064347412478551</v>
      </c>
      <c r="AS181" s="1">
        <f t="shared" si="112"/>
        <v>8.7398201801004891</v>
      </c>
      <c r="AT181" s="1">
        <f t="shared" si="112"/>
        <v>9.0277098764935388</v>
      </c>
      <c r="AU181" s="1">
        <f t="shared" si="103"/>
        <v>8.4778184260730498</v>
      </c>
    </row>
    <row r="182" spans="1:47" x14ac:dyDescent="0.2">
      <c r="A182" s="1" t="s">
        <v>130</v>
      </c>
      <c r="C182" s="20">
        <v>43889.642999999996</v>
      </c>
      <c r="D182" s="20"/>
      <c r="E182" s="1">
        <f t="shared" si="86"/>
        <v>-579.000156594239</v>
      </c>
      <c r="F182" s="1">
        <f t="shared" si="87"/>
        <v>-579</v>
      </c>
      <c r="G182" s="1">
        <f t="shared" si="88"/>
        <v>-4.7860000631771982E-4</v>
      </c>
      <c r="I182" s="1">
        <f t="shared" si="110"/>
        <v>-4.7860000631771982E-4</v>
      </c>
      <c r="P182" s="13">
        <f t="shared" si="108"/>
        <v>-4.6413300645767319E-4</v>
      </c>
      <c r="Q182" s="65">
        <f t="shared" si="89"/>
        <v>28871.142999999996</v>
      </c>
      <c r="S182" s="2">
        <f t="shared" si="111"/>
        <v>0.1</v>
      </c>
      <c r="Z182" s="1">
        <f t="shared" si="90"/>
        <v>-579</v>
      </c>
      <c r="AA182" s="1">
        <f t="shared" si="91"/>
        <v>-8.9430912424962317E-3</v>
      </c>
      <c r="AB182" s="1">
        <f t="shared" si="92"/>
        <v>-1.1660185642845159E-2</v>
      </c>
      <c r="AC182" s="1">
        <f t="shared" si="93"/>
        <v>-1.4466999860046625E-5</v>
      </c>
      <c r="AD182" s="1">
        <f t="shared" si="94"/>
        <v>8.4644912361785118E-3</v>
      </c>
      <c r="AE182" s="1">
        <f t="shared" si="95"/>
        <v>7.1647611887342842E-6</v>
      </c>
      <c r="AF182" s="1">
        <f t="shared" si="96"/>
        <v>-1.4466999860046625E-5</v>
      </c>
      <c r="AG182" s="2"/>
      <c r="AH182" s="1">
        <f t="shared" si="97"/>
        <v>1.1181585636527439E-2</v>
      </c>
      <c r="AI182" s="1">
        <f t="shared" si="98"/>
        <v>0.3432288136431304</v>
      </c>
      <c r="AJ182" s="1">
        <f t="shared" si="99"/>
        <v>0.76385114904426099</v>
      </c>
      <c r="AK182" s="1">
        <f t="shared" si="100"/>
        <v>0.16632262738949893</v>
      </c>
      <c r="AL182" s="1">
        <f t="shared" si="101"/>
        <v>2.8935642037147788</v>
      </c>
      <c r="AM182" s="1">
        <f t="shared" si="102"/>
        <v>8.0222105749728936</v>
      </c>
      <c r="AN182" s="1">
        <f t="shared" si="112"/>
        <v>8.8707963339640941</v>
      </c>
      <c r="AO182" s="1">
        <f t="shared" si="112"/>
        <v>8.8528186169981069</v>
      </c>
      <c r="AP182" s="1">
        <f t="shared" si="112"/>
        <v>8.8840673433181472</v>
      </c>
      <c r="AQ182" s="1">
        <f t="shared" si="112"/>
        <v>8.829343286172783</v>
      </c>
      <c r="AR182" s="1">
        <f t="shared" si="112"/>
        <v>8.9240142340548161</v>
      </c>
      <c r="AS182" s="1">
        <f t="shared" si="112"/>
        <v>8.7562512303649775</v>
      </c>
      <c r="AT182" s="1">
        <f t="shared" si="112"/>
        <v>9.0433875795229639</v>
      </c>
      <c r="AU182" s="1">
        <f t="shared" si="103"/>
        <v>8.5040765972440209</v>
      </c>
    </row>
    <row r="183" spans="1:47" x14ac:dyDescent="0.2">
      <c r="A183" s="15" t="s">
        <v>139</v>
      </c>
      <c r="B183" s="16" t="s">
        <v>99</v>
      </c>
      <c r="C183" s="17">
        <v>43926.317999999999</v>
      </c>
      <c r="D183" s="20"/>
      <c r="E183" s="19">
        <f t="shared" si="86"/>
        <v>-567.00037882325137</v>
      </c>
      <c r="F183" s="19">
        <f t="shared" si="87"/>
        <v>-567</v>
      </c>
      <c r="G183" s="1">
        <f t="shared" si="88"/>
        <v>-1.1578000048757531E-3</v>
      </c>
      <c r="I183" s="1">
        <f t="shared" si="110"/>
        <v>-1.1578000048757531E-3</v>
      </c>
      <c r="P183" s="13">
        <f t="shared" si="108"/>
        <v>-8.0398310029988632E-4</v>
      </c>
      <c r="Q183" s="65">
        <f t="shared" si="89"/>
        <v>28907.817999999999</v>
      </c>
      <c r="S183" s="2">
        <f t="shared" si="111"/>
        <v>0.1</v>
      </c>
      <c r="Z183" s="1">
        <f t="shared" si="90"/>
        <v>-567</v>
      </c>
      <c r="AA183" s="1">
        <f t="shared" si="91"/>
        <v>-9.1608745359788336E-3</v>
      </c>
      <c r="AB183" s="1">
        <f t="shared" si="92"/>
        <v>-1.2482167700024773E-2</v>
      </c>
      <c r="AC183" s="1">
        <f t="shared" si="93"/>
        <v>-3.5381690457586676E-4</v>
      </c>
      <c r="AD183" s="1">
        <f t="shared" si="94"/>
        <v>8.0030745311030806E-3</v>
      </c>
      <c r="AE183" s="1">
        <f t="shared" si="95"/>
        <v>6.4049201950390787E-6</v>
      </c>
      <c r="AF183" s="1">
        <f t="shared" si="96"/>
        <v>-3.5381690457586676E-4</v>
      </c>
      <c r="AG183" s="2"/>
      <c r="AH183" s="1">
        <f t="shared" si="97"/>
        <v>1.132436769514902E-2</v>
      </c>
      <c r="AI183" s="1">
        <f t="shared" si="98"/>
        <v>0.34244453161081334</v>
      </c>
      <c r="AJ183" s="1">
        <f t="shared" si="99"/>
        <v>0.76691466894736859</v>
      </c>
      <c r="AK183" s="1">
        <f t="shared" si="100"/>
        <v>0.1631944043214516</v>
      </c>
      <c r="AL183" s="1">
        <f t="shared" si="101"/>
        <v>2.898324385895966</v>
      </c>
      <c r="AM183" s="1">
        <f t="shared" si="102"/>
        <v>8.1807916630762776</v>
      </c>
      <c r="AN183" s="1">
        <f t="shared" si="112"/>
        <v>8.8810088332140005</v>
      </c>
      <c r="AO183" s="1">
        <f t="shared" si="112"/>
        <v>8.862517573771866</v>
      </c>
      <c r="AP183" s="1">
        <f t="shared" si="112"/>
        <v>8.8944610471396981</v>
      </c>
      <c r="AQ183" s="1">
        <f t="shared" si="112"/>
        <v>8.8388707421017081</v>
      </c>
      <c r="AR183" s="1">
        <f t="shared" si="112"/>
        <v>8.9344628671537709</v>
      </c>
      <c r="AS183" s="1">
        <f t="shared" si="112"/>
        <v>8.7661929015858888</v>
      </c>
      <c r="AT183" s="1">
        <f t="shared" si="112"/>
        <v>9.0526152458331222</v>
      </c>
      <c r="AU183" s="1">
        <f t="shared" si="103"/>
        <v>8.5198314999466032</v>
      </c>
    </row>
    <row r="184" spans="1:47" x14ac:dyDescent="0.2">
      <c r="A184" s="15" t="s">
        <v>139</v>
      </c>
      <c r="B184" s="16" t="s">
        <v>99</v>
      </c>
      <c r="C184" s="17">
        <v>43929.372000000003</v>
      </c>
      <c r="D184" s="20"/>
      <c r="E184" s="19">
        <f t="shared" si="86"/>
        <v>-566.0011335250199</v>
      </c>
      <c r="F184" s="19">
        <f t="shared" si="87"/>
        <v>-566</v>
      </c>
      <c r="G184" s="1">
        <f t="shared" si="88"/>
        <v>-3.4643999970285222E-3</v>
      </c>
      <c r="I184" s="1">
        <f t="shared" si="110"/>
        <v>-3.4643999970285222E-3</v>
      </c>
      <c r="P184" s="13">
        <f t="shared" si="108"/>
        <v>-8.3239494145340284E-4</v>
      </c>
      <c r="Q184" s="65">
        <f t="shared" si="89"/>
        <v>28910.872000000003</v>
      </c>
      <c r="S184" s="2">
        <f t="shared" si="111"/>
        <v>0.1</v>
      </c>
      <c r="Z184" s="1">
        <f t="shared" si="90"/>
        <v>-566</v>
      </c>
      <c r="AA184" s="1">
        <f t="shared" si="91"/>
        <v>-9.1791809028216199E-3</v>
      </c>
      <c r="AB184" s="1">
        <f t="shared" si="92"/>
        <v>-1.4800596714652879E-2</v>
      </c>
      <c r="AC184" s="1">
        <f t="shared" si="93"/>
        <v>-2.6320050555751194E-3</v>
      </c>
      <c r="AD184" s="1">
        <f t="shared" si="94"/>
        <v>5.7147809057930977E-3</v>
      </c>
      <c r="AE184" s="1">
        <f t="shared" si="95"/>
        <v>3.265872080121738E-6</v>
      </c>
      <c r="AF184" s="1">
        <f t="shared" si="96"/>
        <v>-2.6320050555751194E-3</v>
      </c>
      <c r="AG184" s="2"/>
      <c r="AH184" s="1">
        <f t="shared" si="97"/>
        <v>1.1336196717624357E-2</v>
      </c>
      <c r="AI184" s="1">
        <f t="shared" si="98"/>
        <v>0.34238001610739754</v>
      </c>
      <c r="AJ184" s="1">
        <f t="shared" si="99"/>
        <v>0.76716851341964887</v>
      </c>
      <c r="AK184" s="1">
        <f t="shared" si="100"/>
        <v>0.16293423334416016</v>
      </c>
      <c r="AL184" s="1">
        <f t="shared" si="101"/>
        <v>2.8987200304062801</v>
      </c>
      <c r="AM184" s="1">
        <f t="shared" si="102"/>
        <v>8.1942505907700287</v>
      </c>
      <c r="AN184" s="1">
        <f t="shared" si="112"/>
        <v>8.8818586979439331</v>
      </c>
      <c r="AO184" s="1">
        <f t="shared" si="112"/>
        <v>8.8633251855339914</v>
      </c>
      <c r="AP184" s="1">
        <f t="shared" si="112"/>
        <v>8.8953254012523058</v>
      </c>
      <c r="AQ184" s="1">
        <f t="shared" si="112"/>
        <v>8.8396651325893352</v>
      </c>
      <c r="AR184" s="1">
        <f t="shared" si="112"/>
        <v>8.9353302127115928</v>
      </c>
      <c r="AS184" s="1">
        <f t="shared" si="112"/>
        <v>8.7670242032063452</v>
      </c>
      <c r="AT184" s="1">
        <f t="shared" si="112"/>
        <v>9.053378226130798</v>
      </c>
      <c r="AU184" s="1">
        <f t="shared" si="103"/>
        <v>8.5211444085051511</v>
      </c>
    </row>
    <row r="185" spans="1:47" x14ac:dyDescent="0.2">
      <c r="A185" s="15" t="s">
        <v>140</v>
      </c>
      <c r="B185" s="16" t="s">
        <v>99</v>
      </c>
      <c r="C185" s="17">
        <v>44201.385000000002</v>
      </c>
      <c r="D185" s="20"/>
      <c r="E185" s="19">
        <f t="shared" si="86"/>
        <v>-477.00057317547936</v>
      </c>
      <c r="F185" s="19">
        <f t="shared" si="87"/>
        <v>-477</v>
      </c>
      <c r="G185" s="1">
        <f t="shared" si="88"/>
        <v>-1.7518000022391789E-3</v>
      </c>
      <c r="I185" s="1">
        <f t="shared" si="110"/>
        <v>-1.7518000022391789E-3</v>
      </c>
      <c r="P185" s="13">
        <f t="shared" si="108"/>
        <v>-3.4171188041164776E-3</v>
      </c>
      <c r="Q185" s="65">
        <f t="shared" si="89"/>
        <v>29182.885000000002</v>
      </c>
      <c r="S185" s="2">
        <f t="shared" si="111"/>
        <v>0.1</v>
      </c>
      <c r="Z185" s="1">
        <f t="shared" si="90"/>
        <v>-477</v>
      </c>
      <c r="AA185" s="1">
        <f t="shared" si="91"/>
        <v>-1.0906223777136029E-2</v>
      </c>
      <c r="AB185" s="1">
        <f t="shared" si="92"/>
        <v>-1.4097395487836121E-2</v>
      </c>
      <c r="AC185" s="1">
        <f t="shared" si="93"/>
        <v>1.6653188018772988E-3</v>
      </c>
      <c r="AD185" s="1">
        <f t="shared" si="94"/>
        <v>9.1544237748968499E-3</v>
      </c>
      <c r="AE185" s="1">
        <f t="shared" si="95"/>
        <v>8.3803474650396688E-6</v>
      </c>
      <c r="AF185" s="1">
        <f t="shared" si="96"/>
        <v>1.6653188018772988E-3</v>
      </c>
      <c r="AG185" s="2"/>
      <c r="AH185" s="1">
        <f t="shared" si="97"/>
        <v>1.2345595485596942E-2</v>
      </c>
      <c r="AI185" s="1">
        <f t="shared" si="98"/>
        <v>0.33713841441748083</v>
      </c>
      <c r="AJ185" s="1">
        <f t="shared" si="99"/>
        <v>0.78889367753211559</v>
      </c>
      <c r="AK185" s="1">
        <f t="shared" si="100"/>
        <v>0.14009327596064197</v>
      </c>
      <c r="AL185" s="1">
        <f t="shared" si="101"/>
        <v>2.9333114708372485</v>
      </c>
      <c r="AM185" s="1">
        <f t="shared" si="102"/>
        <v>9.5676650455624248</v>
      </c>
      <c r="AN185" s="1">
        <f t="shared" si="112"/>
        <v>8.9567591029267231</v>
      </c>
      <c r="AO185" s="1">
        <f t="shared" si="112"/>
        <v>8.9349202598704647</v>
      </c>
      <c r="AP185" s="1">
        <f t="shared" si="112"/>
        <v>8.9711092698359334</v>
      </c>
      <c r="AQ185" s="1">
        <f t="shared" si="112"/>
        <v>8.9107584924801806</v>
      </c>
      <c r="AR185" s="1">
        <f t="shared" si="112"/>
        <v>9.0104190848062622</v>
      </c>
      <c r="AS185" s="1">
        <f t="shared" si="112"/>
        <v>8.8427695496236893</v>
      </c>
      <c r="AT185" s="1">
        <f t="shared" si="112"/>
        <v>9.1177246899169901</v>
      </c>
      <c r="AU185" s="1">
        <f t="shared" si="103"/>
        <v>8.6379932702159721</v>
      </c>
    </row>
    <row r="186" spans="1:47" x14ac:dyDescent="0.2">
      <c r="A186" s="1" t="s">
        <v>130</v>
      </c>
      <c r="C186" s="20">
        <v>44271.667999999998</v>
      </c>
      <c r="D186" s="20"/>
      <c r="E186" s="1">
        <f t="shared" si="86"/>
        <v>-454.00451643169725</v>
      </c>
      <c r="F186" s="1">
        <f t="shared" si="87"/>
        <v>-454</v>
      </c>
      <c r="G186" s="1">
        <f t="shared" si="88"/>
        <v>-1.3803600006212946E-2</v>
      </c>
      <c r="I186" s="1">
        <f t="shared" si="110"/>
        <v>-1.3803600006212946E-2</v>
      </c>
      <c r="P186" s="13">
        <f t="shared" si="108"/>
        <v>-4.1031131506473837E-3</v>
      </c>
      <c r="Q186" s="65">
        <f t="shared" si="89"/>
        <v>29253.167999999998</v>
      </c>
      <c r="S186" s="2">
        <f t="shared" si="111"/>
        <v>0.1</v>
      </c>
      <c r="Z186" s="1">
        <f t="shared" si="90"/>
        <v>-454</v>
      </c>
      <c r="AA186" s="1">
        <f t="shared" si="91"/>
        <v>-1.138416251401555E-2</v>
      </c>
      <c r="AB186" s="1">
        <f t="shared" si="92"/>
        <v>-2.6395919423274211E-2</v>
      </c>
      <c r="AC186" s="1">
        <f t="shared" si="93"/>
        <v>-9.7004868555655623E-3</v>
      </c>
      <c r="AD186" s="1">
        <f t="shared" si="94"/>
        <v>-2.4194374921973957E-3</v>
      </c>
      <c r="AE186" s="1">
        <f t="shared" si="95"/>
        <v>5.8536777786504239E-7</v>
      </c>
      <c r="AF186" s="1">
        <f t="shared" si="96"/>
        <v>-9.7004868555655623E-3</v>
      </c>
      <c r="AG186" s="2"/>
      <c r="AH186" s="1">
        <f t="shared" si="97"/>
        <v>1.2592319417061267E-2</v>
      </c>
      <c r="AI186" s="1">
        <f t="shared" si="98"/>
        <v>0.33593856957740098</v>
      </c>
      <c r="AJ186" s="1">
        <f t="shared" si="99"/>
        <v>0.79423791692713241</v>
      </c>
      <c r="AK186" s="1">
        <f t="shared" si="100"/>
        <v>0.13429081962460279</v>
      </c>
      <c r="AL186" s="1">
        <f t="shared" si="101"/>
        <v>2.9420571467833354</v>
      </c>
      <c r="AM186" s="1">
        <f t="shared" si="102"/>
        <v>9.9900007172289396</v>
      </c>
      <c r="AN186" s="1">
        <f t="shared" si="112"/>
        <v>8.9758734086384742</v>
      </c>
      <c r="AO186" s="1">
        <f t="shared" si="112"/>
        <v>8.953368623507453</v>
      </c>
      <c r="AP186" s="1">
        <f t="shared" si="112"/>
        <v>8.9903129730860183</v>
      </c>
      <c r="AQ186" s="1">
        <f t="shared" si="112"/>
        <v>8.9292965285694379</v>
      </c>
      <c r="AR186" s="1">
        <f t="shared" si="112"/>
        <v>9.0291425485744945</v>
      </c>
      <c r="AS186" s="1">
        <f t="shared" si="112"/>
        <v>8.8629099716828268</v>
      </c>
      <c r="AT186" s="1">
        <f t="shared" si="112"/>
        <v>9.1332587923808237</v>
      </c>
      <c r="AU186" s="1">
        <f t="shared" si="103"/>
        <v>8.6681901670625887</v>
      </c>
    </row>
    <row r="187" spans="1:47" x14ac:dyDescent="0.2">
      <c r="A187" s="15" t="s">
        <v>141</v>
      </c>
      <c r="B187" s="16" t="s">
        <v>99</v>
      </c>
      <c r="C187" s="17">
        <v>44476.44</v>
      </c>
      <c r="D187" s="20"/>
      <c r="E187" s="19">
        <f t="shared" si="86"/>
        <v>-387.00469383536335</v>
      </c>
      <c r="F187" s="19">
        <f t="shared" si="87"/>
        <v>-387</v>
      </c>
      <c r="G187" s="1">
        <f t="shared" si="88"/>
        <v>-1.4345800002047326E-2</v>
      </c>
      <c r="I187" s="1">
        <f t="shared" si="110"/>
        <v>-1.4345800002047326E-2</v>
      </c>
      <c r="P187" s="13">
        <f t="shared" si="108"/>
        <v>-6.143654507933069E-3</v>
      </c>
      <c r="Q187" s="65">
        <f t="shared" si="89"/>
        <v>29457.940000000002</v>
      </c>
      <c r="S187" s="2">
        <f t="shared" si="111"/>
        <v>0.1</v>
      </c>
      <c r="Z187" s="1">
        <f t="shared" si="90"/>
        <v>-387</v>
      </c>
      <c r="AA187" s="1">
        <f t="shared" si="91"/>
        <v>-1.2850943229249229E-2</v>
      </c>
      <c r="AB187" s="1">
        <f t="shared" si="92"/>
        <v>-2.7623259345060443E-2</v>
      </c>
      <c r="AC187" s="1">
        <f t="shared" si="93"/>
        <v>-8.2021454941142574E-3</v>
      </c>
      <c r="AD187" s="1">
        <f t="shared" si="94"/>
        <v>-1.4948567727980974E-3</v>
      </c>
      <c r="AE187" s="1">
        <f t="shared" si="95"/>
        <v>2.2345967711803426E-7</v>
      </c>
      <c r="AF187" s="1">
        <f t="shared" si="96"/>
        <v>-8.2021454941142574E-3</v>
      </c>
      <c r="AG187" s="2"/>
      <c r="AH187" s="1">
        <f t="shared" si="97"/>
        <v>1.3277459343013118E-2</v>
      </c>
      <c r="AI187" s="1">
        <f t="shared" si="98"/>
        <v>0.33278395013323014</v>
      </c>
      <c r="AJ187" s="1">
        <f t="shared" si="99"/>
        <v>0.80920432798323427</v>
      </c>
      <c r="AK187" s="1">
        <f t="shared" si="100"/>
        <v>0.11761951543234718</v>
      </c>
      <c r="AL187" s="1">
        <f t="shared" si="101"/>
        <v>2.9671014114920182</v>
      </c>
      <c r="AM187" s="1">
        <f t="shared" si="102"/>
        <v>11.432796665317632</v>
      </c>
      <c r="AN187" s="1">
        <f t="shared" si="112"/>
        <v>9.0309712677232667</v>
      </c>
      <c r="AO187" s="1">
        <f t="shared" si="112"/>
        <v>9.0071095038902751</v>
      </c>
      <c r="AP187" s="1">
        <f t="shared" si="112"/>
        <v>9.045327225919614</v>
      </c>
      <c r="AQ187" s="1">
        <f t="shared" si="112"/>
        <v>8.9838045888957794</v>
      </c>
      <c r="AR187" s="1">
        <f t="shared" si="112"/>
        <v>9.0820983232454964</v>
      </c>
      <c r="AS187" s="1">
        <f t="shared" si="112"/>
        <v>8.9228754404189203</v>
      </c>
      <c r="AT187" s="1">
        <f t="shared" si="112"/>
        <v>9.1761438158124733</v>
      </c>
      <c r="AU187" s="1">
        <f t="shared" si="103"/>
        <v>8.7561550404853428</v>
      </c>
    </row>
    <row r="188" spans="1:47" x14ac:dyDescent="0.2">
      <c r="A188" s="15" t="s">
        <v>142</v>
      </c>
      <c r="B188" s="16" t="s">
        <v>99</v>
      </c>
      <c r="C188" s="17">
        <v>44528.398000000001</v>
      </c>
      <c r="D188" s="20"/>
      <c r="E188" s="19">
        <f t="shared" si="86"/>
        <v>-370.00443607326616</v>
      </c>
      <c r="F188" s="19">
        <f t="shared" si="87"/>
        <v>-370</v>
      </c>
      <c r="G188" s="1">
        <f t="shared" si="88"/>
        <v>-1.3557999998738524E-2</v>
      </c>
      <c r="I188" s="1">
        <f t="shared" si="110"/>
        <v>-1.3557999998738524E-2</v>
      </c>
      <c r="P188" s="13">
        <f t="shared" si="108"/>
        <v>-6.6713998075428691E-3</v>
      </c>
      <c r="Q188" s="65">
        <f t="shared" si="89"/>
        <v>29509.898000000001</v>
      </c>
      <c r="S188" s="2">
        <f t="shared" si="111"/>
        <v>0.1</v>
      </c>
      <c r="Z188" s="1">
        <f t="shared" si="90"/>
        <v>-370</v>
      </c>
      <c r="AA188" s="1">
        <f t="shared" si="91"/>
        <v>-1.3240799382890318E-2</v>
      </c>
      <c r="AB188" s="1">
        <f t="shared" si="92"/>
        <v>-2.7001309752721917E-2</v>
      </c>
      <c r="AC188" s="1">
        <f t="shared" si="93"/>
        <v>-6.8866001911956545E-3</v>
      </c>
      <c r="AD188" s="1">
        <f t="shared" si="94"/>
        <v>-3.1720061584820589E-4</v>
      </c>
      <c r="AE188" s="1">
        <f t="shared" si="95"/>
        <v>1.0061623069448109E-8</v>
      </c>
      <c r="AF188" s="1">
        <f t="shared" si="96"/>
        <v>-6.8866001911956545E-3</v>
      </c>
      <c r="AG188" s="2"/>
      <c r="AH188" s="1">
        <f t="shared" si="97"/>
        <v>1.3443309753983394E-2</v>
      </c>
      <c r="AI188" s="1">
        <f t="shared" si="98"/>
        <v>0.33206127614978542</v>
      </c>
      <c r="AJ188" s="1">
        <f t="shared" si="99"/>
        <v>0.81286356569877394</v>
      </c>
      <c r="AK188" s="1">
        <f t="shared" si="100"/>
        <v>0.11344368114488691</v>
      </c>
      <c r="AL188" s="1">
        <f t="shared" si="101"/>
        <v>2.9733565974133453</v>
      </c>
      <c r="AM188" s="1">
        <f t="shared" si="102"/>
        <v>11.860005460121647</v>
      </c>
      <c r="AN188" s="1">
        <f t="shared" si="112"/>
        <v>9.0448116043043747</v>
      </c>
      <c r="AO188" s="1">
        <f t="shared" si="112"/>
        <v>9.0207608182151873</v>
      </c>
      <c r="AP188" s="1">
        <f t="shared" si="112"/>
        <v>9.0590640167903889</v>
      </c>
      <c r="AQ188" s="1">
        <f t="shared" si="112"/>
        <v>8.9977671515706614</v>
      </c>
      <c r="AR188" s="1">
        <f t="shared" si="112"/>
        <v>9.0951644994929435</v>
      </c>
      <c r="AS188" s="1">
        <f t="shared" si="112"/>
        <v>8.938389318774556</v>
      </c>
      <c r="AT188" s="1">
        <f t="shared" si="112"/>
        <v>9.1864941514107521</v>
      </c>
      <c r="AU188" s="1">
        <f t="shared" si="103"/>
        <v>8.7784744859806665</v>
      </c>
    </row>
    <row r="189" spans="1:47" x14ac:dyDescent="0.2">
      <c r="A189" s="15" t="s">
        <v>143</v>
      </c>
      <c r="B189" s="16" t="s">
        <v>99</v>
      </c>
      <c r="C189" s="17">
        <v>44580.364999999998</v>
      </c>
      <c r="D189" s="20"/>
      <c r="E189" s="19">
        <f t="shared" si="86"/>
        <v>-353.00123358042828</v>
      </c>
      <c r="F189" s="19">
        <f t="shared" si="87"/>
        <v>-353</v>
      </c>
      <c r="G189" s="1">
        <f t="shared" si="88"/>
        <v>-3.7702000045101158E-3</v>
      </c>
      <c r="I189" s="1">
        <f t="shared" si="110"/>
        <v>-3.7702000045101158E-3</v>
      </c>
      <c r="P189" s="13">
        <f t="shared" si="108"/>
        <v>-7.2031911071526698E-3</v>
      </c>
      <c r="Q189" s="65">
        <f t="shared" si="89"/>
        <v>29561.864999999998</v>
      </c>
      <c r="S189" s="2">
        <f t="shared" si="111"/>
        <v>0.1</v>
      </c>
      <c r="Z189" s="1">
        <f t="shared" si="90"/>
        <v>-353</v>
      </c>
      <c r="AA189" s="1">
        <f t="shared" si="91"/>
        <v>-1.363782156778596E-2</v>
      </c>
      <c r="AB189" s="1">
        <f t="shared" si="92"/>
        <v>-1.7376119053557397E-2</v>
      </c>
      <c r="AC189" s="1">
        <f t="shared" si="93"/>
        <v>3.432991102642554E-3</v>
      </c>
      <c r="AD189" s="1">
        <f t="shared" si="94"/>
        <v>9.8676215632758444E-3</v>
      </c>
      <c r="AE189" s="1">
        <f t="shared" si="95"/>
        <v>9.7369955316026429E-6</v>
      </c>
      <c r="AF189" s="1">
        <f t="shared" si="96"/>
        <v>3.432991102642554E-3</v>
      </c>
      <c r="AG189" s="2"/>
      <c r="AH189" s="1">
        <f t="shared" si="97"/>
        <v>1.3605919049047279E-2</v>
      </c>
      <c r="AI189" s="1">
        <f t="shared" si="98"/>
        <v>0.33136899599398584</v>
      </c>
      <c r="AJ189" s="1">
        <f t="shared" si="99"/>
        <v>0.81646849415717226</v>
      </c>
      <c r="AK189" s="1">
        <f t="shared" si="100"/>
        <v>0.10928946926518351</v>
      </c>
      <c r="AL189" s="1">
        <f t="shared" si="101"/>
        <v>2.9795728065883962</v>
      </c>
      <c r="AM189" s="1">
        <f t="shared" si="102"/>
        <v>12.317151570057986</v>
      </c>
      <c r="AN189" s="1">
        <f t="shared" si="112"/>
        <v>9.0585950335048313</v>
      </c>
      <c r="AO189" s="1">
        <f t="shared" si="112"/>
        <v>9.0344237423883289</v>
      </c>
      <c r="AP189" s="1">
        <f t="shared" si="112"/>
        <v>9.0727106626302945</v>
      </c>
      <c r="AQ189" s="1">
        <f t="shared" si="112"/>
        <v>9.0117868329003272</v>
      </c>
      <c r="AR189" s="1">
        <f t="shared" si="112"/>
        <v>9.1080838089349445</v>
      </c>
      <c r="AS189" s="1">
        <f t="shared" si="112"/>
        <v>8.9540202033795282</v>
      </c>
      <c r="AT189" s="1">
        <f t="shared" si="112"/>
        <v>9.1966412373302227</v>
      </c>
      <c r="AU189" s="1">
        <f t="shared" si="103"/>
        <v>8.800793931475992</v>
      </c>
    </row>
    <row r="190" spans="1:47" x14ac:dyDescent="0.2">
      <c r="A190" s="15" t="s">
        <v>143</v>
      </c>
      <c r="B190" s="16" t="s">
        <v>99</v>
      </c>
      <c r="C190" s="17">
        <v>44583.421000000002</v>
      </c>
      <c r="D190" s="20"/>
      <c r="E190" s="19">
        <f t="shared" si="86"/>
        <v>-352.00133389758753</v>
      </c>
      <c r="F190" s="19">
        <f t="shared" si="87"/>
        <v>-352</v>
      </c>
      <c r="G190" s="1">
        <f t="shared" si="88"/>
        <v>-4.0768000035313889E-3</v>
      </c>
      <c r="I190" s="1">
        <f t="shared" si="110"/>
        <v>-4.0768000035313889E-3</v>
      </c>
      <c r="P190" s="13">
        <f t="shared" si="108"/>
        <v>-7.2345989483061871E-3</v>
      </c>
      <c r="Q190" s="65">
        <f t="shared" si="89"/>
        <v>29564.921000000002</v>
      </c>
      <c r="S190" s="2">
        <f t="shared" si="111"/>
        <v>0.1</v>
      </c>
      <c r="Z190" s="1">
        <f t="shared" si="90"/>
        <v>-352</v>
      </c>
      <c r="AA190" s="1">
        <f t="shared" si="91"/>
        <v>-1.3661398972199855E-2</v>
      </c>
      <c r="AB190" s="1">
        <f t="shared" si="92"/>
        <v>-1.7692183376183619E-2</v>
      </c>
      <c r="AC190" s="1">
        <f t="shared" si="93"/>
        <v>3.1577989447747982E-3</v>
      </c>
      <c r="AD190" s="1">
        <f t="shared" si="94"/>
        <v>9.5845989686684663E-3</v>
      </c>
      <c r="AE190" s="1">
        <f t="shared" si="95"/>
        <v>9.1864537390200637E-6</v>
      </c>
      <c r="AF190" s="1">
        <f t="shared" si="96"/>
        <v>3.1577989447747982E-3</v>
      </c>
      <c r="AG190" s="2"/>
      <c r="AH190" s="1">
        <f t="shared" si="97"/>
        <v>1.3615383372652229E-2</v>
      </c>
      <c r="AI190" s="1">
        <f t="shared" si="98"/>
        <v>0.33132920880025951</v>
      </c>
      <c r="AJ190" s="1">
        <f t="shared" si="99"/>
        <v>0.81667887528087524</v>
      </c>
      <c r="AK190" s="1">
        <f t="shared" si="100"/>
        <v>0.10904577298854395</v>
      </c>
      <c r="AL190" s="1">
        <f t="shared" si="101"/>
        <v>2.9799372662411323</v>
      </c>
      <c r="AM190" s="1">
        <f t="shared" si="102"/>
        <v>12.345042895753606</v>
      </c>
      <c r="AN190" s="1">
        <f t="shared" si="112"/>
        <v>9.0594040504948143</v>
      </c>
      <c r="AO190" s="1">
        <f t="shared" si="112"/>
        <v>9.0352278565227007</v>
      </c>
      <c r="AP190" s="1">
        <f t="shared" si="112"/>
        <v>9.0735106029474437</v>
      </c>
      <c r="AQ190" s="1">
        <f t="shared" si="112"/>
        <v>9.0126133282505894</v>
      </c>
      <c r="AR190" s="1">
        <f t="shared" si="112"/>
        <v>9.1088392363266415</v>
      </c>
      <c r="AS190" s="1">
        <f t="shared" si="112"/>
        <v>8.9549432617029137</v>
      </c>
      <c r="AT190" s="1">
        <f t="shared" si="112"/>
        <v>9.1972319242509712</v>
      </c>
      <c r="AU190" s="1">
        <f t="shared" si="103"/>
        <v>8.8021068400345399</v>
      </c>
    </row>
    <row r="191" spans="1:47" x14ac:dyDescent="0.2">
      <c r="A191" s="15" t="s">
        <v>143</v>
      </c>
      <c r="B191" s="16" t="s">
        <v>99</v>
      </c>
      <c r="C191" s="17">
        <v>44586.476999999999</v>
      </c>
      <c r="D191" s="20"/>
      <c r="E191" s="19">
        <f t="shared" si="86"/>
        <v>-351.00143421474917</v>
      </c>
      <c r="F191" s="19">
        <f t="shared" si="87"/>
        <v>-351</v>
      </c>
      <c r="G191" s="1">
        <f t="shared" si="88"/>
        <v>-4.383400002552662E-3</v>
      </c>
      <c r="I191" s="1">
        <f t="shared" si="110"/>
        <v>-4.383400002552662E-3</v>
      </c>
      <c r="P191" s="13">
        <f t="shared" si="108"/>
        <v>-7.2660207894597048E-3</v>
      </c>
      <c r="Q191" s="65">
        <f t="shared" si="89"/>
        <v>29567.976999999999</v>
      </c>
      <c r="S191" s="2">
        <f t="shared" si="111"/>
        <v>0.1</v>
      </c>
      <c r="Z191" s="1">
        <f t="shared" si="90"/>
        <v>-351</v>
      </c>
      <c r="AA191" s="1">
        <f t="shared" si="91"/>
        <v>-1.3685001169992538E-2</v>
      </c>
      <c r="AB191" s="1">
        <f t="shared" si="92"/>
        <v>-1.8008236486453021E-2</v>
      </c>
      <c r="AC191" s="1">
        <f t="shared" si="93"/>
        <v>2.8826207869070428E-3</v>
      </c>
      <c r="AD191" s="1">
        <f t="shared" si="94"/>
        <v>9.3016011674398758E-3</v>
      </c>
      <c r="AE191" s="1">
        <f t="shared" si="95"/>
        <v>8.6519784278118871E-6</v>
      </c>
      <c r="AF191" s="1">
        <f t="shared" si="96"/>
        <v>2.8826207869070428E-3</v>
      </c>
      <c r="AG191" s="2"/>
      <c r="AH191" s="1">
        <f t="shared" si="97"/>
        <v>1.3624836483900357E-2</v>
      </c>
      <c r="AI191" s="1">
        <f t="shared" si="98"/>
        <v>0.33128952483514462</v>
      </c>
      <c r="AJ191" s="1">
        <f t="shared" si="99"/>
        <v>0.81688907154031909</v>
      </c>
      <c r="AK191" s="1">
        <f t="shared" si="100"/>
        <v>0.10880215078365552</v>
      </c>
      <c r="AL191" s="1">
        <f t="shared" si="101"/>
        <v>2.9803015934652692</v>
      </c>
      <c r="AM191" s="1">
        <f t="shared" si="102"/>
        <v>12.373049791875351</v>
      </c>
      <c r="AN191" s="1">
        <f t="shared" ref="AN191:AT200" si="113">$AU191+$AB$7*SIN(AO191)</f>
        <v>9.060212870517784</v>
      </c>
      <c r="AO191" s="1">
        <f t="shared" si="113"/>
        <v>9.0360320194626613</v>
      </c>
      <c r="AP191" s="1">
        <f t="shared" si="113"/>
        <v>9.0743102321306406</v>
      </c>
      <c r="AQ191" s="1">
        <f t="shared" si="113"/>
        <v>9.0134400260828738</v>
      </c>
      <c r="AR191" s="1">
        <f t="shared" si="113"/>
        <v>9.1095941628691577</v>
      </c>
      <c r="AS191" s="1">
        <f t="shared" si="113"/>
        <v>8.9558667163068773</v>
      </c>
      <c r="AT191" s="1">
        <f t="shared" si="113"/>
        <v>9.1978219300832986</v>
      </c>
      <c r="AU191" s="1">
        <f t="shared" si="103"/>
        <v>8.8034197485930896</v>
      </c>
    </row>
    <row r="192" spans="1:47" x14ac:dyDescent="0.2">
      <c r="A192" s="1" t="s">
        <v>130</v>
      </c>
      <c r="C192" s="20">
        <v>44647.601000000002</v>
      </c>
      <c r="D192" s="20"/>
      <c r="E192" s="1">
        <f t="shared" si="86"/>
        <v>-331.00213178874139</v>
      </c>
      <c r="F192" s="1">
        <f t="shared" si="87"/>
        <v>-331</v>
      </c>
      <c r="G192" s="1">
        <f t="shared" si="88"/>
        <v>-6.5153999967151321E-3</v>
      </c>
      <c r="I192" s="1">
        <f t="shared" si="110"/>
        <v>-6.5153999967151321E-3</v>
      </c>
      <c r="P192" s="13">
        <f t="shared" si="108"/>
        <v>-7.8973976125300584E-3</v>
      </c>
      <c r="Q192" s="65">
        <f t="shared" si="89"/>
        <v>29629.101000000002</v>
      </c>
      <c r="S192" s="2">
        <f t="shared" si="111"/>
        <v>0.1</v>
      </c>
      <c r="Z192" s="1">
        <f t="shared" si="90"/>
        <v>-331</v>
      </c>
      <c r="AA192" s="1">
        <f t="shared" si="91"/>
        <v>-1.4162250817330645E-2</v>
      </c>
      <c r="AB192" s="1">
        <f t="shared" si="92"/>
        <v>-2.0326945028706394E-2</v>
      </c>
      <c r="AC192" s="1">
        <f t="shared" si="93"/>
        <v>1.3819976158149262E-3</v>
      </c>
      <c r="AD192" s="1">
        <f t="shared" si="94"/>
        <v>7.6468508206155132E-3</v>
      </c>
      <c r="AE192" s="1">
        <f t="shared" si="95"/>
        <v>5.8474327472748152E-6</v>
      </c>
      <c r="AF192" s="1">
        <f t="shared" si="96"/>
        <v>1.3819976158149262E-3</v>
      </c>
      <c r="AG192" s="2"/>
      <c r="AH192" s="1">
        <f t="shared" si="97"/>
        <v>1.3811545031991262E-2</v>
      </c>
      <c r="AI192" s="1">
        <f t="shared" si="98"/>
        <v>0.33051735997001286</v>
      </c>
      <c r="AJ192" s="1">
        <f t="shared" si="99"/>
        <v>0.82105443933256805</v>
      </c>
      <c r="AK192" s="1">
        <f t="shared" si="100"/>
        <v>0.10394518896435147</v>
      </c>
      <c r="AL192" s="1">
        <f t="shared" si="101"/>
        <v>2.9875605465073303</v>
      </c>
      <c r="AM192" s="1">
        <f t="shared" si="102"/>
        <v>12.958623745793437</v>
      </c>
      <c r="AN192" s="1">
        <f t="shared" si="113"/>
        <v>9.0763479358546846</v>
      </c>
      <c r="AO192" s="1">
        <f t="shared" si="113"/>
        <v>9.0521262074511064</v>
      </c>
      <c r="AP192" s="1">
        <f t="shared" si="113"/>
        <v>9.0902376077558511</v>
      </c>
      <c r="AQ192" s="1">
        <f t="shared" si="113"/>
        <v>9.0300168315840814</v>
      </c>
      <c r="AR192" s="1">
        <f t="shared" si="113"/>
        <v>9.1245882225964898</v>
      </c>
      <c r="AS192" s="1">
        <f t="shared" si="113"/>
        <v>8.9744182355241087</v>
      </c>
      <c r="AT192" s="1">
        <f t="shared" si="113"/>
        <v>9.2094809456523059</v>
      </c>
      <c r="AU192" s="1">
        <f t="shared" si="103"/>
        <v>8.8296779197640607</v>
      </c>
    </row>
    <row r="193" spans="1:47" x14ac:dyDescent="0.2">
      <c r="A193" s="15" t="s">
        <v>144</v>
      </c>
      <c r="B193" s="16" t="s">
        <v>99</v>
      </c>
      <c r="C193" s="17">
        <v>44956.275000000001</v>
      </c>
      <c r="D193" s="20"/>
      <c r="E193" s="19">
        <f t="shared" si="86"/>
        <v>-230.00637436047847</v>
      </c>
      <c r="F193" s="19">
        <f t="shared" si="87"/>
        <v>-230</v>
      </c>
      <c r="G193" s="1">
        <f t="shared" si="88"/>
        <v>-1.9482000003335997E-2</v>
      </c>
      <c r="I193" s="1">
        <f t="shared" si="110"/>
        <v>-1.9482000003335997E-2</v>
      </c>
      <c r="P193" s="13">
        <f t="shared" si="108"/>
        <v>-1.1171397569035344E-2</v>
      </c>
      <c r="Q193" s="65">
        <f t="shared" si="89"/>
        <v>29937.775000000001</v>
      </c>
      <c r="S193" s="2">
        <f t="shared" si="111"/>
        <v>0.1</v>
      </c>
      <c r="Z193" s="1">
        <f t="shared" si="90"/>
        <v>-230</v>
      </c>
      <c r="AA193" s="1">
        <f t="shared" si="91"/>
        <v>-1.6723470863311531E-2</v>
      </c>
      <c r="AB193" s="1">
        <f t="shared" si="92"/>
        <v>-3.4168300710985894E-2</v>
      </c>
      <c r="AC193" s="1">
        <f t="shared" si="93"/>
        <v>-8.310602434300653E-3</v>
      </c>
      <c r="AD193" s="1">
        <f t="shared" si="94"/>
        <v>-2.7585291400244669E-3</v>
      </c>
      <c r="AE193" s="1">
        <f t="shared" si="95"/>
        <v>7.6094830163641257E-7</v>
      </c>
      <c r="AF193" s="1">
        <f t="shared" si="96"/>
        <v>-8.310602434300653E-3</v>
      </c>
      <c r="AG193" s="2"/>
      <c r="AH193" s="1">
        <f t="shared" si="97"/>
        <v>1.4686300707649898E-2</v>
      </c>
      <c r="AI193" s="1">
        <f t="shared" si="98"/>
        <v>0.32721838062822739</v>
      </c>
      <c r="AJ193" s="1">
        <f t="shared" si="99"/>
        <v>0.84101126337425514</v>
      </c>
      <c r="AK193" s="1">
        <f t="shared" si="100"/>
        <v>7.9852991464636133E-2</v>
      </c>
      <c r="AL193" s="1">
        <f t="shared" si="101"/>
        <v>3.0234545377530155</v>
      </c>
      <c r="AM193" s="1">
        <f t="shared" si="102"/>
        <v>16.909642939478481</v>
      </c>
      <c r="AN193" s="1">
        <f t="shared" si="113"/>
        <v>9.1566437867989343</v>
      </c>
      <c r="AO193" s="1">
        <f t="shared" si="113"/>
        <v>9.1338099743706422</v>
      </c>
      <c r="AP193" s="1">
        <f t="shared" si="113"/>
        <v>9.1688153129783725</v>
      </c>
      <c r="AQ193" s="1">
        <f t="shared" si="113"/>
        <v>9.11500238138448</v>
      </c>
      <c r="AR193" s="1">
        <f t="shared" si="113"/>
        <v>9.1974072501932369</v>
      </c>
      <c r="AS193" s="1">
        <f t="shared" si="113"/>
        <v>9.07035763161538</v>
      </c>
      <c r="AT193" s="1">
        <f t="shared" si="113"/>
        <v>9.2645727806619629</v>
      </c>
      <c r="AU193" s="1">
        <f t="shared" si="103"/>
        <v>8.9622816841774622</v>
      </c>
    </row>
    <row r="194" spans="1:47" x14ac:dyDescent="0.2">
      <c r="A194" s="15" t="s">
        <v>144</v>
      </c>
      <c r="B194" s="16" t="s">
        <v>99</v>
      </c>
      <c r="C194" s="17">
        <v>44959.347999999998</v>
      </c>
      <c r="D194" s="20"/>
      <c r="E194" s="19">
        <f t="shared" si="86"/>
        <v>-229.00091240846206</v>
      </c>
      <c r="F194" s="19">
        <f t="shared" si="87"/>
        <v>-229</v>
      </c>
      <c r="G194" s="1">
        <f t="shared" si="88"/>
        <v>-2.7886000025318936E-3</v>
      </c>
      <c r="I194" s="1">
        <f t="shared" si="110"/>
        <v>-2.7886000025318936E-3</v>
      </c>
      <c r="P194" s="13">
        <f t="shared" si="108"/>
        <v>-1.1204527410188863E-2</v>
      </c>
      <c r="Q194" s="65">
        <f t="shared" si="89"/>
        <v>29940.847999999998</v>
      </c>
      <c r="S194" s="2">
        <f t="shared" si="111"/>
        <v>0.1</v>
      </c>
      <c r="Z194" s="1">
        <f t="shared" si="90"/>
        <v>-229</v>
      </c>
      <c r="AA194" s="1">
        <f t="shared" si="91"/>
        <v>-1.6750085922464894E-2</v>
      </c>
      <c r="AB194" s="1">
        <f t="shared" si="92"/>
        <v>-1.7482997844749083E-2</v>
      </c>
      <c r="AC194" s="1">
        <f t="shared" si="93"/>
        <v>8.4159274076569691E-3</v>
      </c>
      <c r="AD194" s="1">
        <f t="shared" si="94"/>
        <v>1.3961485919933E-2</v>
      </c>
      <c r="AE194" s="1">
        <f t="shared" si="95"/>
        <v>1.9492308909248745E-5</v>
      </c>
      <c r="AF194" s="1">
        <f t="shared" si="96"/>
        <v>8.4159274076569691E-3</v>
      </c>
      <c r="AG194" s="2"/>
      <c r="AH194" s="1">
        <f t="shared" si="97"/>
        <v>1.469439784221719E-2</v>
      </c>
      <c r="AI194" s="1">
        <f t="shared" si="98"/>
        <v>0.3271905231024036</v>
      </c>
      <c r="AJ194" s="1">
        <f t="shared" si="99"/>
        <v>0.8412002297190494</v>
      </c>
      <c r="AK194" s="1">
        <f t="shared" si="100"/>
        <v>7.9617933954220829E-2</v>
      </c>
      <c r="AL194" s="1">
        <f t="shared" si="101"/>
        <v>3.0238039121040736</v>
      </c>
      <c r="AM194" s="1">
        <f t="shared" si="102"/>
        <v>16.959915483595104</v>
      </c>
      <c r="AN194" s="1">
        <f t="shared" si="113"/>
        <v>9.1574291414089508</v>
      </c>
      <c r="AO194" s="1">
        <f t="shared" si="113"/>
        <v>9.1346227147981391</v>
      </c>
      <c r="AP194" s="1">
        <f t="shared" si="113"/>
        <v>9.1695783503208403</v>
      </c>
      <c r="AQ194" s="1">
        <f t="shared" si="113"/>
        <v>9.1158544404173369</v>
      </c>
      <c r="AR194" s="1">
        <f t="shared" si="113"/>
        <v>9.1981053802061599</v>
      </c>
      <c r="AS194" s="1">
        <f t="shared" si="113"/>
        <v>9.0713250110211998</v>
      </c>
      <c r="AT194" s="1">
        <f t="shared" si="113"/>
        <v>9.2650893777984322</v>
      </c>
      <c r="AU194" s="1">
        <f t="shared" si="103"/>
        <v>8.9635945927360119</v>
      </c>
    </row>
    <row r="195" spans="1:47" x14ac:dyDescent="0.2">
      <c r="A195" s="15" t="s">
        <v>145</v>
      </c>
      <c r="B195" s="16" t="s">
        <v>99</v>
      </c>
      <c r="C195" s="17">
        <v>44986.851999999999</v>
      </c>
      <c r="D195" s="20"/>
      <c r="E195" s="19">
        <f t="shared" si="86"/>
        <v>-220.00181526290709</v>
      </c>
      <c r="F195" s="19">
        <f t="shared" si="87"/>
        <v>-220</v>
      </c>
      <c r="G195" s="1">
        <f t="shared" si="88"/>
        <v>-5.5480000009993091E-3</v>
      </c>
      <c r="I195" s="1">
        <f t="shared" si="110"/>
        <v>-5.5480000009993091E-3</v>
      </c>
      <c r="P195" s="13">
        <f t="shared" si="108"/>
        <v>-1.1503325980570521E-2</v>
      </c>
      <c r="Q195" s="65">
        <f t="shared" si="89"/>
        <v>29968.351999999999</v>
      </c>
      <c r="S195" s="2">
        <f t="shared" si="111"/>
        <v>0.1</v>
      </c>
      <c r="Z195" s="1">
        <f t="shared" si="90"/>
        <v>-220</v>
      </c>
      <c r="AA195" s="1">
        <f t="shared" si="91"/>
        <v>-1.699072489475445E-2</v>
      </c>
      <c r="AB195" s="1">
        <f t="shared" si="92"/>
        <v>-2.0314779760401303E-2</v>
      </c>
      <c r="AC195" s="1">
        <f t="shared" si="93"/>
        <v>5.9553259795712115E-3</v>
      </c>
      <c r="AD195" s="1">
        <f t="shared" si="94"/>
        <v>1.1442724893755141E-2</v>
      </c>
      <c r="AE195" s="1">
        <f t="shared" si="95"/>
        <v>1.3093595299416359E-5</v>
      </c>
      <c r="AF195" s="1">
        <f t="shared" si="96"/>
        <v>5.9553259795712115E-3</v>
      </c>
      <c r="AG195" s="2"/>
      <c r="AH195" s="1">
        <f t="shared" si="97"/>
        <v>1.4766779759401992E-2</v>
      </c>
      <c r="AI195" s="1">
        <f t="shared" si="98"/>
        <v>0.3269438873344459</v>
      </c>
      <c r="AJ195" s="1">
        <f t="shared" si="99"/>
        <v>0.8428936240353474</v>
      </c>
      <c r="AK195" s="1">
        <f t="shared" si="100"/>
        <v>7.7505334099588707E-2</v>
      </c>
      <c r="AL195" s="1">
        <f t="shared" si="101"/>
        <v>3.0269433015585734</v>
      </c>
      <c r="AM195" s="1">
        <f t="shared" si="102"/>
        <v>17.425382166272907</v>
      </c>
      <c r="AN195" s="1">
        <f t="shared" si="113"/>
        <v>9.1644891125056684</v>
      </c>
      <c r="AO195" s="1">
        <f t="shared" si="113"/>
        <v>9.1419412222356904</v>
      </c>
      <c r="AP195" s="1">
        <f t="shared" si="113"/>
        <v>9.1764330636769689</v>
      </c>
      <c r="AQ195" s="1">
        <f t="shared" si="113"/>
        <v>9.1235321543961607</v>
      </c>
      <c r="AR195" s="1">
        <f t="shared" si="113"/>
        <v>9.2043696502415315</v>
      </c>
      <c r="AS195" s="1">
        <f t="shared" si="113"/>
        <v>9.0800456867512462</v>
      </c>
      <c r="AT195" s="1">
        <f t="shared" si="113"/>
        <v>9.2697155307523929</v>
      </c>
      <c r="AU195" s="1">
        <f t="shared" si="103"/>
        <v>8.9754107697629486</v>
      </c>
    </row>
    <row r="196" spans="1:47" x14ac:dyDescent="0.2">
      <c r="A196" s="15" t="s">
        <v>146</v>
      </c>
      <c r="B196" s="16" t="s">
        <v>99</v>
      </c>
      <c r="C196" s="17">
        <v>45011.302000000003</v>
      </c>
      <c r="D196" s="20"/>
      <c r="E196" s="19">
        <f t="shared" si="86"/>
        <v>-212.00196341558117</v>
      </c>
      <c r="F196" s="19">
        <f t="shared" si="87"/>
        <v>-212</v>
      </c>
      <c r="G196" s="1">
        <f t="shared" si="88"/>
        <v>-6.000800000037998E-3</v>
      </c>
      <c r="I196" s="1">
        <f t="shared" si="110"/>
        <v>-6.000800000037998E-3</v>
      </c>
      <c r="P196" s="13">
        <f t="shared" ref="P196:P227" si="114">+D$11+D$12*F196+D$13*F196^2</f>
        <v>-1.1769876709798661E-2</v>
      </c>
      <c r="Q196" s="65">
        <f t="shared" si="89"/>
        <v>29992.802000000003</v>
      </c>
      <c r="S196" s="2">
        <f t="shared" si="111"/>
        <v>0.1</v>
      </c>
      <c r="Z196" s="1">
        <f t="shared" si="90"/>
        <v>-212</v>
      </c>
      <c r="AA196" s="1">
        <f t="shared" si="91"/>
        <v>-1.7206292078335537E-2</v>
      </c>
      <c r="AB196" s="1">
        <f t="shared" si="92"/>
        <v>-2.083117687599647E-2</v>
      </c>
      <c r="AC196" s="1">
        <f t="shared" si="93"/>
        <v>5.7690767097606632E-3</v>
      </c>
      <c r="AD196" s="1">
        <f t="shared" si="94"/>
        <v>1.120549207829754E-2</v>
      </c>
      <c r="AE196" s="1">
        <f t="shared" si="95"/>
        <v>1.2556305271678893E-5</v>
      </c>
      <c r="AF196" s="1">
        <f t="shared" si="96"/>
        <v>5.7690767097606632E-3</v>
      </c>
      <c r="AG196" s="2"/>
      <c r="AH196" s="1">
        <f t="shared" si="97"/>
        <v>1.483037687595847E-2</v>
      </c>
      <c r="AI196" s="1">
        <f t="shared" si="98"/>
        <v>0.32673078678873391</v>
      </c>
      <c r="AJ196" s="1">
        <f t="shared" si="99"/>
        <v>0.84438790550264908</v>
      </c>
      <c r="AK196" s="1">
        <f t="shared" si="100"/>
        <v>7.56318329292546E-2</v>
      </c>
      <c r="AL196" s="1">
        <f t="shared" si="101"/>
        <v>3.0297264326859583</v>
      </c>
      <c r="AM196" s="1">
        <f t="shared" si="102"/>
        <v>17.859849680216158</v>
      </c>
      <c r="AN196" s="1">
        <f t="shared" si="113"/>
        <v>9.1707523167077163</v>
      </c>
      <c r="AO196" s="1">
        <f t="shared" si="113"/>
        <v>9.1484524166736492</v>
      </c>
      <c r="AP196" s="1">
        <f t="shared" si="113"/>
        <v>9.1825072435812061</v>
      </c>
      <c r="AQ196" s="1">
        <f t="shared" si="113"/>
        <v>9.1303705804016388</v>
      </c>
      <c r="AR196" s="1">
        <f t="shared" si="113"/>
        <v>9.2099096756907741</v>
      </c>
      <c r="AS196" s="1">
        <f t="shared" si="113"/>
        <v>9.0878186429481236</v>
      </c>
      <c r="AT196" s="1">
        <f t="shared" si="113"/>
        <v>9.2737931392600732</v>
      </c>
      <c r="AU196" s="1">
        <f t="shared" si="103"/>
        <v>8.9859140382313374</v>
      </c>
    </row>
    <row r="197" spans="1:47" x14ac:dyDescent="0.2">
      <c r="A197" s="15" t="s">
        <v>146</v>
      </c>
      <c r="B197" s="16" t="s">
        <v>99</v>
      </c>
      <c r="C197" s="17">
        <v>45011.313999999998</v>
      </c>
      <c r="D197" s="20"/>
      <c r="E197" s="19">
        <f t="shared" si="86"/>
        <v>-211.99803710792762</v>
      </c>
      <c r="F197" s="19">
        <f t="shared" si="87"/>
        <v>-212</v>
      </c>
      <c r="G197" s="1">
        <f t="shared" si="88"/>
        <v>5.9991999951307662E-3</v>
      </c>
      <c r="I197" s="1">
        <f t="shared" si="110"/>
        <v>5.9991999951307662E-3</v>
      </c>
      <c r="P197" s="13">
        <f t="shared" si="114"/>
        <v>-1.1769876709798661E-2</v>
      </c>
      <c r="Q197" s="65">
        <f t="shared" si="89"/>
        <v>29992.813999999998</v>
      </c>
      <c r="S197" s="2">
        <f t="shared" si="111"/>
        <v>0.1</v>
      </c>
      <c r="Z197" s="1">
        <f t="shared" si="90"/>
        <v>-212</v>
      </c>
      <c r="AA197" s="1">
        <f t="shared" si="91"/>
        <v>-1.7206292078335537E-2</v>
      </c>
      <c r="AB197" s="1">
        <f t="shared" si="92"/>
        <v>-8.8311768808277038E-3</v>
      </c>
      <c r="AC197" s="1">
        <f t="shared" si="93"/>
        <v>1.7769076704929429E-2</v>
      </c>
      <c r="AD197" s="1">
        <f t="shared" si="94"/>
        <v>2.3205492073466304E-2</v>
      </c>
      <c r="AE197" s="1">
        <f t="shared" si="95"/>
        <v>5.3849486237170752E-5</v>
      </c>
      <c r="AF197" s="1">
        <f t="shared" si="96"/>
        <v>1.7769076704929429E-2</v>
      </c>
      <c r="AG197" s="2"/>
      <c r="AH197" s="1">
        <f t="shared" si="97"/>
        <v>1.483037687595847E-2</v>
      </c>
      <c r="AI197" s="1">
        <f t="shared" si="98"/>
        <v>0.32673078678873391</v>
      </c>
      <c r="AJ197" s="1">
        <f t="shared" si="99"/>
        <v>0.84438790550264908</v>
      </c>
      <c r="AK197" s="1">
        <f t="shared" si="100"/>
        <v>7.56318329292546E-2</v>
      </c>
      <c r="AL197" s="1">
        <f t="shared" si="101"/>
        <v>3.0297264326859583</v>
      </c>
      <c r="AM197" s="1">
        <f t="shared" si="102"/>
        <v>17.859849680216158</v>
      </c>
      <c r="AN197" s="1">
        <f t="shared" si="113"/>
        <v>9.1707523167077163</v>
      </c>
      <c r="AO197" s="1">
        <f t="shared" si="113"/>
        <v>9.1484524166736492</v>
      </c>
      <c r="AP197" s="1">
        <f t="shared" si="113"/>
        <v>9.1825072435812061</v>
      </c>
      <c r="AQ197" s="1">
        <f t="shared" si="113"/>
        <v>9.1303705804016388</v>
      </c>
      <c r="AR197" s="1">
        <f t="shared" si="113"/>
        <v>9.2099096756907741</v>
      </c>
      <c r="AS197" s="1">
        <f t="shared" si="113"/>
        <v>9.0878186429481236</v>
      </c>
      <c r="AT197" s="1">
        <f t="shared" si="113"/>
        <v>9.2737931392600732</v>
      </c>
      <c r="AU197" s="1">
        <f t="shared" si="103"/>
        <v>8.9859140382313374</v>
      </c>
    </row>
    <row r="198" spans="1:47" x14ac:dyDescent="0.2">
      <c r="A198" s="15" t="s">
        <v>147</v>
      </c>
      <c r="B198" s="16" t="s">
        <v>99</v>
      </c>
      <c r="C198" s="17">
        <v>45231.364000000001</v>
      </c>
      <c r="D198" s="20"/>
      <c r="E198" s="19">
        <f t="shared" si="86"/>
        <v>-139.99937048200636</v>
      </c>
      <c r="F198" s="19">
        <f t="shared" si="87"/>
        <v>-140</v>
      </c>
      <c r="G198" s="1">
        <f t="shared" si="88"/>
        <v>1.923999996506609E-3</v>
      </c>
      <c r="I198" s="1">
        <f t="shared" si="110"/>
        <v>1.923999996506609E-3</v>
      </c>
      <c r="P198" s="13">
        <f t="shared" si="114"/>
        <v>-1.4209153272851936E-2</v>
      </c>
      <c r="Q198" s="65">
        <f t="shared" si="89"/>
        <v>30212.864000000001</v>
      </c>
      <c r="S198" s="2">
        <f t="shared" si="111"/>
        <v>0.1</v>
      </c>
      <c r="Z198" s="1">
        <f t="shared" si="90"/>
        <v>-140</v>
      </c>
      <c r="AA198" s="1">
        <f t="shared" si="91"/>
        <v>-1.9216592946191421E-2</v>
      </c>
      <c r="AB198" s="1">
        <f t="shared" si="92"/>
        <v>-1.3447668056096011E-2</v>
      </c>
      <c r="AC198" s="1">
        <f t="shared" si="93"/>
        <v>1.6133153269358547E-2</v>
      </c>
      <c r="AD198" s="1">
        <f t="shared" si="94"/>
        <v>2.114059294269803E-2</v>
      </c>
      <c r="AE198" s="1">
        <f t="shared" si="95"/>
        <v>4.4692466996885381E-5</v>
      </c>
      <c r="AF198" s="1">
        <f t="shared" si="96"/>
        <v>1.6133153269358547E-2</v>
      </c>
      <c r="AG198" s="2"/>
      <c r="AH198" s="1">
        <f t="shared" si="97"/>
        <v>1.537166805260262E-2</v>
      </c>
      <c r="AI198" s="1">
        <f t="shared" si="98"/>
        <v>0.32506511967257912</v>
      </c>
      <c r="AJ198" s="1">
        <f t="shared" si="99"/>
        <v>0.85738879903972554</v>
      </c>
      <c r="AK198" s="1">
        <f t="shared" si="100"/>
        <v>5.8945016140180058E-2</v>
      </c>
      <c r="AL198" s="1">
        <f t="shared" si="101"/>
        <v>3.0544793092756009</v>
      </c>
      <c r="AM198" s="1">
        <f t="shared" si="102"/>
        <v>22.944074373574907</v>
      </c>
      <c r="AN198" s="1">
        <f t="shared" si="113"/>
        <v>9.2266231097119356</v>
      </c>
      <c r="AO198" s="1">
        <f t="shared" si="113"/>
        <v>9.2073057457324872</v>
      </c>
      <c r="AP198" s="1">
        <f t="shared" si="113"/>
        <v>9.2364165692925884</v>
      </c>
      <c r="AQ198" s="1">
        <f t="shared" si="113"/>
        <v>9.1924770103782443</v>
      </c>
      <c r="AR198" s="1">
        <f t="shared" si="113"/>
        <v>9.2586526873510575</v>
      </c>
      <c r="AS198" s="1">
        <f t="shared" si="113"/>
        <v>9.1586082963915647</v>
      </c>
      <c r="AT198" s="1">
        <f t="shared" si="113"/>
        <v>9.309148682769548</v>
      </c>
      <c r="AU198" s="1">
        <f t="shared" si="103"/>
        <v>9.0804434544468329</v>
      </c>
    </row>
    <row r="199" spans="1:47" x14ac:dyDescent="0.2">
      <c r="A199" s="15" t="s">
        <v>148</v>
      </c>
      <c r="B199" s="16" t="s">
        <v>99</v>
      </c>
      <c r="C199" s="17">
        <v>45286.362999999998</v>
      </c>
      <c r="D199" s="20"/>
      <c r="E199" s="19">
        <f t="shared" si="86"/>
        <v>-122.00412092163955</v>
      </c>
      <c r="F199" s="19">
        <f t="shared" si="87"/>
        <v>-122</v>
      </c>
      <c r="G199" s="1">
        <f t="shared" si="88"/>
        <v>-1.2594800005899742E-2</v>
      </c>
      <c r="I199" s="1">
        <f t="shared" si="110"/>
        <v>-1.2594800005899742E-2</v>
      </c>
      <c r="P199" s="13">
        <f t="shared" si="114"/>
        <v>-1.4830312413615253E-2</v>
      </c>
      <c r="Q199" s="65">
        <f t="shared" si="89"/>
        <v>30267.862999999998</v>
      </c>
      <c r="S199" s="2">
        <f t="shared" si="111"/>
        <v>0.1</v>
      </c>
      <c r="Z199" s="1">
        <f t="shared" si="90"/>
        <v>-122</v>
      </c>
      <c r="AA199" s="1">
        <f t="shared" si="91"/>
        <v>-1.9738789112026749E-2</v>
      </c>
      <c r="AB199" s="1">
        <f t="shared" si="92"/>
        <v>-2.8093170531584478E-2</v>
      </c>
      <c r="AC199" s="1">
        <f t="shared" si="93"/>
        <v>2.2355124077155109E-3</v>
      </c>
      <c r="AD199" s="1">
        <f t="shared" si="94"/>
        <v>7.1439891061270064E-3</v>
      </c>
      <c r="AE199" s="1">
        <f t="shared" si="95"/>
        <v>5.1036580348461342E-6</v>
      </c>
      <c r="AF199" s="1">
        <f t="shared" si="96"/>
        <v>2.2355124077155109E-3</v>
      </c>
      <c r="AG199" s="2"/>
      <c r="AH199" s="1">
        <f t="shared" si="97"/>
        <v>1.5498370525684736E-2</v>
      </c>
      <c r="AI199" s="1">
        <f t="shared" si="98"/>
        <v>0.3247174697618741</v>
      </c>
      <c r="AJ199" s="1">
        <f t="shared" si="99"/>
        <v>0.86051830075271962</v>
      </c>
      <c r="AK199" s="1">
        <f t="shared" si="100"/>
        <v>5.4818901535424291E-2</v>
      </c>
      <c r="AL199" s="1">
        <f t="shared" si="101"/>
        <v>3.0605910683577924</v>
      </c>
      <c r="AM199" s="1">
        <f t="shared" si="102"/>
        <v>24.677373064624252</v>
      </c>
      <c r="AN199" s="1">
        <f t="shared" si="113"/>
        <v>9.2404595691971529</v>
      </c>
      <c r="AO199" s="1">
        <f t="shared" si="113"/>
        <v>9.2220897155972921</v>
      </c>
      <c r="AP199" s="1">
        <f t="shared" si="113"/>
        <v>9.2496955874517539</v>
      </c>
      <c r="AQ199" s="1">
        <f t="shared" si="113"/>
        <v>9.2081519817256989</v>
      </c>
      <c r="AR199" s="1">
        <f t="shared" si="113"/>
        <v>9.2705502007406562</v>
      </c>
      <c r="AS199" s="1">
        <f t="shared" si="113"/>
        <v>9.1765184269251652</v>
      </c>
      <c r="AT199" s="1">
        <f t="shared" si="113"/>
        <v>9.31764740619513</v>
      </c>
      <c r="AU199" s="1">
        <f t="shared" si="103"/>
        <v>9.1040758085007063</v>
      </c>
    </row>
    <row r="200" spans="1:47" x14ac:dyDescent="0.2">
      <c r="A200" s="1" t="s">
        <v>130</v>
      </c>
      <c r="C200" s="20">
        <v>45298.58</v>
      </c>
      <c r="D200" s="20"/>
      <c r="E200" s="1">
        <f t="shared" si="86"/>
        <v>-118.0068125364127</v>
      </c>
      <c r="F200" s="1">
        <f t="shared" si="87"/>
        <v>-118</v>
      </c>
      <c r="G200" s="1">
        <f t="shared" si="88"/>
        <v>-2.0821199999772944E-2</v>
      </c>
      <c r="I200" s="1">
        <f t="shared" si="110"/>
        <v>-2.0821199999772944E-2</v>
      </c>
      <c r="P200" s="13">
        <f t="shared" si="114"/>
        <v>-1.4968963778229323E-2</v>
      </c>
      <c r="Q200" s="65">
        <f t="shared" si="89"/>
        <v>30280.080000000002</v>
      </c>
      <c r="S200" s="2">
        <f t="shared" si="111"/>
        <v>0.1</v>
      </c>
      <c r="Z200" s="1">
        <f t="shared" si="90"/>
        <v>-118</v>
      </c>
      <c r="AA200" s="1">
        <f t="shared" si="91"/>
        <v>-1.9855891773729883E-2</v>
      </c>
      <c r="AB200" s="1">
        <f t="shared" si="92"/>
        <v>-3.6347265126258257E-2</v>
      </c>
      <c r="AC200" s="1">
        <f t="shared" si="93"/>
        <v>-5.8522362215436205E-3</v>
      </c>
      <c r="AD200" s="1">
        <f t="shared" si="94"/>
        <v>-9.653082260430608E-4</v>
      </c>
      <c r="AE200" s="1">
        <f t="shared" si="95"/>
        <v>9.3181997126640104E-8</v>
      </c>
      <c r="AF200" s="1">
        <f t="shared" si="96"/>
        <v>-5.8522362215436205E-3</v>
      </c>
      <c r="AG200" s="2"/>
      <c r="AH200" s="1">
        <f t="shared" si="97"/>
        <v>1.552606512648531E-2</v>
      </c>
      <c r="AI200" s="1">
        <f t="shared" si="98"/>
        <v>0.32464384332383911</v>
      </c>
      <c r="AJ200" s="1">
        <f t="shared" si="99"/>
        <v>0.86120746068354526</v>
      </c>
      <c r="AK200" s="1">
        <f t="shared" si="100"/>
        <v>5.3904260035370515E-2</v>
      </c>
      <c r="AL200" s="1">
        <f t="shared" si="101"/>
        <v>3.0619454518344402</v>
      </c>
      <c r="AM200" s="1">
        <f t="shared" si="102"/>
        <v>25.097461865405396</v>
      </c>
      <c r="AN200" s="1">
        <f t="shared" si="113"/>
        <v>9.2435277386707799</v>
      </c>
      <c r="AO200" s="1">
        <f t="shared" si="113"/>
        <v>9.2253787703293764</v>
      </c>
      <c r="AP200" s="1">
        <f t="shared" si="113"/>
        <v>9.2526365790248768</v>
      </c>
      <c r="AQ200" s="1">
        <f t="shared" si="113"/>
        <v>9.2116427882626262</v>
      </c>
      <c r="AR200" s="1">
        <f t="shared" si="113"/>
        <v>9.273179878167948</v>
      </c>
      <c r="AS200" s="1">
        <f t="shared" si="113"/>
        <v>9.180508845255531</v>
      </c>
      <c r="AT200" s="1">
        <f t="shared" si="113"/>
        <v>9.319519515116518</v>
      </c>
      <c r="AU200" s="1">
        <f t="shared" si="103"/>
        <v>9.1093274427349016</v>
      </c>
    </row>
    <row r="201" spans="1:47" x14ac:dyDescent="0.2">
      <c r="A201" s="15" t="s">
        <v>148</v>
      </c>
      <c r="B201" s="16" t="s">
        <v>99</v>
      </c>
      <c r="C201" s="17">
        <v>45335.26</v>
      </c>
      <c r="D201" s="20"/>
      <c r="E201" s="19">
        <f t="shared" si="86"/>
        <v>-106.00539880390291</v>
      </c>
      <c r="F201" s="19">
        <f t="shared" si="87"/>
        <v>-106</v>
      </c>
      <c r="G201" s="1">
        <f t="shared" si="88"/>
        <v>-1.6500400000950322E-2</v>
      </c>
      <c r="I201" s="1">
        <f t="shared" si="110"/>
        <v>-1.6500400000950322E-2</v>
      </c>
      <c r="P201" s="13">
        <f t="shared" si="114"/>
        <v>-1.5386261872071537E-2</v>
      </c>
      <c r="Q201" s="65">
        <f t="shared" si="89"/>
        <v>30316.760000000002</v>
      </c>
      <c r="S201" s="2">
        <f t="shared" si="111"/>
        <v>0.1</v>
      </c>
      <c r="Z201" s="1">
        <f t="shared" si="90"/>
        <v>-106</v>
      </c>
      <c r="AA201" s="1">
        <f t="shared" si="91"/>
        <v>-2.0209504881286172E-2</v>
      </c>
      <c r="AB201" s="1">
        <f t="shared" si="92"/>
        <v>-3.2108547585499206E-2</v>
      </c>
      <c r="AC201" s="1">
        <f t="shared" si="93"/>
        <v>-1.114138128878785E-3</v>
      </c>
      <c r="AD201" s="1">
        <f t="shared" si="94"/>
        <v>3.7091048803358506E-3</v>
      </c>
      <c r="AE201" s="1">
        <f t="shared" si="95"/>
        <v>1.3757459013331226E-6</v>
      </c>
      <c r="AF201" s="1">
        <f t="shared" si="96"/>
        <v>-1.114138128878785E-3</v>
      </c>
      <c r="AG201" s="2"/>
      <c r="AH201" s="1">
        <f t="shared" si="97"/>
        <v>1.5608147584548884E-2</v>
      </c>
      <c r="AI201" s="1">
        <f t="shared" si="98"/>
        <v>0.32443080424485926</v>
      </c>
      <c r="AJ201" s="1">
        <f t="shared" si="99"/>
        <v>0.86326144497271073</v>
      </c>
      <c r="AK201" s="1">
        <f t="shared" si="100"/>
        <v>5.1165118558529225E-2</v>
      </c>
      <c r="AL201" s="1">
        <f t="shared" si="101"/>
        <v>3.0660006540234019</v>
      </c>
      <c r="AM201" s="1">
        <f t="shared" si="102"/>
        <v>26.445226510161671</v>
      </c>
      <c r="AN201" s="1">
        <f t="shared" ref="AN201:AT210" si="115">$AU201+$AB$7*SIN(AO201)</f>
        <v>9.2527183222699776</v>
      </c>
      <c r="AO201" s="1">
        <f t="shared" si="115"/>
        <v>9.2352539132383153</v>
      </c>
      <c r="AP201" s="1">
        <f t="shared" si="115"/>
        <v>9.261438710519819</v>
      </c>
      <c r="AQ201" s="1">
        <f t="shared" si="115"/>
        <v>9.2221309965851201</v>
      </c>
      <c r="AR201" s="1">
        <f t="shared" si="115"/>
        <v>9.2810391049090768</v>
      </c>
      <c r="AS201" s="1">
        <f t="shared" si="115"/>
        <v>9.1925018172718893</v>
      </c>
      <c r="AT201" s="1">
        <f t="shared" si="115"/>
        <v>9.3251014334232174</v>
      </c>
      <c r="AU201" s="1">
        <f t="shared" si="103"/>
        <v>9.1250823454374839</v>
      </c>
    </row>
    <row r="202" spans="1:47" x14ac:dyDescent="0.2">
      <c r="A202" s="15" t="s">
        <v>145</v>
      </c>
      <c r="B202" s="16" t="s">
        <v>99</v>
      </c>
      <c r="C202" s="17">
        <v>45622.544999999998</v>
      </c>
      <c r="D202" s="20"/>
      <c r="E202" s="19">
        <f t="shared" si="86"/>
        <v>-12.007957578603</v>
      </c>
      <c r="F202" s="19">
        <f t="shared" si="87"/>
        <v>-12</v>
      </c>
      <c r="G202" s="1">
        <f t="shared" si="88"/>
        <v>-2.4320800002897158E-2</v>
      </c>
      <c r="I202" s="1">
        <f t="shared" si="110"/>
        <v>-2.4320800002897158E-2</v>
      </c>
      <c r="P202" s="13">
        <f t="shared" si="114"/>
        <v>-1.8724844940502198E-2</v>
      </c>
      <c r="Q202" s="65">
        <f t="shared" si="89"/>
        <v>30604.044999999998</v>
      </c>
      <c r="S202" s="2">
        <f t="shared" si="111"/>
        <v>0.1</v>
      </c>
      <c r="Z202" s="1">
        <f t="shared" si="90"/>
        <v>-12</v>
      </c>
      <c r="AA202" s="1">
        <f t="shared" si="91"/>
        <v>-2.3098154717625777E-2</v>
      </c>
      <c r="AB202" s="1">
        <f t="shared" si="92"/>
        <v>-4.0520906999896425E-2</v>
      </c>
      <c r="AC202" s="1">
        <f t="shared" si="93"/>
        <v>-5.5959550623949604E-3</v>
      </c>
      <c r="AD202" s="1">
        <f t="shared" si="94"/>
        <v>-1.2226452852713808E-3</v>
      </c>
      <c r="AE202" s="1">
        <f t="shared" si="95"/>
        <v>1.4948614935963362E-7</v>
      </c>
      <c r="AF202" s="1">
        <f t="shared" si="96"/>
        <v>-5.5959550623949604E-3</v>
      </c>
      <c r="AG202" s="2"/>
      <c r="AH202" s="1">
        <f t="shared" si="97"/>
        <v>1.620010699699927E-2</v>
      </c>
      <c r="AI202" s="1">
        <f t="shared" si="98"/>
        <v>0.32315722476820818</v>
      </c>
      <c r="AJ202" s="1">
        <f t="shared" si="99"/>
        <v>0.87868703890579958</v>
      </c>
      <c r="AK202" s="1">
        <f t="shared" si="100"/>
        <v>2.9924325002949899E-2</v>
      </c>
      <c r="AL202" s="1">
        <f t="shared" si="101"/>
        <v>3.0974097922921309</v>
      </c>
      <c r="AM202" s="1">
        <f t="shared" si="102"/>
        <v>45.259056939220045</v>
      </c>
      <c r="AN202" s="1">
        <f t="shared" si="115"/>
        <v>9.3240785649219298</v>
      </c>
      <c r="AO202" s="1">
        <f t="shared" si="115"/>
        <v>9.3129845454342579</v>
      </c>
      <c r="AP202" s="1">
        <f t="shared" si="115"/>
        <v>9.3294477768929234</v>
      </c>
      <c r="AQ202" s="1">
        <f t="shared" si="115"/>
        <v>9.3050061163777649</v>
      </c>
      <c r="AR202" s="1">
        <f t="shared" si="115"/>
        <v>9.341271292700025</v>
      </c>
      <c r="AS202" s="1">
        <f t="shared" si="115"/>
        <v>9.2874090668468181</v>
      </c>
      <c r="AT202" s="1">
        <f t="shared" si="115"/>
        <v>9.3673100391801061</v>
      </c>
      <c r="AU202" s="1">
        <f t="shared" si="103"/>
        <v>9.2484957499410463</v>
      </c>
    </row>
    <row r="203" spans="1:47" x14ac:dyDescent="0.2">
      <c r="A203" s="15" t="s">
        <v>145</v>
      </c>
      <c r="B203" s="16" t="s">
        <v>99</v>
      </c>
      <c r="C203" s="17">
        <v>45622.55</v>
      </c>
      <c r="D203" s="20"/>
      <c r="E203" s="19">
        <f t="shared" si="86"/>
        <v>-12.006321617078505</v>
      </c>
      <c r="F203" s="19">
        <f t="shared" si="87"/>
        <v>-12</v>
      </c>
      <c r="G203" s="1">
        <f t="shared" si="88"/>
        <v>-1.9320799998240545E-2</v>
      </c>
      <c r="I203" s="1">
        <f t="shared" si="110"/>
        <v>-1.9320799998240545E-2</v>
      </c>
      <c r="P203" s="13">
        <f t="shared" si="114"/>
        <v>-1.8724844940502198E-2</v>
      </c>
      <c r="Q203" s="65">
        <f t="shared" si="89"/>
        <v>30604.050000000003</v>
      </c>
      <c r="S203" s="2">
        <f t="shared" si="111"/>
        <v>0.1</v>
      </c>
      <c r="Z203" s="1">
        <f t="shared" si="90"/>
        <v>-12</v>
      </c>
      <c r="AA203" s="1">
        <f t="shared" si="91"/>
        <v>-2.3098154717625777E-2</v>
      </c>
      <c r="AB203" s="1">
        <f t="shared" si="92"/>
        <v>-3.5520906995239812E-2</v>
      </c>
      <c r="AC203" s="1">
        <f t="shared" si="93"/>
        <v>-5.9595505773834753E-4</v>
      </c>
      <c r="AD203" s="1">
        <f t="shared" si="94"/>
        <v>3.7773547193852321E-3</v>
      </c>
      <c r="AE203" s="1">
        <f t="shared" si="95"/>
        <v>1.4268408676061886E-6</v>
      </c>
      <c r="AF203" s="1">
        <f t="shared" si="96"/>
        <v>-5.9595505773834753E-4</v>
      </c>
      <c r="AG203" s="2"/>
      <c r="AH203" s="1">
        <f t="shared" si="97"/>
        <v>1.620010699699927E-2</v>
      </c>
      <c r="AI203" s="1">
        <f t="shared" si="98"/>
        <v>0.32315722476820818</v>
      </c>
      <c r="AJ203" s="1">
        <f t="shared" si="99"/>
        <v>0.87868703890579958</v>
      </c>
      <c r="AK203" s="1">
        <f t="shared" si="100"/>
        <v>2.9924325002949899E-2</v>
      </c>
      <c r="AL203" s="1">
        <f t="shared" si="101"/>
        <v>3.0974097922921309</v>
      </c>
      <c r="AM203" s="1">
        <f t="shared" si="102"/>
        <v>45.259056939220045</v>
      </c>
      <c r="AN203" s="1">
        <f t="shared" si="115"/>
        <v>9.3240785649219298</v>
      </c>
      <c r="AO203" s="1">
        <f t="shared" si="115"/>
        <v>9.3129845454342579</v>
      </c>
      <c r="AP203" s="1">
        <f t="shared" si="115"/>
        <v>9.3294477768929234</v>
      </c>
      <c r="AQ203" s="1">
        <f t="shared" si="115"/>
        <v>9.3050061163777649</v>
      </c>
      <c r="AR203" s="1">
        <f t="shared" si="115"/>
        <v>9.341271292700025</v>
      </c>
      <c r="AS203" s="1">
        <f t="shared" si="115"/>
        <v>9.2874090668468181</v>
      </c>
      <c r="AT203" s="1">
        <f t="shared" si="115"/>
        <v>9.3673100391801061</v>
      </c>
      <c r="AU203" s="1">
        <f t="shared" si="103"/>
        <v>9.2484957499410463</v>
      </c>
    </row>
    <row r="204" spans="1:47" x14ac:dyDescent="0.2">
      <c r="A204" s="1" t="s">
        <v>149</v>
      </c>
      <c r="C204" s="20">
        <v>45659.245000000003</v>
      </c>
      <c r="D204" s="20" t="s">
        <v>53</v>
      </c>
      <c r="E204" s="1">
        <f t="shared" si="86"/>
        <v>0</v>
      </c>
      <c r="F204" s="1">
        <f t="shared" si="87"/>
        <v>0</v>
      </c>
      <c r="G204" s="1">
        <f t="shared" si="88"/>
        <v>0</v>
      </c>
      <c r="H204" s="1">
        <f>+G204</f>
        <v>0</v>
      </c>
      <c r="P204" s="13">
        <f t="shared" si="114"/>
        <v>-1.9159951034344411E-2</v>
      </c>
      <c r="Q204" s="65">
        <f t="shared" si="89"/>
        <v>30640.745000000003</v>
      </c>
      <c r="S204" s="2">
        <f>S$15</f>
        <v>0.2</v>
      </c>
      <c r="Z204" s="1">
        <f t="shared" si="90"/>
        <v>0</v>
      </c>
      <c r="AA204" s="1">
        <f t="shared" si="91"/>
        <v>-2.3481942045277822E-2</v>
      </c>
      <c r="AB204" s="1">
        <f t="shared" si="92"/>
        <v>-1.6269290294907784E-2</v>
      </c>
      <c r="AC204" s="1">
        <f t="shared" si="93"/>
        <v>1.9159951034344411E-2</v>
      </c>
      <c r="AD204" s="1">
        <f t="shared" si="94"/>
        <v>2.3481942045277822E-2</v>
      </c>
      <c r="AE204" s="1">
        <f t="shared" si="95"/>
        <v>1.1028032044355728E-4</v>
      </c>
      <c r="AF204" s="1">
        <f t="shared" si="96"/>
        <v>1.9159951034344411E-2</v>
      </c>
      <c r="AG204" s="2"/>
      <c r="AH204" s="1">
        <f t="shared" si="97"/>
        <v>1.6269290294907784E-2</v>
      </c>
      <c r="AI204" s="1">
        <f t="shared" si="98"/>
        <v>0.32304369790171938</v>
      </c>
      <c r="AJ204" s="1">
        <f t="shared" si="99"/>
        <v>0.8805764493488647</v>
      </c>
      <c r="AK204" s="1">
        <f t="shared" si="100"/>
        <v>2.7235503663002449E-2</v>
      </c>
      <c r="AL204" s="1">
        <f t="shared" si="101"/>
        <v>3.1013820476281522</v>
      </c>
      <c r="AM204" s="1">
        <f t="shared" si="102"/>
        <v>49.731419429656832</v>
      </c>
      <c r="AN204" s="1">
        <f t="shared" si="115"/>
        <v>9.3331211947596664</v>
      </c>
      <c r="AO204" s="1">
        <f t="shared" si="115"/>
        <v>9.322948727381954</v>
      </c>
      <c r="AP204" s="1">
        <f t="shared" si="115"/>
        <v>9.3380304850291456</v>
      </c>
      <c r="AQ204" s="1">
        <f t="shared" si="115"/>
        <v>9.3156620762677562</v>
      </c>
      <c r="AR204" s="1">
        <f t="shared" si="115"/>
        <v>9.348821367208382</v>
      </c>
      <c r="AS204" s="1">
        <f t="shared" si="115"/>
        <v>9.2996246016550348</v>
      </c>
      <c r="AT204" s="1">
        <f t="shared" si="115"/>
        <v>9.372542042781852</v>
      </c>
      <c r="AU204" s="1">
        <f t="shared" si="103"/>
        <v>9.2642506526436286</v>
      </c>
    </row>
    <row r="205" spans="1:47" x14ac:dyDescent="0.2">
      <c r="A205" s="15" t="s">
        <v>150</v>
      </c>
      <c r="B205" s="16" t="s">
        <v>99</v>
      </c>
      <c r="C205" s="17">
        <v>45659.245999999999</v>
      </c>
      <c r="D205" s="20"/>
      <c r="E205" s="19">
        <f t="shared" si="86"/>
        <v>3.271923034703874E-4</v>
      </c>
      <c r="F205" s="19">
        <f t="shared" si="87"/>
        <v>0</v>
      </c>
      <c r="G205" s="1">
        <f t="shared" si="88"/>
        <v>9.9999999656574801E-4</v>
      </c>
      <c r="I205" s="1">
        <f t="shared" ref="I205:I240" si="116">+G205</f>
        <v>9.9999999656574801E-4</v>
      </c>
      <c r="P205" s="13">
        <f t="shared" si="114"/>
        <v>-1.9159951034344411E-2</v>
      </c>
      <c r="Q205" s="65">
        <f t="shared" si="89"/>
        <v>30640.745999999999</v>
      </c>
      <c r="S205" s="2">
        <f t="shared" ref="S205:S240" si="117">S$16</f>
        <v>0.1</v>
      </c>
      <c r="Z205" s="1">
        <f t="shared" si="90"/>
        <v>0</v>
      </c>
      <c r="AA205" s="1">
        <f t="shared" si="91"/>
        <v>-2.3481942045277822E-2</v>
      </c>
      <c r="AB205" s="1">
        <f t="shared" si="92"/>
        <v>-1.5269290298342036E-2</v>
      </c>
      <c r="AC205" s="1">
        <f t="shared" si="93"/>
        <v>2.0159951030910159E-2</v>
      </c>
      <c r="AD205" s="1">
        <f t="shared" si="94"/>
        <v>2.448194204184357E-2</v>
      </c>
      <c r="AE205" s="1">
        <f t="shared" si="95"/>
        <v>5.9936548614018774E-5</v>
      </c>
      <c r="AF205" s="1">
        <f t="shared" si="96"/>
        <v>2.0159951030910159E-2</v>
      </c>
      <c r="AG205" s="2"/>
      <c r="AH205" s="1">
        <f t="shared" si="97"/>
        <v>1.6269290294907784E-2</v>
      </c>
      <c r="AI205" s="1">
        <f t="shared" si="98"/>
        <v>0.32304369790171938</v>
      </c>
      <c r="AJ205" s="1">
        <f t="shared" si="99"/>
        <v>0.8805764493488647</v>
      </c>
      <c r="AK205" s="1">
        <f t="shared" si="100"/>
        <v>2.7235503663002449E-2</v>
      </c>
      <c r="AL205" s="1">
        <f t="shared" si="101"/>
        <v>3.1013820476281522</v>
      </c>
      <c r="AM205" s="1">
        <f t="shared" si="102"/>
        <v>49.731419429656832</v>
      </c>
      <c r="AN205" s="1">
        <f t="shared" si="115"/>
        <v>9.3331211947596664</v>
      </c>
      <c r="AO205" s="1">
        <f t="shared" si="115"/>
        <v>9.322948727381954</v>
      </c>
      <c r="AP205" s="1">
        <f t="shared" si="115"/>
        <v>9.3380304850291456</v>
      </c>
      <c r="AQ205" s="1">
        <f t="shared" si="115"/>
        <v>9.3156620762677562</v>
      </c>
      <c r="AR205" s="1">
        <f t="shared" si="115"/>
        <v>9.348821367208382</v>
      </c>
      <c r="AS205" s="1">
        <f t="shared" si="115"/>
        <v>9.2996246016550348</v>
      </c>
      <c r="AT205" s="1">
        <f t="shared" si="115"/>
        <v>9.372542042781852</v>
      </c>
      <c r="AU205" s="1">
        <f t="shared" si="103"/>
        <v>9.2642506526436286</v>
      </c>
    </row>
    <row r="206" spans="1:47" x14ac:dyDescent="0.2">
      <c r="A206" s="15" t="s">
        <v>145</v>
      </c>
      <c r="B206" s="16" t="s">
        <v>99</v>
      </c>
      <c r="C206" s="17">
        <v>45671.447</v>
      </c>
      <c r="D206" s="20"/>
      <c r="E206" s="19">
        <f t="shared" si="86"/>
        <v>3.9924005006557577</v>
      </c>
      <c r="F206" s="19">
        <f t="shared" si="87"/>
        <v>4</v>
      </c>
      <c r="G206" s="1">
        <f t="shared" si="88"/>
        <v>-2.3226400000567082E-2</v>
      </c>
      <c r="I206" s="1">
        <f t="shared" si="116"/>
        <v>-2.3226400000567082E-2</v>
      </c>
      <c r="P206" s="13">
        <f t="shared" si="114"/>
        <v>-1.9305434398958481E-2</v>
      </c>
      <c r="Q206" s="65">
        <f t="shared" si="89"/>
        <v>30652.947</v>
      </c>
      <c r="S206" s="2">
        <f t="shared" si="117"/>
        <v>0.1</v>
      </c>
      <c r="Z206" s="1">
        <f t="shared" si="90"/>
        <v>4</v>
      </c>
      <c r="AA206" s="1">
        <f t="shared" si="91"/>
        <v>-2.361062135094057E-2</v>
      </c>
      <c r="AB206" s="1">
        <f t="shared" si="92"/>
        <v>-3.9518435791035214E-2</v>
      </c>
      <c r="AC206" s="1">
        <f t="shared" si="93"/>
        <v>-3.9209656016086017E-3</v>
      </c>
      <c r="AD206" s="1">
        <f t="shared" si="94"/>
        <v>3.8422135037348773E-4</v>
      </c>
      <c r="AE206" s="1">
        <f t="shared" si="95"/>
        <v>1.4762604608282641E-8</v>
      </c>
      <c r="AF206" s="1">
        <f t="shared" si="96"/>
        <v>-3.9209656016086017E-3</v>
      </c>
      <c r="AG206" s="2"/>
      <c r="AH206" s="1">
        <f t="shared" si="97"/>
        <v>1.6292035790468135E-2</v>
      </c>
      <c r="AI206" s="1">
        <f t="shared" si="98"/>
        <v>0.32300826828313334</v>
      </c>
      <c r="AJ206" s="1">
        <f t="shared" si="99"/>
        <v>0.88120246532470259</v>
      </c>
      <c r="AK206" s="1">
        <f t="shared" si="100"/>
        <v>2.6340136623677055E-2</v>
      </c>
      <c r="AL206" s="1">
        <f t="shared" si="101"/>
        <v>3.1027046492146875</v>
      </c>
      <c r="AM206" s="1">
        <f t="shared" si="102"/>
        <v>51.423259682098873</v>
      </c>
      <c r="AN206" s="1">
        <f t="shared" si="115"/>
        <v>9.336132714324533</v>
      </c>
      <c r="AO206" s="1">
        <f t="shared" si="115"/>
        <v>9.3262718091697341</v>
      </c>
      <c r="AP206" s="1">
        <f t="shared" si="115"/>
        <v>9.3408874332924228</v>
      </c>
      <c r="AQ206" s="1">
        <f t="shared" si="115"/>
        <v>9.3192171093863152</v>
      </c>
      <c r="AR206" s="1">
        <f t="shared" si="115"/>
        <v>9.3513325648238368</v>
      </c>
      <c r="AS206" s="1">
        <f t="shared" si="115"/>
        <v>9.3037003557121345</v>
      </c>
      <c r="AT206" s="1">
        <f t="shared" si="115"/>
        <v>9.3742799416445521</v>
      </c>
      <c r="AU206" s="1">
        <f t="shared" si="103"/>
        <v>9.2695022868778238</v>
      </c>
    </row>
    <row r="207" spans="1:47" x14ac:dyDescent="0.2">
      <c r="A207" s="15" t="s">
        <v>145</v>
      </c>
      <c r="B207" s="16" t="s">
        <v>99</v>
      </c>
      <c r="C207" s="17">
        <v>45671.449000000001</v>
      </c>
      <c r="D207" s="20"/>
      <c r="E207" s="19">
        <f t="shared" si="86"/>
        <v>3.9930548852650793</v>
      </c>
      <c r="F207" s="19">
        <f t="shared" si="87"/>
        <v>4</v>
      </c>
      <c r="G207" s="1">
        <f t="shared" si="88"/>
        <v>-2.1226400000159629E-2</v>
      </c>
      <c r="I207" s="1">
        <f t="shared" si="116"/>
        <v>-2.1226400000159629E-2</v>
      </c>
      <c r="P207" s="13">
        <f t="shared" si="114"/>
        <v>-1.9305434398958481E-2</v>
      </c>
      <c r="Q207" s="65">
        <f t="shared" si="89"/>
        <v>30652.949000000001</v>
      </c>
      <c r="S207" s="2">
        <f t="shared" si="117"/>
        <v>0.1</v>
      </c>
      <c r="Z207" s="1">
        <f t="shared" si="90"/>
        <v>4</v>
      </c>
      <c r="AA207" s="1">
        <f t="shared" si="91"/>
        <v>-2.361062135094057E-2</v>
      </c>
      <c r="AB207" s="1">
        <f t="shared" si="92"/>
        <v>-3.751843579062776E-2</v>
      </c>
      <c r="AC207" s="1">
        <f t="shared" si="93"/>
        <v>-1.9209656012011481E-3</v>
      </c>
      <c r="AD207" s="1">
        <f t="shared" si="94"/>
        <v>2.3842213507809414E-3</v>
      </c>
      <c r="AE207" s="1">
        <f t="shared" si="95"/>
        <v>5.6845114495196969E-7</v>
      </c>
      <c r="AF207" s="1">
        <f t="shared" si="96"/>
        <v>-1.9209656012011481E-3</v>
      </c>
      <c r="AG207" s="2"/>
      <c r="AH207" s="1">
        <f t="shared" si="97"/>
        <v>1.6292035790468135E-2</v>
      </c>
      <c r="AI207" s="1">
        <f t="shared" si="98"/>
        <v>0.32300826828313334</v>
      </c>
      <c r="AJ207" s="1">
        <f t="shared" si="99"/>
        <v>0.88120246532470259</v>
      </c>
      <c r="AK207" s="1">
        <f t="shared" si="100"/>
        <v>2.6340136623677055E-2</v>
      </c>
      <c r="AL207" s="1">
        <f t="shared" si="101"/>
        <v>3.1027046492146875</v>
      </c>
      <c r="AM207" s="1">
        <f t="shared" si="102"/>
        <v>51.423259682098873</v>
      </c>
      <c r="AN207" s="1">
        <f t="shared" si="115"/>
        <v>9.336132714324533</v>
      </c>
      <c r="AO207" s="1">
        <f t="shared" si="115"/>
        <v>9.3262718091697341</v>
      </c>
      <c r="AP207" s="1">
        <f t="shared" si="115"/>
        <v>9.3408874332924228</v>
      </c>
      <c r="AQ207" s="1">
        <f t="shared" si="115"/>
        <v>9.3192171093863152</v>
      </c>
      <c r="AR207" s="1">
        <f t="shared" si="115"/>
        <v>9.3513325648238368</v>
      </c>
      <c r="AS207" s="1">
        <f t="shared" si="115"/>
        <v>9.3037003557121345</v>
      </c>
      <c r="AT207" s="1">
        <f t="shared" si="115"/>
        <v>9.3742799416445521</v>
      </c>
      <c r="AU207" s="1">
        <f t="shared" si="103"/>
        <v>9.2695022868778238</v>
      </c>
    </row>
    <row r="208" spans="1:47" x14ac:dyDescent="0.2">
      <c r="A208" s="15" t="s">
        <v>145</v>
      </c>
      <c r="B208" s="16" t="s">
        <v>99</v>
      </c>
      <c r="C208" s="17">
        <v>45671.451999999997</v>
      </c>
      <c r="D208" s="20"/>
      <c r="E208" s="19">
        <f t="shared" si="86"/>
        <v>3.994036462177871</v>
      </c>
      <c r="F208" s="19">
        <f t="shared" si="87"/>
        <v>4</v>
      </c>
      <c r="G208" s="1">
        <f t="shared" si="88"/>
        <v>-1.8226400003186427E-2</v>
      </c>
      <c r="I208" s="1">
        <f t="shared" si="116"/>
        <v>-1.8226400003186427E-2</v>
      </c>
      <c r="P208" s="13">
        <f t="shared" si="114"/>
        <v>-1.9305434398958481E-2</v>
      </c>
      <c r="Q208" s="65">
        <f t="shared" si="89"/>
        <v>30652.951999999997</v>
      </c>
      <c r="S208" s="2">
        <f t="shared" si="117"/>
        <v>0.1</v>
      </c>
      <c r="Z208" s="1">
        <f t="shared" si="90"/>
        <v>4</v>
      </c>
      <c r="AA208" s="1">
        <f t="shared" si="91"/>
        <v>-2.361062135094057E-2</v>
      </c>
      <c r="AB208" s="1">
        <f t="shared" si="92"/>
        <v>-3.4518435793654559E-2</v>
      </c>
      <c r="AC208" s="1">
        <f t="shared" si="93"/>
        <v>1.0790343957720536E-3</v>
      </c>
      <c r="AD208" s="1">
        <f t="shared" si="94"/>
        <v>5.384221347754143E-3</v>
      </c>
      <c r="AE208" s="1">
        <f t="shared" si="95"/>
        <v>2.8989839521611441E-6</v>
      </c>
      <c r="AF208" s="1">
        <f t="shared" si="96"/>
        <v>1.0790343957720536E-3</v>
      </c>
      <c r="AG208" s="2"/>
      <c r="AH208" s="1">
        <f t="shared" si="97"/>
        <v>1.6292035790468135E-2</v>
      </c>
      <c r="AI208" s="1">
        <f t="shared" si="98"/>
        <v>0.32300826828313334</v>
      </c>
      <c r="AJ208" s="1">
        <f t="shared" si="99"/>
        <v>0.88120246532470259</v>
      </c>
      <c r="AK208" s="1">
        <f t="shared" si="100"/>
        <v>2.6340136623677055E-2</v>
      </c>
      <c r="AL208" s="1">
        <f t="shared" si="101"/>
        <v>3.1027046492146875</v>
      </c>
      <c r="AM208" s="1">
        <f t="shared" si="102"/>
        <v>51.423259682098873</v>
      </c>
      <c r="AN208" s="1">
        <f t="shared" si="115"/>
        <v>9.336132714324533</v>
      </c>
      <c r="AO208" s="1">
        <f t="shared" si="115"/>
        <v>9.3262718091697341</v>
      </c>
      <c r="AP208" s="1">
        <f t="shared" si="115"/>
        <v>9.3408874332924228</v>
      </c>
      <c r="AQ208" s="1">
        <f t="shared" si="115"/>
        <v>9.3192171093863152</v>
      </c>
      <c r="AR208" s="1">
        <f t="shared" si="115"/>
        <v>9.3513325648238368</v>
      </c>
      <c r="AS208" s="1">
        <f t="shared" si="115"/>
        <v>9.3037003557121345</v>
      </c>
      <c r="AT208" s="1">
        <f t="shared" si="115"/>
        <v>9.3742799416445521</v>
      </c>
      <c r="AU208" s="1">
        <f t="shared" si="103"/>
        <v>9.2695022868778238</v>
      </c>
    </row>
    <row r="209" spans="1:47" x14ac:dyDescent="0.2">
      <c r="A209" s="1" t="s">
        <v>130</v>
      </c>
      <c r="C209" s="20">
        <v>45735.631000000001</v>
      </c>
      <c r="D209" s="20"/>
      <c r="E209" s="1">
        <f t="shared" si="86"/>
        <v>24.99291137872051</v>
      </c>
      <c r="F209" s="1">
        <f t="shared" si="87"/>
        <v>25</v>
      </c>
      <c r="G209" s="1">
        <f t="shared" si="88"/>
        <v>-2.1665000000211876E-2</v>
      </c>
      <c r="I209" s="1">
        <f t="shared" si="116"/>
        <v>-2.1665000000211876E-2</v>
      </c>
      <c r="P209" s="13">
        <f t="shared" si="114"/>
        <v>-2.0072897063182354E-2</v>
      </c>
      <c r="Q209" s="65">
        <f t="shared" si="89"/>
        <v>30717.131000000001</v>
      </c>
      <c r="S209" s="2">
        <f t="shared" si="117"/>
        <v>0.1</v>
      </c>
      <c r="Z209" s="1">
        <f t="shared" si="90"/>
        <v>25</v>
      </c>
      <c r="AA209" s="1">
        <f t="shared" si="91"/>
        <v>-2.4292327196959711E-2</v>
      </c>
      <c r="AB209" s="1">
        <f t="shared" si="92"/>
        <v>-3.8073875169348195E-2</v>
      </c>
      <c r="AC209" s="1">
        <f t="shared" si="93"/>
        <v>-1.5921029370295214E-3</v>
      </c>
      <c r="AD209" s="1">
        <f t="shared" si="94"/>
        <v>2.6273271967478355E-3</v>
      </c>
      <c r="AE209" s="1">
        <f t="shared" si="95"/>
        <v>6.9028481987708406E-7</v>
      </c>
      <c r="AF209" s="1">
        <f t="shared" si="96"/>
        <v>-1.5921029370295214E-3</v>
      </c>
      <c r="AG209" s="2"/>
      <c r="AH209" s="1">
        <f t="shared" si="97"/>
        <v>1.6408875169136316E-2</v>
      </c>
      <c r="AI209" s="1">
        <f t="shared" si="98"/>
        <v>0.32284193161043961</v>
      </c>
      <c r="AJ209" s="1">
        <f t="shared" si="99"/>
        <v>0.88445859297075613</v>
      </c>
      <c r="AK209" s="1">
        <f t="shared" si="100"/>
        <v>2.1646201174235317E-2</v>
      </c>
      <c r="AL209" s="1">
        <f t="shared" si="101"/>
        <v>3.1096372893838322</v>
      </c>
      <c r="AM209" s="1">
        <f t="shared" si="102"/>
        <v>62.581975074056622</v>
      </c>
      <c r="AN209" s="1">
        <f t="shared" si="115"/>
        <v>9.3519231635902802</v>
      </c>
      <c r="AO209" s="1">
        <f t="shared" si="115"/>
        <v>9.3437306235691064</v>
      </c>
      <c r="AP209" s="1">
        <f t="shared" si="115"/>
        <v>9.3558570121596123</v>
      </c>
      <c r="AQ209" s="1">
        <f t="shared" si="115"/>
        <v>9.3379037045648872</v>
      </c>
      <c r="AR209" s="1">
        <f t="shared" si="115"/>
        <v>9.3644755906291213</v>
      </c>
      <c r="AS209" s="1">
        <f t="shared" si="115"/>
        <v>9.3251270182608241</v>
      </c>
      <c r="AT209" s="1">
        <f t="shared" si="115"/>
        <v>9.3833587567361931</v>
      </c>
      <c r="AU209" s="1">
        <f t="shared" si="103"/>
        <v>9.2970733666073428</v>
      </c>
    </row>
    <row r="210" spans="1:47" x14ac:dyDescent="0.2">
      <c r="A210" s="15" t="s">
        <v>151</v>
      </c>
      <c r="B210" s="16" t="s">
        <v>99</v>
      </c>
      <c r="C210" s="17">
        <v>45946.506999999998</v>
      </c>
      <c r="D210" s="20"/>
      <c r="E210" s="19">
        <f t="shared" si="86"/>
        <v>93.989915802293908</v>
      </c>
      <c r="F210" s="19">
        <f t="shared" si="87"/>
        <v>94</v>
      </c>
      <c r="G210" s="1">
        <f t="shared" si="88"/>
        <v>-3.0820400002994575E-2</v>
      </c>
      <c r="I210" s="1">
        <f t="shared" si="116"/>
        <v>-3.0820400002994575E-2</v>
      </c>
      <c r="P210" s="13">
        <f t="shared" si="114"/>
        <v>-2.2638030102775073E-2</v>
      </c>
      <c r="Q210" s="65">
        <f t="shared" si="89"/>
        <v>30928.006999999998</v>
      </c>
      <c r="S210" s="2">
        <f t="shared" si="117"/>
        <v>0.1</v>
      </c>
      <c r="Z210" s="1">
        <f t="shared" si="90"/>
        <v>94</v>
      </c>
      <c r="AA210" s="1">
        <f t="shared" si="91"/>
        <v>-2.6604451511160782E-2</v>
      </c>
      <c r="AB210" s="1">
        <f t="shared" si="92"/>
        <v>-4.7583111383678191E-2</v>
      </c>
      <c r="AC210" s="1">
        <f t="shared" si="93"/>
        <v>-8.1823699002195015E-3</v>
      </c>
      <c r="AD210" s="1">
        <f t="shared" si="94"/>
        <v>-4.2159484918337931E-3</v>
      </c>
      <c r="AE210" s="1">
        <f t="shared" si="95"/>
        <v>1.7774221685795637E-6</v>
      </c>
      <c r="AF210" s="1">
        <f t="shared" si="96"/>
        <v>-8.1823699002195015E-3</v>
      </c>
      <c r="AG210" s="2"/>
      <c r="AH210" s="1">
        <f t="shared" si="97"/>
        <v>1.6762711380683616E-2</v>
      </c>
      <c r="AI210" s="1">
        <f t="shared" si="98"/>
        <v>0.32252516531745201</v>
      </c>
      <c r="AJ210" s="1">
        <f t="shared" si="99"/>
        <v>0.89481484964597369</v>
      </c>
      <c r="AK210" s="1">
        <f t="shared" si="100"/>
        <v>6.2813997015142503E-3</v>
      </c>
      <c r="AL210" s="1">
        <f t="shared" si="101"/>
        <v>3.1323211361935495</v>
      </c>
      <c r="AM210" s="1">
        <f t="shared" si="102"/>
        <v>215.7128749982864</v>
      </c>
      <c r="AN210" s="1">
        <f t="shared" si="115"/>
        <v>9.403632978478786</v>
      </c>
      <c r="AO210" s="1">
        <f t="shared" si="115"/>
        <v>9.4012055517639226</v>
      </c>
      <c r="AP210" s="1">
        <f t="shared" si="115"/>
        <v>9.4047893004481953</v>
      </c>
      <c r="AQ210" s="1">
        <f t="shared" si="115"/>
        <v>9.3994983039497431</v>
      </c>
      <c r="AR210" s="1">
        <f t="shared" si="115"/>
        <v>9.4073096513830894</v>
      </c>
      <c r="AS210" s="1">
        <f t="shared" si="115"/>
        <v>9.3957768778164752</v>
      </c>
      <c r="AT210" s="1">
        <f t="shared" si="115"/>
        <v>9.4128031014080467</v>
      </c>
      <c r="AU210" s="1">
        <f t="shared" si="103"/>
        <v>9.3876640571471928</v>
      </c>
    </row>
    <row r="211" spans="1:47" x14ac:dyDescent="0.2">
      <c r="A211" s="1" t="s">
        <v>130</v>
      </c>
      <c r="C211" s="20">
        <v>46093.209000000003</v>
      </c>
      <c r="D211" s="20"/>
      <c r="E211" s="1">
        <f t="shared" si="86"/>
        <v>141.98968127085152</v>
      </c>
      <c r="F211" s="1">
        <f t="shared" si="87"/>
        <v>142</v>
      </c>
      <c r="G211" s="1">
        <f t="shared" si="88"/>
        <v>-3.1537199996819254E-2</v>
      </c>
      <c r="I211" s="1">
        <f t="shared" si="116"/>
        <v>-3.1537199996819254E-2</v>
      </c>
      <c r="P211" s="13">
        <f t="shared" si="114"/>
        <v>-2.4461782478143922E-2</v>
      </c>
      <c r="Q211" s="65">
        <f t="shared" si="89"/>
        <v>31074.709000000003</v>
      </c>
      <c r="S211" s="2">
        <f t="shared" si="117"/>
        <v>0.1</v>
      </c>
      <c r="Z211" s="1">
        <f t="shared" si="90"/>
        <v>142</v>
      </c>
      <c r="AA211" s="1">
        <f t="shared" si="91"/>
        <v>-2.827779805148244E-2</v>
      </c>
      <c r="AB211" s="1">
        <f t="shared" si="92"/>
        <v>-4.8519281582164842E-2</v>
      </c>
      <c r="AC211" s="1">
        <f t="shared" si="93"/>
        <v>-7.0754175186753324E-3</v>
      </c>
      <c r="AD211" s="1">
        <f t="shared" si="94"/>
        <v>-3.2594019453368143E-3</v>
      </c>
      <c r="AE211" s="1">
        <f t="shared" si="95"/>
        <v>1.062370104126541E-6</v>
      </c>
      <c r="AF211" s="1">
        <f t="shared" si="96"/>
        <v>-7.0754175186753324E-3</v>
      </c>
      <c r="AG211" s="2"/>
      <c r="AH211" s="1">
        <f t="shared" si="97"/>
        <v>1.6982081585345584E-2</v>
      </c>
      <c r="AI211" s="1">
        <f t="shared" si="98"/>
        <v>0.32251023110393406</v>
      </c>
      <c r="AJ211" s="1">
        <f t="shared" si="99"/>
        <v>0.90173175598267052</v>
      </c>
      <c r="AK211" s="1">
        <f t="shared" si="100"/>
        <v>-4.3841363472333361E-3</v>
      </c>
      <c r="AL211" s="1">
        <f t="shared" si="101"/>
        <v>-3.1351215962340806</v>
      </c>
      <c r="AM211" s="1">
        <f t="shared" si="102"/>
        <v>-309.06742298185281</v>
      </c>
      <c r="AN211" s="1">
        <f t="shared" ref="AN211:AT220" si="118">$AU211+$AB$7*SIN(AO211)</f>
        <v>9.4395363330363811</v>
      </c>
      <c r="AO211" s="1">
        <f t="shared" si="118"/>
        <v>9.4412322380958233</v>
      </c>
      <c r="AP211" s="1">
        <f t="shared" si="118"/>
        <v>9.4387287818605827</v>
      </c>
      <c r="AQ211" s="1">
        <f t="shared" si="118"/>
        <v>9.4424243619445285</v>
      </c>
      <c r="AR211" s="1">
        <f t="shared" si="118"/>
        <v>9.4369690491830998</v>
      </c>
      <c r="AS211" s="1">
        <f t="shared" si="118"/>
        <v>9.4450222051241113</v>
      </c>
      <c r="AT211" s="1">
        <f t="shared" si="118"/>
        <v>9.4331344119623797</v>
      </c>
      <c r="AU211" s="1">
        <f t="shared" si="103"/>
        <v>9.4506836679575237</v>
      </c>
    </row>
    <row r="212" spans="1:47" x14ac:dyDescent="0.2">
      <c r="A212" s="1" t="s">
        <v>130</v>
      </c>
      <c r="C212" s="20">
        <v>46114.601999999999</v>
      </c>
      <c r="D212" s="20"/>
      <c r="E212" s="1">
        <f t="shared" si="86"/>
        <v>148.98930624303082</v>
      </c>
      <c r="F212" s="1">
        <f t="shared" si="87"/>
        <v>149</v>
      </c>
      <c r="G212" s="1">
        <f t="shared" si="88"/>
        <v>-3.2683400000678375E-2</v>
      </c>
      <c r="I212" s="1">
        <f t="shared" si="116"/>
        <v>-3.2683400000678375E-2</v>
      </c>
      <c r="P212" s="13">
        <f t="shared" si="114"/>
        <v>-2.4730441366218544E-2</v>
      </c>
      <c r="Q212" s="65">
        <f t="shared" si="89"/>
        <v>31096.101999999999</v>
      </c>
      <c r="S212" s="2">
        <f t="shared" si="117"/>
        <v>0.1</v>
      </c>
      <c r="Z212" s="1">
        <f t="shared" si="90"/>
        <v>149</v>
      </c>
      <c r="AA212" s="1">
        <f t="shared" si="91"/>
        <v>-2.8526259858818938E-2</v>
      </c>
      <c r="AB212" s="1">
        <f t="shared" si="92"/>
        <v>-4.9695655317392687E-2</v>
      </c>
      <c r="AC212" s="1">
        <f t="shared" si="93"/>
        <v>-7.9529586344598314E-3</v>
      </c>
      <c r="AD212" s="1">
        <f t="shared" si="94"/>
        <v>-4.1571401418594375E-3</v>
      </c>
      <c r="AE212" s="1">
        <f t="shared" si="95"/>
        <v>1.7281814159059107E-6</v>
      </c>
      <c r="AF212" s="1">
        <f t="shared" si="96"/>
        <v>-7.9529586344598314E-3</v>
      </c>
      <c r="AG212" s="2"/>
      <c r="AH212" s="1">
        <f t="shared" si="97"/>
        <v>1.7012255316714311E-2</v>
      </c>
      <c r="AI212" s="1">
        <f t="shared" si="98"/>
        <v>0.32252208420648454</v>
      </c>
      <c r="AJ212" s="1">
        <f t="shared" si="99"/>
        <v>0.90272203152067398</v>
      </c>
      <c r="AK212" s="1">
        <f t="shared" si="100"/>
        <v>-5.9397998645039111E-3</v>
      </c>
      <c r="AL212" s="1">
        <f t="shared" si="101"/>
        <v>-3.1328253601668989</v>
      </c>
      <c r="AM212" s="1">
        <f t="shared" si="102"/>
        <v>-228.11911186356107</v>
      </c>
      <c r="AN212" s="1">
        <f t="shared" si="118"/>
        <v>9.4447730539763466</v>
      </c>
      <c r="AO212" s="1">
        <f t="shared" si="118"/>
        <v>9.4470689370164695</v>
      </c>
      <c r="AP212" s="1">
        <f t="shared" si="118"/>
        <v>9.4436794790287042</v>
      </c>
      <c r="AQ212" s="1">
        <f t="shared" si="118"/>
        <v>9.4486834912225266</v>
      </c>
      <c r="AR212" s="1">
        <f t="shared" si="118"/>
        <v>9.4412960127721064</v>
      </c>
      <c r="AS212" s="1">
        <f t="shared" si="118"/>
        <v>9.4522026628539404</v>
      </c>
      <c r="AT212" s="1">
        <f t="shared" si="118"/>
        <v>9.4361011846448992</v>
      </c>
      <c r="AU212" s="1">
        <f t="shared" si="103"/>
        <v>9.4598740278673628</v>
      </c>
    </row>
    <row r="213" spans="1:47" x14ac:dyDescent="0.2">
      <c r="A213" s="1" t="s">
        <v>130</v>
      </c>
      <c r="C213" s="20">
        <v>46114.612999999998</v>
      </c>
      <c r="D213" s="20"/>
      <c r="E213" s="1">
        <f t="shared" ref="E213:E276" si="119">+(C213-C$7)/C$8</f>
        <v>148.99290535838091</v>
      </c>
      <c r="F213" s="1">
        <f t="shared" ref="F213:F276" si="120">ROUND(2*E213,0)/2</f>
        <v>149</v>
      </c>
      <c r="G213" s="1">
        <f t="shared" ref="G213:G240" si="121">+C213-(C$7+F213*C$8)</f>
        <v>-2.1683400002075359E-2</v>
      </c>
      <c r="I213" s="1">
        <f t="shared" si="116"/>
        <v>-2.1683400002075359E-2</v>
      </c>
      <c r="P213" s="13">
        <f t="shared" si="114"/>
        <v>-2.4730441366218544E-2</v>
      </c>
      <c r="Q213" s="65">
        <f t="shared" ref="Q213:Q276" si="122">+C213-15018.5</f>
        <v>31096.112999999998</v>
      </c>
      <c r="S213" s="2">
        <f t="shared" si="117"/>
        <v>0.1</v>
      </c>
      <c r="Z213" s="1">
        <f t="shared" ref="Z213:Z276" si="123">F213</f>
        <v>149</v>
      </c>
      <c r="AA213" s="1">
        <f t="shared" ref="AA213:AA276" si="124">AB$3+AB$4*Z213+AB$5*Z213^2+AH213</f>
        <v>-2.8526259858818938E-2</v>
      </c>
      <c r="AB213" s="1">
        <f t="shared" ref="AB213:AB240" si="125">IF(S213&lt;&gt;0,G213-AH213,-9999)</f>
        <v>-3.8695655318789671E-2</v>
      </c>
      <c r="AC213" s="1">
        <f t="shared" ref="AC213:AC276" si="126">+G213-P213</f>
        <v>3.0470413641431847E-3</v>
      </c>
      <c r="AD213" s="1">
        <f t="shared" ref="AD213:AD240" si="127">IF(S213&lt;&gt;0,G213-AA213,-9999)</f>
        <v>6.8428598567435786E-3</v>
      </c>
      <c r="AE213" s="1">
        <f t="shared" ref="AE213:AE240" si="128">+(G213-AA213)^2*S213</f>
        <v>4.6824731019032753E-6</v>
      </c>
      <c r="AF213" s="1">
        <f t="shared" ref="AF213:AF240" si="129">IF(S213&lt;&gt;0,G213-P213,-9999)</f>
        <v>3.0470413641431847E-3</v>
      </c>
      <c r="AG213" s="2"/>
      <c r="AH213" s="1">
        <f t="shared" ref="AH213:AH276" si="130">$AB$6*($AB$11/AI213*AJ213+$AB$12)</f>
        <v>1.7012255316714311E-2</v>
      </c>
      <c r="AI213" s="1">
        <f t="shared" ref="AI213:AI276" si="131">1+$AB$7*COS(AL213)</f>
        <v>0.32252208420648454</v>
      </c>
      <c r="AJ213" s="1">
        <f t="shared" ref="AJ213:AJ276" si="132">SIN(AL213+RADIANS($AB$9))</f>
        <v>0.90272203152067398</v>
      </c>
      <c r="AK213" s="1">
        <f t="shared" ref="AK213:AK276" si="133">$AB$7*SIN(AL213)</f>
        <v>-5.9397998645039111E-3</v>
      </c>
      <c r="AL213" s="1">
        <f t="shared" ref="AL213:AL276" si="134">2*ATAN(AM213)</f>
        <v>-3.1328253601668989</v>
      </c>
      <c r="AM213" s="1">
        <f t="shared" ref="AM213:AM276" si="135">SQRT((1+$AB$7)/(1-$AB$7))*TAN(AN213/2)</f>
        <v>-228.11911186356107</v>
      </c>
      <c r="AN213" s="1">
        <f t="shared" si="118"/>
        <v>9.4447730539763466</v>
      </c>
      <c r="AO213" s="1">
        <f t="shared" si="118"/>
        <v>9.4470689370164695</v>
      </c>
      <c r="AP213" s="1">
        <f t="shared" si="118"/>
        <v>9.4436794790287042</v>
      </c>
      <c r="AQ213" s="1">
        <f t="shared" si="118"/>
        <v>9.4486834912225266</v>
      </c>
      <c r="AR213" s="1">
        <f t="shared" si="118"/>
        <v>9.4412960127721064</v>
      </c>
      <c r="AS213" s="1">
        <f t="shared" si="118"/>
        <v>9.4522026628539404</v>
      </c>
      <c r="AT213" s="1">
        <f t="shared" si="118"/>
        <v>9.4361011846448992</v>
      </c>
      <c r="AU213" s="1">
        <f t="shared" ref="AU213:AU276" si="136">RADIANS($AB$9)+$AB$18*(F213-AB$15)</f>
        <v>9.4598740278673628</v>
      </c>
    </row>
    <row r="214" spans="1:47" x14ac:dyDescent="0.2">
      <c r="A214" s="15" t="s">
        <v>152</v>
      </c>
      <c r="B214" s="16" t="s">
        <v>99</v>
      </c>
      <c r="C214" s="17">
        <v>46319.374000000003</v>
      </c>
      <c r="D214" s="20"/>
      <c r="E214" s="19">
        <f t="shared" si="119"/>
        <v>215.98912883936475</v>
      </c>
      <c r="F214" s="19">
        <f t="shared" si="120"/>
        <v>216</v>
      </c>
      <c r="G214" s="1">
        <f t="shared" si="121"/>
        <v>-3.3225599996512756E-2</v>
      </c>
      <c r="I214" s="1">
        <f t="shared" si="116"/>
        <v>-3.3225599996512756E-2</v>
      </c>
      <c r="P214" s="13">
        <f t="shared" si="114"/>
        <v>-2.733659672350423E-2</v>
      </c>
      <c r="Q214" s="65">
        <f t="shared" si="122"/>
        <v>31300.874000000003</v>
      </c>
      <c r="S214" s="2">
        <f t="shared" si="117"/>
        <v>0.1</v>
      </c>
      <c r="Z214" s="1">
        <f t="shared" si="123"/>
        <v>216</v>
      </c>
      <c r="AA214" s="1">
        <f t="shared" si="124"/>
        <v>-3.0961388258517169E-2</v>
      </c>
      <c r="AB214" s="1">
        <f t="shared" si="125"/>
        <v>-5.0503334423161031E-2</v>
      </c>
      <c r="AC214" s="1">
        <f t="shared" si="126"/>
        <v>-5.8890032730085258E-3</v>
      </c>
      <c r="AD214" s="1">
        <f t="shared" si="127"/>
        <v>-2.2642117379955869E-3</v>
      </c>
      <c r="AE214" s="1">
        <f t="shared" si="128"/>
        <v>5.1266547944769959E-7</v>
      </c>
      <c r="AF214" s="1">
        <f t="shared" si="129"/>
        <v>-5.8890032730085258E-3</v>
      </c>
      <c r="AG214" s="2"/>
      <c r="AH214" s="1">
        <f t="shared" si="130"/>
        <v>1.7277734426648279E-2</v>
      </c>
      <c r="AI214" s="1">
        <f t="shared" si="131"/>
        <v>0.32281715338829475</v>
      </c>
      <c r="AJ214" s="1">
        <f t="shared" si="132"/>
        <v>0.91197682512828082</v>
      </c>
      <c r="AK214" s="1">
        <f t="shared" si="133"/>
        <v>-2.0856650383599191E-2</v>
      </c>
      <c r="AL214" s="1">
        <f t="shared" si="134"/>
        <v>-3.1108032450046723</v>
      </c>
      <c r="AM214" s="1">
        <f t="shared" si="135"/>
        <v>-64.952270649433572</v>
      </c>
      <c r="AN214" s="1">
        <f t="shared" si="118"/>
        <v>9.494976300726961</v>
      </c>
      <c r="AO214" s="1">
        <f t="shared" si="118"/>
        <v>9.5028828714463653</v>
      </c>
      <c r="AP214" s="1">
        <f t="shared" si="118"/>
        <v>9.4911821280405384</v>
      </c>
      <c r="AQ214" s="1">
        <f t="shared" si="118"/>
        <v>9.5085014838222897</v>
      </c>
      <c r="AR214" s="1">
        <f t="shared" si="118"/>
        <v>9.4828729038302431</v>
      </c>
      <c r="AS214" s="1">
        <f t="shared" si="118"/>
        <v>9.5208157343675595</v>
      </c>
      <c r="AT214" s="1">
        <f t="shared" si="118"/>
        <v>9.4646749048247738</v>
      </c>
      <c r="AU214" s="1">
        <f t="shared" si="136"/>
        <v>9.547838901290115</v>
      </c>
    </row>
    <row r="215" spans="1:47" x14ac:dyDescent="0.2">
      <c r="A215" s="15" t="s">
        <v>153</v>
      </c>
      <c r="B215" s="16" t="s">
        <v>99</v>
      </c>
      <c r="C215" s="17">
        <v>46322.428</v>
      </c>
      <c r="D215" s="20"/>
      <c r="E215" s="19">
        <f t="shared" si="119"/>
        <v>216.98837413759381</v>
      </c>
      <c r="F215" s="19">
        <f t="shared" si="120"/>
        <v>217</v>
      </c>
      <c r="G215" s="1">
        <f t="shared" si="121"/>
        <v>-3.553220000321744E-2</v>
      </c>
      <c r="I215" s="1">
        <f t="shared" si="116"/>
        <v>-3.553220000321744E-2</v>
      </c>
      <c r="P215" s="13">
        <f t="shared" si="114"/>
        <v>-2.7375970564657751E-2</v>
      </c>
      <c r="Q215" s="65">
        <f t="shared" si="122"/>
        <v>31303.928</v>
      </c>
      <c r="S215" s="2">
        <f t="shared" si="117"/>
        <v>0.1</v>
      </c>
      <c r="Z215" s="1">
        <f t="shared" si="123"/>
        <v>217</v>
      </c>
      <c r="AA215" s="1">
        <f t="shared" si="124"/>
        <v>-3.0998515301095098E-2</v>
      </c>
      <c r="AB215" s="1">
        <f t="shared" si="125"/>
        <v>-5.2813576716805262E-2</v>
      </c>
      <c r="AC215" s="1">
        <f t="shared" si="126"/>
        <v>-8.1562294385596895E-3</v>
      </c>
      <c r="AD215" s="1">
        <f t="shared" si="127"/>
        <v>-4.5336847021223425E-3</v>
      </c>
      <c r="AE215" s="1">
        <f t="shared" si="128"/>
        <v>2.0554296978258155E-6</v>
      </c>
      <c r="AF215" s="1">
        <f t="shared" si="129"/>
        <v>-8.1562294385596895E-3</v>
      </c>
      <c r="AG215" s="2"/>
      <c r="AH215" s="1">
        <f t="shared" si="130"/>
        <v>1.7281376713587822E-2</v>
      </c>
      <c r="AI215" s="1">
        <f t="shared" si="131"/>
        <v>0.32282406468010427</v>
      </c>
      <c r="AJ215" s="1">
        <f t="shared" si="132"/>
        <v>0.91211199430783108</v>
      </c>
      <c r="AK215" s="1">
        <f t="shared" si="133"/>
        <v>-2.1079853746655709E-2</v>
      </c>
      <c r="AL215" s="1">
        <f t="shared" si="134"/>
        <v>-3.1104736375712307</v>
      </c>
      <c r="AM215" s="1">
        <f t="shared" si="135"/>
        <v>-64.264197728565875</v>
      </c>
      <c r="AN215" s="1">
        <f t="shared" si="118"/>
        <v>9.4957272830710782</v>
      </c>
      <c r="AO215" s="1">
        <f t="shared" si="118"/>
        <v>9.5037148414674277</v>
      </c>
      <c r="AP215" s="1">
        <f t="shared" si="118"/>
        <v>9.491893581135713</v>
      </c>
      <c r="AQ215" s="1">
        <f t="shared" si="118"/>
        <v>9.509392389723784</v>
      </c>
      <c r="AR215" s="1">
        <f t="shared" si="118"/>
        <v>9.4834968463018772</v>
      </c>
      <c r="AS215" s="1">
        <f t="shared" si="118"/>
        <v>9.5218374107394581</v>
      </c>
      <c r="AT215" s="1">
        <f t="shared" si="118"/>
        <v>9.4651051113751894</v>
      </c>
      <c r="AU215" s="1">
        <f t="shared" si="136"/>
        <v>9.549151809848663</v>
      </c>
    </row>
    <row r="216" spans="1:47" x14ac:dyDescent="0.2">
      <c r="A216" s="1" t="s">
        <v>130</v>
      </c>
      <c r="C216" s="20">
        <v>46343.83</v>
      </c>
      <c r="D216" s="20"/>
      <c r="E216" s="1">
        <f t="shared" si="119"/>
        <v>223.99094384051622</v>
      </c>
      <c r="F216" s="1">
        <f t="shared" si="120"/>
        <v>224</v>
      </c>
      <c r="G216" s="1">
        <f t="shared" si="121"/>
        <v>-2.7678400001605041E-2</v>
      </c>
      <c r="I216" s="1">
        <f t="shared" si="116"/>
        <v>-2.7678400001605041E-2</v>
      </c>
      <c r="P216" s="13">
        <f t="shared" si="114"/>
        <v>-2.7651979452732373E-2</v>
      </c>
      <c r="Q216" s="65">
        <f t="shared" si="122"/>
        <v>31325.33</v>
      </c>
      <c r="S216" s="2">
        <f t="shared" si="117"/>
        <v>0.1</v>
      </c>
      <c r="Z216" s="1">
        <f t="shared" si="123"/>
        <v>224</v>
      </c>
      <c r="AA216" s="1">
        <f t="shared" si="124"/>
        <v>-3.1259049083514859E-2</v>
      </c>
      <c r="AB216" s="1">
        <f t="shared" si="125"/>
        <v>-4.4985008508010453E-2</v>
      </c>
      <c r="AC216" s="1">
        <f t="shared" si="126"/>
        <v>-2.6420548872668759E-5</v>
      </c>
      <c r="AD216" s="1">
        <f t="shared" si="127"/>
        <v>3.5806490819098175E-3</v>
      </c>
      <c r="AE216" s="1">
        <f t="shared" si="128"/>
        <v>1.2821047847781619E-6</v>
      </c>
      <c r="AF216" s="1">
        <f t="shared" si="129"/>
        <v>-2.6420548872668759E-5</v>
      </c>
      <c r="AG216" s="2"/>
      <c r="AH216" s="1">
        <f t="shared" si="130"/>
        <v>1.7306608506405412E-2</v>
      </c>
      <c r="AI216" s="1">
        <f t="shared" si="131"/>
        <v>0.32287452659895988</v>
      </c>
      <c r="AJ216" s="1">
        <f t="shared" si="132"/>
        <v>0.91305581713256179</v>
      </c>
      <c r="AK216" s="1">
        <f t="shared" si="133"/>
        <v>-2.2642899146826163E-2</v>
      </c>
      <c r="AL216" s="1">
        <f t="shared" si="134"/>
        <v>-3.1081653704512227</v>
      </c>
      <c r="AM216" s="1">
        <f t="shared" si="135"/>
        <v>-59.825794327903814</v>
      </c>
      <c r="AN216" s="1">
        <f t="shared" si="118"/>
        <v>9.5009860097717684</v>
      </c>
      <c r="AO216" s="1">
        <f t="shared" si="118"/>
        <v>9.5095374567769468</v>
      </c>
      <c r="AP216" s="1">
        <f t="shared" si="118"/>
        <v>9.4968764645250072</v>
      </c>
      <c r="AQ216" s="1">
        <f t="shared" si="118"/>
        <v>9.5156266375583751</v>
      </c>
      <c r="AR216" s="1">
        <f t="shared" si="118"/>
        <v>9.4878681943250474</v>
      </c>
      <c r="AS216" s="1">
        <f t="shared" si="118"/>
        <v>9.528986486567927</v>
      </c>
      <c r="AT216" s="1">
        <f t="shared" si="118"/>
        <v>9.4681206988660964</v>
      </c>
      <c r="AU216" s="1">
        <f t="shared" si="136"/>
        <v>9.5583421697585038</v>
      </c>
    </row>
    <row r="217" spans="1:47" x14ac:dyDescent="0.2">
      <c r="A217" s="1" t="s">
        <v>130</v>
      </c>
      <c r="C217" s="20">
        <v>46392.722999999998</v>
      </c>
      <c r="D217" s="20"/>
      <c r="E217" s="1">
        <f t="shared" si="119"/>
        <v>239.98835718903186</v>
      </c>
      <c r="F217" s="1">
        <f t="shared" si="120"/>
        <v>240</v>
      </c>
      <c r="G217" s="1">
        <f t="shared" si="121"/>
        <v>-3.5584000004746486E-2</v>
      </c>
      <c r="I217" s="1">
        <f t="shared" si="116"/>
        <v>-3.5584000004746486E-2</v>
      </c>
      <c r="P217" s="13">
        <f t="shared" si="114"/>
        <v>-2.8285432911188652E-2</v>
      </c>
      <c r="Q217" s="65">
        <f t="shared" si="122"/>
        <v>31374.222999999998</v>
      </c>
      <c r="S217" s="2">
        <f t="shared" si="117"/>
        <v>0.1</v>
      </c>
      <c r="Z217" s="1">
        <f t="shared" si="123"/>
        <v>240</v>
      </c>
      <c r="AA217" s="1">
        <f t="shared" si="124"/>
        <v>-3.1858792487209998E-2</v>
      </c>
      <c r="AB217" s="1">
        <f t="shared" si="125"/>
        <v>-5.2946542473183873E-2</v>
      </c>
      <c r="AC217" s="1">
        <f t="shared" si="126"/>
        <v>-7.298567093557834E-3</v>
      </c>
      <c r="AD217" s="1">
        <f t="shared" si="127"/>
        <v>-3.7252075175364871E-3</v>
      </c>
      <c r="AE217" s="1">
        <f t="shared" si="128"/>
        <v>1.3877171048710358E-6</v>
      </c>
      <c r="AF217" s="1">
        <f t="shared" si="129"/>
        <v>-7.298567093557834E-3</v>
      </c>
      <c r="AG217" s="2"/>
      <c r="AH217" s="1">
        <f t="shared" si="130"/>
        <v>1.7362542468437388E-2</v>
      </c>
      <c r="AI217" s="1">
        <f t="shared" si="131"/>
        <v>0.3230036041243548</v>
      </c>
      <c r="AJ217" s="1">
        <f t="shared" si="132"/>
        <v>0.91519775331064623</v>
      </c>
      <c r="AK217" s="1">
        <f t="shared" si="133"/>
        <v>-2.6219984396309629E-2</v>
      </c>
      <c r="AL217" s="1">
        <f t="shared" si="134"/>
        <v>-3.1028821282111476</v>
      </c>
      <c r="AM217" s="1">
        <f t="shared" si="135"/>
        <v>-51.659082985981073</v>
      </c>
      <c r="AN217" s="1">
        <f t="shared" si="118"/>
        <v>9.5130190685177656</v>
      </c>
      <c r="AO217" s="1">
        <f t="shared" si="118"/>
        <v>9.522837992627645</v>
      </c>
      <c r="AP217" s="1">
        <f t="shared" si="118"/>
        <v>9.5082851437383642</v>
      </c>
      <c r="AQ217" s="1">
        <f t="shared" si="118"/>
        <v>9.5298615081233145</v>
      </c>
      <c r="AR217" s="1">
        <f t="shared" si="118"/>
        <v>9.49788647835239</v>
      </c>
      <c r="AS217" s="1">
        <f t="shared" si="118"/>
        <v>9.5453083341561982</v>
      </c>
      <c r="AT217" s="1">
        <f t="shared" si="118"/>
        <v>9.4750429234723423</v>
      </c>
      <c r="AU217" s="1">
        <f t="shared" si="136"/>
        <v>9.5793487066952814</v>
      </c>
    </row>
    <row r="218" spans="1:47" x14ac:dyDescent="0.2">
      <c r="A218" s="1" t="s">
        <v>130</v>
      </c>
      <c r="C218" s="20">
        <v>46438.567000000003</v>
      </c>
      <c r="D218" s="20"/>
      <c r="E218" s="1">
        <f t="shared" si="119"/>
        <v>254.98816120084291</v>
      </c>
      <c r="F218" s="1">
        <f t="shared" si="120"/>
        <v>255</v>
      </c>
      <c r="G218" s="1">
        <f t="shared" si="121"/>
        <v>-3.6182999996526632E-2</v>
      </c>
      <c r="I218" s="1">
        <f t="shared" si="116"/>
        <v>-3.6182999996526632E-2</v>
      </c>
      <c r="P218" s="13">
        <f t="shared" si="114"/>
        <v>-2.8882550528491417E-2</v>
      </c>
      <c r="Q218" s="65">
        <f t="shared" si="122"/>
        <v>31420.067000000003</v>
      </c>
      <c r="S218" s="2">
        <f t="shared" si="117"/>
        <v>0.1</v>
      </c>
      <c r="Z218" s="1">
        <f t="shared" si="123"/>
        <v>255</v>
      </c>
      <c r="AA218" s="1">
        <f t="shared" si="124"/>
        <v>-3.2426412370291161E-2</v>
      </c>
      <c r="AB218" s="1">
        <f t="shared" si="125"/>
        <v>-5.3595777699859112E-2</v>
      </c>
      <c r="AC218" s="1">
        <f t="shared" si="126"/>
        <v>-7.3004494680352153E-3</v>
      </c>
      <c r="AD218" s="1">
        <f t="shared" si="127"/>
        <v>-3.7565876262354719E-3</v>
      </c>
      <c r="AE218" s="1">
        <f t="shared" si="128"/>
        <v>1.4111950593585458E-6</v>
      </c>
      <c r="AF218" s="1">
        <f t="shared" si="129"/>
        <v>-7.3004494680352153E-3</v>
      </c>
      <c r="AG218" s="2"/>
      <c r="AH218" s="1">
        <f t="shared" si="130"/>
        <v>1.7412777703332483E-2</v>
      </c>
      <c r="AI218" s="1">
        <f t="shared" si="131"/>
        <v>0.3231420768277502</v>
      </c>
      <c r="AJ218" s="1">
        <f t="shared" si="132"/>
        <v>0.91718666601652299</v>
      </c>
      <c r="AK218" s="1">
        <f t="shared" si="133"/>
        <v>-2.9579713475705011E-2</v>
      </c>
      <c r="AL218" s="1">
        <f t="shared" si="134"/>
        <v>-3.0979189321931546</v>
      </c>
      <c r="AM218" s="1">
        <f t="shared" si="135"/>
        <v>-45.786849092675844</v>
      </c>
      <c r="AN218" s="1">
        <f t="shared" si="118"/>
        <v>9.5243185060540707</v>
      </c>
      <c r="AO218" s="1">
        <f t="shared" si="118"/>
        <v>9.5352956343225639</v>
      </c>
      <c r="AP218" s="1">
        <f t="shared" si="118"/>
        <v>9.51900786986287</v>
      </c>
      <c r="AQ218" s="1">
        <f t="shared" si="118"/>
        <v>9.5431858174076822</v>
      </c>
      <c r="AR218" s="1">
        <f t="shared" si="118"/>
        <v>9.5073162083835712</v>
      </c>
      <c r="AS218" s="1">
        <f t="shared" si="118"/>
        <v>9.5605833482010905</v>
      </c>
      <c r="AT218" s="1">
        <f t="shared" si="118"/>
        <v>9.4815741924998616</v>
      </c>
      <c r="AU218" s="1">
        <f t="shared" si="136"/>
        <v>9.5990423350735092</v>
      </c>
    </row>
    <row r="219" spans="1:47" x14ac:dyDescent="0.2">
      <c r="A219" s="1" t="s">
        <v>130</v>
      </c>
      <c r="C219" s="20">
        <v>46441.624000000003</v>
      </c>
      <c r="D219" s="20"/>
      <c r="E219" s="1">
        <f t="shared" si="119"/>
        <v>255.98838807598713</v>
      </c>
      <c r="F219" s="1">
        <f t="shared" si="120"/>
        <v>256</v>
      </c>
      <c r="G219" s="1">
        <f t="shared" si="121"/>
        <v>-3.5489599998982158E-2</v>
      </c>
      <c r="I219" s="1">
        <f t="shared" si="116"/>
        <v>-3.5489599998982158E-2</v>
      </c>
      <c r="P219" s="13">
        <f t="shared" si="114"/>
        <v>-2.8922470369644938E-2</v>
      </c>
      <c r="Q219" s="65">
        <f t="shared" si="122"/>
        <v>31423.124000000003</v>
      </c>
      <c r="S219" s="2">
        <f t="shared" si="117"/>
        <v>0.1</v>
      </c>
      <c r="Z219" s="1">
        <f t="shared" si="123"/>
        <v>256</v>
      </c>
      <c r="AA219" s="1">
        <f t="shared" si="124"/>
        <v>-3.2464438338890941E-2</v>
      </c>
      <c r="AB219" s="1">
        <f t="shared" si="125"/>
        <v>-5.2905650723089004E-2</v>
      </c>
      <c r="AC219" s="1">
        <f t="shared" si="126"/>
        <v>-6.5671296293372192E-3</v>
      </c>
      <c r="AD219" s="1">
        <f t="shared" si="127"/>
        <v>-3.0251616600912162E-3</v>
      </c>
      <c r="AE219" s="1">
        <f t="shared" si="128"/>
        <v>9.1516030696858434E-7</v>
      </c>
      <c r="AF219" s="1">
        <f t="shared" si="129"/>
        <v>-6.5671296293372192E-3</v>
      </c>
      <c r="AG219" s="2"/>
      <c r="AH219" s="1">
        <f t="shared" si="130"/>
        <v>1.7416050724106846E-2</v>
      </c>
      <c r="AI219" s="1">
        <f t="shared" si="131"/>
        <v>0.32315191252333864</v>
      </c>
      <c r="AJ219" s="1">
        <f t="shared" si="132"/>
        <v>0.91731860859537617</v>
      </c>
      <c r="AK219" s="1">
        <f t="shared" si="133"/>
        <v>-2.9803927418074923E-2</v>
      </c>
      <c r="AL219" s="1">
        <f t="shared" si="134"/>
        <v>-3.0975876727637721</v>
      </c>
      <c r="AM219" s="1">
        <f t="shared" si="135"/>
        <v>-45.44206615533971</v>
      </c>
      <c r="AN219" s="1">
        <f t="shared" si="118"/>
        <v>9.5250724900192871</v>
      </c>
      <c r="AO219" s="1">
        <f t="shared" si="118"/>
        <v>9.5361257127458128</v>
      </c>
      <c r="AP219" s="1">
        <f t="shared" si="118"/>
        <v>9.5197237300887885</v>
      </c>
      <c r="AQ219" s="1">
        <f t="shared" si="118"/>
        <v>9.5440733254080623</v>
      </c>
      <c r="AR219" s="1">
        <f t="shared" si="118"/>
        <v>9.5079462635544356</v>
      </c>
      <c r="AS219" s="1">
        <f t="shared" si="118"/>
        <v>9.5616006812124734</v>
      </c>
      <c r="AT219" s="1">
        <f t="shared" si="118"/>
        <v>9.4820111738781971</v>
      </c>
      <c r="AU219" s="1">
        <f t="shared" si="136"/>
        <v>9.6003552436320572</v>
      </c>
    </row>
    <row r="220" spans="1:47" x14ac:dyDescent="0.2">
      <c r="A220" s="1" t="s">
        <v>130</v>
      </c>
      <c r="C220" s="20">
        <v>46444.675999999999</v>
      </c>
      <c r="D220" s="20"/>
      <c r="E220" s="1">
        <f t="shared" si="119"/>
        <v>256.98697898960688</v>
      </c>
      <c r="F220" s="1">
        <f t="shared" si="120"/>
        <v>257</v>
      </c>
      <c r="G220" s="1">
        <f t="shared" si="121"/>
        <v>-3.9796200006094296E-2</v>
      </c>
      <c r="I220" s="1">
        <f t="shared" si="116"/>
        <v>-3.9796200006094296E-2</v>
      </c>
      <c r="P220" s="13">
        <f t="shared" si="114"/>
        <v>-2.8962404210798456E-2</v>
      </c>
      <c r="Q220" s="65">
        <f t="shared" si="122"/>
        <v>31426.175999999999</v>
      </c>
      <c r="S220" s="2">
        <f t="shared" si="117"/>
        <v>0.1</v>
      </c>
      <c r="Z220" s="1">
        <f t="shared" si="123"/>
        <v>257</v>
      </c>
      <c r="AA220" s="1">
        <f t="shared" si="124"/>
        <v>-3.2502487402589639E-2</v>
      </c>
      <c r="AB220" s="1">
        <f t="shared" si="125"/>
        <v>-5.7215514236898551E-2</v>
      </c>
      <c r="AC220" s="1">
        <f t="shared" si="126"/>
        <v>-1.083379579529584E-2</v>
      </c>
      <c r="AD220" s="1">
        <f t="shared" si="127"/>
        <v>-7.2937126035046568E-3</v>
      </c>
      <c r="AE220" s="1">
        <f t="shared" si="128"/>
        <v>5.3198243542522679E-6</v>
      </c>
      <c r="AF220" s="1">
        <f t="shared" si="129"/>
        <v>-1.083379579529584E-2</v>
      </c>
      <c r="AG220" s="2"/>
      <c r="AH220" s="1">
        <f t="shared" si="130"/>
        <v>1.7419314230804259E-2</v>
      </c>
      <c r="AI220" s="1">
        <f t="shared" si="131"/>
        <v>0.32316182397623949</v>
      </c>
      <c r="AJ220" s="1">
        <f t="shared" si="132"/>
        <v>0.91745047018767956</v>
      </c>
      <c r="AK220" s="1">
        <f t="shared" si="133"/>
        <v>-3.0028171559135643E-2</v>
      </c>
      <c r="AL220" s="1">
        <f t="shared" si="134"/>
        <v>-3.0972563638851112</v>
      </c>
      <c r="AM220" s="1">
        <f t="shared" si="135"/>
        <v>-45.102384182834882</v>
      </c>
      <c r="AN220" s="1">
        <f t="shared" si="118"/>
        <v>9.5258265634963735</v>
      </c>
      <c r="AO220" s="1">
        <f t="shared" si="118"/>
        <v>9.5369557352611114</v>
      </c>
      <c r="AP220" s="1">
        <f t="shared" si="118"/>
        <v>9.5204397220197983</v>
      </c>
      <c r="AQ220" s="1">
        <f t="shared" si="118"/>
        <v>9.5449607320223002</v>
      </c>
      <c r="AR220" s="1">
        <f t="shared" si="118"/>
        <v>9.5085765019921897</v>
      </c>
      <c r="AS220" s="1">
        <f t="shared" si="118"/>
        <v>9.5626178836478015</v>
      </c>
      <c r="AT220" s="1">
        <f t="shared" si="118"/>
        <v>9.4824483592495969</v>
      </c>
      <c r="AU220" s="1">
        <f t="shared" si="136"/>
        <v>9.6016681521906051</v>
      </c>
    </row>
    <row r="221" spans="1:47" x14ac:dyDescent="0.2">
      <c r="A221" s="1" t="s">
        <v>130</v>
      </c>
      <c r="C221" s="20">
        <v>46447.739000000001</v>
      </c>
      <c r="D221" s="20"/>
      <c r="E221" s="1">
        <f t="shared" si="119"/>
        <v>257.98916901857905</v>
      </c>
      <c r="F221" s="1">
        <f t="shared" si="120"/>
        <v>258</v>
      </c>
      <c r="G221" s="1">
        <f t="shared" si="121"/>
        <v>-3.3102800000051502E-2</v>
      </c>
      <c r="I221" s="1">
        <f t="shared" si="116"/>
        <v>-3.3102800000051502E-2</v>
      </c>
      <c r="P221" s="13">
        <f t="shared" si="114"/>
        <v>-2.9002352051951973E-2</v>
      </c>
      <c r="Q221" s="65">
        <f t="shared" si="122"/>
        <v>31429.239000000001</v>
      </c>
      <c r="S221" s="2">
        <f t="shared" si="117"/>
        <v>0.1</v>
      </c>
      <c r="Z221" s="1">
        <f t="shared" si="123"/>
        <v>258</v>
      </c>
      <c r="AA221" s="1">
        <f t="shared" si="124"/>
        <v>-3.2540559564136068E-2</v>
      </c>
      <c r="AB221" s="1">
        <f t="shared" si="125"/>
        <v>-5.052536822072741E-2</v>
      </c>
      <c r="AC221" s="1">
        <f t="shared" si="126"/>
        <v>-4.1004479480995296E-3</v>
      </c>
      <c r="AD221" s="1">
        <f t="shared" si="127"/>
        <v>-5.6224043591543427E-4</v>
      </c>
      <c r="AE221" s="1">
        <f t="shared" si="128"/>
        <v>3.1611430777837756E-8</v>
      </c>
      <c r="AF221" s="1">
        <f t="shared" si="129"/>
        <v>-4.1004479480995296E-3</v>
      </c>
      <c r="AG221" s="2"/>
      <c r="AH221" s="1">
        <f t="shared" si="130"/>
        <v>1.7422568220675904E-2</v>
      </c>
      <c r="AI221" s="1">
        <f t="shared" si="131"/>
        <v>0.32317181122918026</v>
      </c>
      <c r="AJ221" s="1">
        <f t="shared" si="132"/>
        <v>0.91758225087250445</v>
      </c>
      <c r="AK221" s="1">
        <f t="shared" si="133"/>
        <v>-3.0252446108828882E-2</v>
      </c>
      <c r="AL221" s="1">
        <f t="shared" si="134"/>
        <v>-3.0969250052084476</v>
      </c>
      <c r="AM221" s="1">
        <f t="shared" si="135"/>
        <v>-44.767690448674578</v>
      </c>
      <c r="AN221" s="1">
        <f t="shared" ref="AN221:AT230" si="137">$AU221+$AB$7*SIN(AO221)</f>
        <v>9.5265807270967073</v>
      </c>
      <c r="AO221" s="1">
        <f t="shared" si="137"/>
        <v>9.5377857015165581</v>
      </c>
      <c r="AP221" s="1">
        <f t="shared" si="137"/>
        <v>9.5211558465718671</v>
      </c>
      <c r="AQ221" s="1">
        <f t="shared" si="137"/>
        <v>9.5458480365549185</v>
      </c>
      <c r="AR221" s="1">
        <f t="shared" si="137"/>
        <v>9.5092069250063851</v>
      </c>
      <c r="AS221" s="1">
        <f t="shared" si="137"/>
        <v>9.5636349545530326</v>
      </c>
      <c r="AT221" s="1">
        <f t="shared" si="137"/>
        <v>9.4828857501235682</v>
      </c>
      <c r="AU221" s="1">
        <f t="shared" si="136"/>
        <v>9.6029810607491548</v>
      </c>
    </row>
    <row r="222" spans="1:47" x14ac:dyDescent="0.2">
      <c r="A222" s="1" t="s">
        <v>130</v>
      </c>
      <c r="C222" s="20">
        <v>46496.646000000001</v>
      </c>
      <c r="D222" s="20"/>
      <c r="E222" s="1">
        <f t="shared" si="119"/>
        <v>273.99116305935996</v>
      </c>
      <c r="F222" s="1">
        <f t="shared" si="120"/>
        <v>274</v>
      </c>
      <c r="G222" s="1">
        <f t="shared" si="121"/>
        <v>-2.7008400000340771E-2</v>
      </c>
      <c r="I222" s="1">
        <f t="shared" si="116"/>
        <v>-2.7008400000340771E-2</v>
      </c>
      <c r="P222" s="13">
        <f t="shared" si="114"/>
        <v>-2.9643421510408254E-2</v>
      </c>
      <c r="Q222" s="65">
        <f t="shared" si="122"/>
        <v>31478.146000000001</v>
      </c>
      <c r="S222" s="2">
        <f t="shared" si="117"/>
        <v>0.1</v>
      </c>
      <c r="Z222" s="1">
        <f t="shared" si="123"/>
        <v>274</v>
      </c>
      <c r="AA222" s="1">
        <f t="shared" si="124"/>
        <v>-3.3152857829182279E-2</v>
      </c>
      <c r="AB222" s="1">
        <f t="shared" si="125"/>
        <v>-4.4481735397647063E-2</v>
      </c>
      <c r="AC222" s="1">
        <f t="shared" si="126"/>
        <v>2.6350215100674826E-3</v>
      </c>
      <c r="AD222" s="1">
        <f t="shared" si="127"/>
        <v>6.1444578288415083E-3</v>
      </c>
      <c r="AE222" s="1">
        <f t="shared" si="128"/>
        <v>3.7754362010411707E-6</v>
      </c>
      <c r="AF222" s="1">
        <f t="shared" si="129"/>
        <v>2.6350215100674826E-3</v>
      </c>
      <c r="AG222" s="2"/>
      <c r="AH222" s="1">
        <f t="shared" si="130"/>
        <v>1.7473335397306292E-2</v>
      </c>
      <c r="AI222" s="1">
        <f t="shared" si="131"/>
        <v>0.32334195208467931</v>
      </c>
      <c r="AJ222" s="1">
        <f t="shared" si="132"/>
        <v>0.91967980054957943</v>
      </c>
      <c r="AK222" s="1">
        <f t="shared" si="133"/>
        <v>-3.3845144434372948E-2</v>
      </c>
      <c r="AL222" s="1">
        <f t="shared" si="134"/>
        <v>-3.0916162110880188</v>
      </c>
      <c r="AM222" s="1">
        <f t="shared" si="135"/>
        <v>-40.010525128221644</v>
      </c>
      <c r="AN222" s="1">
        <f t="shared" si="137"/>
        <v>9.5386600953950111</v>
      </c>
      <c r="AO222" s="1">
        <f t="shared" si="137"/>
        <v>9.5510572288313327</v>
      </c>
      <c r="AP222" s="1">
        <f t="shared" si="137"/>
        <v>9.5326326173416991</v>
      </c>
      <c r="AQ222" s="1">
        <f t="shared" si="137"/>
        <v>9.5600304639591922</v>
      </c>
      <c r="AR222" s="1">
        <f t="shared" si="137"/>
        <v>9.5193198589065418</v>
      </c>
      <c r="AS222" s="1">
        <f t="shared" si="137"/>
        <v>9.5798894244486537</v>
      </c>
      <c r="AT222" s="1">
        <f t="shared" si="137"/>
        <v>9.4899131828129715</v>
      </c>
      <c r="AU222" s="1">
        <f t="shared" si="136"/>
        <v>9.6239875976859306</v>
      </c>
    </row>
    <row r="223" spans="1:47" x14ac:dyDescent="0.2">
      <c r="A223" s="1" t="s">
        <v>130</v>
      </c>
      <c r="C223" s="20">
        <v>46710.584000000003</v>
      </c>
      <c r="D223" s="20"/>
      <c r="E223" s="1">
        <f t="shared" si="119"/>
        <v>343.99003031960206</v>
      </c>
      <c r="F223" s="1">
        <f t="shared" si="120"/>
        <v>344</v>
      </c>
      <c r="G223" s="1">
        <f t="shared" si="121"/>
        <v>-3.0470400000922382E-2</v>
      </c>
      <c r="I223" s="1">
        <f t="shared" si="116"/>
        <v>-3.0470400000922382E-2</v>
      </c>
      <c r="P223" s="13">
        <f t="shared" si="114"/>
        <v>-3.2490240391154494E-2</v>
      </c>
      <c r="Q223" s="65">
        <f t="shared" si="122"/>
        <v>31692.084000000003</v>
      </c>
      <c r="S223" s="2">
        <f t="shared" si="117"/>
        <v>0.1</v>
      </c>
      <c r="Z223" s="1">
        <f t="shared" si="123"/>
        <v>344</v>
      </c>
      <c r="AA223" s="1">
        <f t="shared" si="124"/>
        <v>-3.5901556466240714E-2</v>
      </c>
      <c r="AB223" s="1">
        <f t="shared" si="125"/>
        <v>-4.8136826944622874E-2</v>
      </c>
      <c r="AC223" s="1">
        <f t="shared" si="126"/>
        <v>2.0198403902321124E-3</v>
      </c>
      <c r="AD223" s="1">
        <f t="shared" si="127"/>
        <v>5.431156465318332E-3</v>
      </c>
      <c r="AE223" s="1">
        <f t="shared" si="128"/>
        <v>2.9497460550769121E-6</v>
      </c>
      <c r="AF223" s="1">
        <f t="shared" si="129"/>
        <v>2.0198403902321124E-3</v>
      </c>
      <c r="AG223" s="2"/>
      <c r="AH223" s="1">
        <f t="shared" si="130"/>
        <v>1.7666426943700495E-2</v>
      </c>
      <c r="AI223" s="1">
        <f t="shared" si="131"/>
        <v>0.32431966922901256</v>
      </c>
      <c r="AJ223" s="1">
        <f t="shared" si="132"/>
        <v>0.92861987004671853</v>
      </c>
      <c r="AK223" s="1">
        <f t="shared" si="133"/>
        <v>-4.9675931994931269E-2</v>
      </c>
      <c r="AL223" s="1">
        <f t="shared" si="134"/>
        <v>-3.0682048153295871</v>
      </c>
      <c r="AM223" s="1">
        <f t="shared" si="135"/>
        <v>-27.240239495728172</v>
      </c>
      <c r="AN223" s="1">
        <f t="shared" si="137"/>
        <v>9.5918396709180751</v>
      </c>
      <c r="AO223" s="1">
        <f t="shared" si="137"/>
        <v>9.6089176293393415</v>
      </c>
      <c r="AP223" s="1">
        <f t="shared" si="137"/>
        <v>9.5833351336841979</v>
      </c>
      <c r="AQ223" s="1">
        <f t="shared" si="137"/>
        <v>9.6217018108303964</v>
      </c>
      <c r="AR223" s="1">
        <f t="shared" si="137"/>
        <v>9.564253849925958</v>
      </c>
      <c r="AS223" s="1">
        <f t="shared" si="137"/>
        <v>9.6505077079708741</v>
      </c>
      <c r="AT223" s="1">
        <f t="shared" si="137"/>
        <v>9.5214348254100898</v>
      </c>
      <c r="AU223" s="1">
        <f t="shared" si="136"/>
        <v>9.7158911967843302</v>
      </c>
    </row>
    <row r="224" spans="1:47" x14ac:dyDescent="0.2">
      <c r="A224" s="1" t="s">
        <v>130</v>
      </c>
      <c r="C224" s="20">
        <v>46713.633999999998</v>
      </c>
      <c r="D224" s="20"/>
      <c r="E224" s="1">
        <f t="shared" si="119"/>
        <v>344.98796684861247</v>
      </c>
      <c r="F224" s="1">
        <f t="shared" si="120"/>
        <v>345</v>
      </c>
      <c r="G224" s="1">
        <f t="shared" si="121"/>
        <v>-3.6777000001166016E-2</v>
      </c>
      <c r="I224" s="1">
        <f t="shared" si="116"/>
        <v>-3.6777000001166016E-2</v>
      </c>
      <c r="P224" s="13">
        <f t="shared" si="114"/>
        <v>-3.2531406232308012E-2</v>
      </c>
      <c r="Q224" s="65">
        <f t="shared" si="122"/>
        <v>31695.133999999998</v>
      </c>
      <c r="S224" s="2">
        <f t="shared" si="117"/>
        <v>0.1</v>
      </c>
      <c r="Z224" s="1">
        <f t="shared" si="123"/>
        <v>345</v>
      </c>
      <c r="AA224" s="1">
        <f t="shared" si="124"/>
        <v>-3.5941652370551622E-2</v>
      </c>
      <c r="AB224" s="1">
        <f t="shared" si="125"/>
        <v>-5.4445838740884718E-2</v>
      </c>
      <c r="AC224" s="1">
        <f t="shared" si="126"/>
        <v>-4.2455937688580039E-3</v>
      </c>
      <c r="AD224" s="1">
        <f t="shared" si="127"/>
        <v>-8.3534763061439421E-4</v>
      </c>
      <c r="AE224" s="1">
        <f t="shared" si="128"/>
        <v>6.9780566397308237E-8</v>
      </c>
      <c r="AF224" s="1">
        <f t="shared" si="129"/>
        <v>-4.2455937688580039E-3</v>
      </c>
      <c r="AG224" s="2"/>
      <c r="AH224" s="1">
        <f t="shared" si="130"/>
        <v>1.7668838739718702E-2</v>
      </c>
      <c r="AI224" s="1">
        <f t="shared" si="131"/>
        <v>0.32433644679513585</v>
      </c>
      <c r="AJ224" s="1">
        <f t="shared" si="132"/>
        <v>0.92874484345744923</v>
      </c>
      <c r="AK224" s="1">
        <f t="shared" si="133"/>
        <v>-4.9903611902684011E-2</v>
      </c>
      <c r="AL224" s="1">
        <f t="shared" si="134"/>
        <v>-3.0678678472072636</v>
      </c>
      <c r="AM224" s="1">
        <f t="shared" si="135"/>
        <v>-27.11562260840142</v>
      </c>
      <c r="AN224" s="1">
        <f t="shared" si="137"/>
        <v>9.5926038555126496</v>
      </c>
      <c r="AO224" s="1">
        <f t="shared" si="137"/>
        <v>9.6097415404457216</v>
      </c>
      <c r="AP224" s="1">
        <f t="shared" si="137"/>
        <v>9.5840661084328271</v>
      </c>
      <c r="AQ224" s="1">
        <f t="shared" si="137"/>
        <v>9.6225777531505354</v>
      </c>
      <c r="AR224" s="1">
        <f t="shared" si="137"/>
        <v>9.5649051692779192</v>
      </c>
      <c r="AS224" s="1">
        <f t="shared" si="137"/>
        <v>9.651509751029959</v>
      </c>
      <c r="AT224" s="1">
        <f t="shared" si="137"/>
        <v>9.5218958268573992</v>
      </c>
      <c r="AU224" s="1">
        <f t="shared" si="136"/>
        <v>9.7172041053428782</v>
      </c>
    </row>
    <row r="225" spans="1:47" x14ac:dyDescent="0.2">
      <c r="A225" s="15" t="s">
        <v>154</v>
      </c>
      <c r="B225" s="16" t="s">
        <v>99</v>
      </c>
      <c r="C225" s="17">
        <v>46747.269</v>
      </c>
      <c r="D225" s="20"/>
      <c r="E225" s="19">
        <f t="shared" si="119"/>
        <v>355.99308001363397</v>
      </c>
      <c r="F225" s="19">
        <f t="shared" si="120"/>
        <v>356</v>
      </c>
      <c r="G225" s="1">
        <f t="shared" si="121"/>
        <v>-2.1149600004719105E-2</v>
      </c>
      <c r="I225" s="1">
        <f t="shared" si="116"/>
        <v>-2.1149600004719105E-2</v>
      </c>
      <c r="P225" s="13">
        <f t="shared" si="114"/>
        <v>-3.2985154484996705E-2</v>
      </c>
      <c r="Q225" s="65">
        <f t="shared" si="122"/>
        <v>31728.769</v>
      </c>
      <c r="S225" s="2">
        <f t="shared" si="117"/>
        <v>0.1</v>
      </c>
      <c r="Z225" s="1">
        <f t="shared" si="123"/>
        <v>356</v>
      </c>
      <c r="AA225" s="1">
        <f t="shared" si="124"/>
        <v>-3.6384257292320962E-2</v>
      </c>
      <c r="AB225" s="1">
        <f t="shared" si="125"/>
        <v>-3.8844314873738489E-2</v>
      </c>
      <c r="AC225" s="1">
        <f t="shared" si="126"/>
        <v>1.1835554480277601E-2</v>
      </c>
      <c r="AD225" s="1">
        <f t="shared" si="127"/>
        <v>1.5234657287601858E-2</v>
      </c>
      <c r="AE225" s="1">
        <f t="shared" si="128"/>
        <v>2.320947826706804E-5</v>
      </c>
      <c r="AF225" s="1">
        <f t="shared" si="129"/>
        <v>1.1835554480277601E-2</v>
      </c>
      <c r="AG225" s="2"/>
      <c r="AH225" s="1">
        <f t="shared" si="130"/>
        <v>1.7694714869019381E-2</v>
      </c>
      <c r="AI225" s="1">
        <f t="shared" si="131"/>
        <v>0.32452633780113782</v>
      </c>
      <c r="AJ225" s="1">
        <f t="shared" si="132"/>
        <v>0.93011451267470813</v>
      </c>
      <c r="AK225" s="1">
        <f t="shared" si="133"/>
        <v>-5.2411251521151538E-2</v>
      </c>
      <c r="AL225" s="1">
        <f t="shared" si="134"/>
        <v>-3.0641559566447616</v>
      </c>
      <c r="AM225" s="1">
        <f t="shared" si="135"/>
        <v>-25.814640499421866</v>
      </c>
      <c r="AN225" s="1">
        <f t="shared" si="137"/>
        <v>9.6010191112245344</v>
      </c>
      <c r="AO225" s="1">
        <f t="shared" si="137"/>
        <v>9.6187992063020769</v>
      </c>
      <c r="AP225" s="1">
        <f t="shared" si="137"/>
        <v>9.5921206074999201</v>
      </c>
      <c r="AQ225" s="1">
        <f t="shared" si="137"/>
        <v>9.6322026560270331</v>
      </c>
      <c r="AR225" s="1">
        <f t="shared" si="137"/>
        <v>9.5720893082883016</v>
      </c>
      <c r="AS225" s="1">
        <f t="shared" si="137"/>
        <v>9.6625179679990527</v>
      </c>
      <c r="AT225" s="1">
        <f t="shared" si="137"/>
        <v>9.5269893848792826</v>
      </c>
      <c r="AU225" s="1">
        <f t="shared" si="136"/>
        <v>9.7316460994869125</v>
      </c>
    </row>
    <row r="226" spans="1:47" x14ac:dyDescent="0.2">
      <c r="A226" s="1" t="s">
        <v>130</v>
      </c>
      <c r="C226" s="20">
        <v>46820.608999999997</v>
      </c>
      <c r="D226" s="20"/>
      <c r="E226" s="1">
        <f t="shared" si="119"/>
        <v>379.9893636325603</v>
      </c>
      <c r="F226" s="1">
        <f t="shared" si="120"/>
        <v>380</v>
      </c>
      <c r="G226" s="1">
        <f t="shared" si="121"/>
        <v>-3.2508000003872439E-2</v>
      </c>
      <c r="I226" s="1">
        <f t="shared" si="116"/>
        <v>-3.2508000003872439E-2</v>
      </c>
      <c r="P226" s="13">
        <f t="shared" si="114"/>
        <v>-3.3981030672681128E-2</v>
      </c>
      <c r="Q226" s="65">
        <f t="shared" si="122"/>
        <v>31802.108999999997</v>
      </c>
      <c r="S226" s="2">
        <f t="shared" si="117"/>
        <v>0.1</v>
      </c>
      <c r="Z226" s="1">
        <f t="shared" si="123"/>
        <v>380</v>
      </c>
      <c r="AA226" s="1">
        <f t="shared" si="124"/>
        <v>-3.7359833541723106E-2</v>
      </c>
      <c r="AB226" s="1">
        <f t="shared" si="125"/>
        <v>-5.025498312777725E-2</v>
      </c>
      <c r="AC226" s="1">
        <f t="shared" si="126"/>
        <v>1.4730306688086892E-3</v>
      </c>
      <c r="AD226" s="1">
        <f t="shared" si="127"/>
        <v>4.8518335378506666E-3</v>
      </c>
      <c r="AE226" s="1">
        <f t="shared" si="128"/>
        <v>2.354028867901252E-6</v>
      </c>
      <c r="AF226" s="1">
        <f t="shared" si="129"/>
        <v>1.4730306688086892E-3</v>
      </c>
      <c r="AG226" s="2"/>
      <c r="AH226" s="1">
        <f t="shared" si="130"/>
        <v>1.7746983123904807E-2</v>
      </c>
      <c r="AI226" s="1">
        <f t="shared" si="131"/>
        <v>0.32497496214240384</v>
      </c>
      <c r="AJ226" s="1">
        <f t="shared" si="132"/>
        <v>0.93307090020173089</v>
      </c>
      <c r="AK226" s="1">
        <f t="shared" si="133"/>
        <v>-5.7903418514858605E-2</v>
      </c>
      <c r="AL226" s="1">
        <f t="shared" si="134"/>
        <v>-3.0560224623790258</v>
      </c>
      <c r="AM226" s="1">
        <f t="shared" si="135"/>
        <v>-23.358361673498962</v>
      </c>
      <c r="AN226" s="1">
        <f t="shared" si="137"/>
        <v>9.6194406606910476</v>
      </c>
      <c r="AO226" s="1">
        <f t="shared" si="137"/>
        <v>9.6385264690970338</v>
      </c>
      <c r="AP226" s="1">
        <f t="shared" si="137"/>
        <v>9.6097853668347426</v>
      </c>
      <c r="AQ226" s="1">
        <f t="shared" si="137"/>
        <v>9.6531332915723151</v>
      </c>
      <c r="AR226" s="1">
        <f t="shared" si="137"/>
        <v>9.5878943915474775</v>
      </c>
      <c r="AS226" s="1">
        <f t="shared" si="137"/>
        <v>9.6864407212833381</v>
      </c>
      <c r="AT226" s="1">
        <f t="shared" si="137"/>
        <v>9.5382534177045972</v>
      </c>
      <c r="AU226" s="1">
        <f t="shared" si="136"/>
        <v>9.7631559048920771</v>
      </c>
    </row>
    <row r="227" spans="1:47" x14ac:dyDescent="0.2">
      <c r="A227" s="15" t="s">
        <v>155</v>
      </c>
      <c r="B227" s="16" t="s">
        <v>99</v>
      </c>
      <c r="C227" s="17">
        <v>47028.427000000003</v>
      </c>
      <c r="D227" s="20"/>
      <c r="E227" s="19">
        <f t="shared" si="119"/>
        <v>447.98581398868839</v>
      </c>
      <c r="F227" s="19">
        <f t="shared" si="120"/>
        <v>448</v>
      </c>
      <c r="G227" s="1">
        <f t="shared" si="121"/>
        <v>-4.3356800000765361E-2</v>
      </c>
      <c r="I227" s="1">
        <f t="shared" si="116"/>
        <v>-4.3356800000765361E-2</v>
      </c>
      <c r="P227" s="13">
        <f t="shared" si="114"/>
        <v>-3.6846471871120334E-2</v>
      </c>
      <c r="Q227" s="65">
        <f t="shared" si="122"/>
        <v>32009.927000000003</v>
      </c>
      <c r="S227" s="2">
        <f t="shared" si="117"/>
        <v>0.1</v>
      </c>
      <c r="Z227" s="1">
        <f t="shared" si="123"/>
        <v>448</v>
      </c>
      <c r="AA227" s="1">
        <f t="shared" si="124"/>
        <v>-4.0198337018076055E-2</v>
      </c>
      <c r="AB227" s="1">
        <f t="shared" si="125"/>
        <v>-6.1219987180508154E-2</v>
      </c>
      <c r="AC227" s="1">
        <f t="shared" si="126"/>
        <v>-6.5103281296450266E-3</v>
      </c>
      <c r="AD227" s="1">
        <f t="shared" si="127"/>
        <v>-3.1584629826893057E-3</v>
      </c>
      <c r="AE227" s="1">
        <f t="shared" si="128"/>
        <v>9.975888413018627E-7</v>
      </c>
      <c r="AF227" s="1">
        <f t="shared" si="129"/>
        <v>-6.5103281296450266E-3</v>
      </c>
      <c r="AG227" s="2"/>
      <c r="AH227" s="1">
        <f t="shared" si="130"/>
        <v>1.7863187179742796E-2</v>
      </c>
      <c r="AI227" s="1">
        <f t="shared" si="131"/>
        <v>0.32650969456339496</v>
      </c>
      <c r="AJ227" s="1">
        <f t="shared" si="132"/>
        <v>0.94120909538142417</v>
      </c>
      <c r="AK227" s="1">
        <f t="shared" si="133"/>
        <v>-7.363705652227312E-2</v>
      </c>
      <c r="AL227" s="1">
        <f t="shared" si="134"/>
        <v>-3.0326887654864492</v>
      </c>
      <c r="AM227" s="1">
        <f t="shared" si="135"/>
        <v>-18.346662987166109</v>
      </c>
      <c r="AN227" s="1">
        <f t="shared" si="137"/>
        <v>9.6721326899744984</v>
      </c>
      <c r="AO227" s="1">
        <f t="shared" si="137"/>
        <v>9.6941491760247498</v>
      </c>
      <c r="AP227" s="1">
        <f t="shared" si="137"/>
        <v>9.6605861765724512</v>
      </c>
      <c r="AQ227" s="1">
        <f t="shared" si="137"/>
        <v>9.7118737743971462</v>
      </c>
      <c r="AR227" s="1">
        <f t="shared" si="137"/>
        <v>9.6337631687407814</v>
      </c>
      <c r="AS227" s="1">
        <f t="shared" si="137"/>
        <v>9.7534210429166173</v>
      </c>
      <c r="AT227" s="1">
        <f t="shared" si="137"/>
        <v>9.5714465139349265</v>
      </c>
      <c r="AU227" s="1">
        <f t="shared" si="136"/>
        <v>9.8524336868733791</v>
      </c>
    </row>
    <row r="228" spans="1:47" x14ac:dyDescent="0.2">
      <c r="A228" s="1" t="s">
        <v>130</v>
      </c>
      <c r="C228" s="20">
        <v>47153.735000000001</v>
      </c>
      <c r="D228" s="20"/>
      <c r="E228" s="1">
        <f t="shared" si="119"/>
        <v>488.98562729275847</v>
      </c>
      <c r="F228" s="1">
        <f t="shared" si="120"/>
        <v>489</v>
      </c>
      <c r="G228" s="1">
        <f t="shared" si="121"/>
        <v>-4.3927400001848582E-2</v>
      </c>
      <c r="I228" s="1">
        <f t="shared" si="116"/>
        <v>-4.3927400001848582E-2</v>
      </c>
      <c r="P228" s="13">
        <f t="shared" ref="P228:P259" si="138">+D$11+D$12*F228+D$13*F228^2</f>
        <v>-3.8605447358414556E-2</v>
      </c>
      <c r="Q228" s="65">
        <f t="shared" si="122"/>
        <v>32135.235000000001</v>
      </c>
      <c r="S228" s="2">
        <f t="shared" si="117"/>
        <v>0.1</v>
      </c>
      <c r="Z228" s="1">
        <f t="shared" si="123"/>
        <v>489</v>
      </c>
      <c r="AA228" s="1">
        <f t="shared" si="124"/>
        <v>-4.1963628667201117E-2</v>
      </c>
      <c r="AB228" s="1">
        <f t="shared" si="125"/>
        <v>-6.1837157161634945E-2</v>
      </c>
      <c r="AC228" s="1">
        <f t="shared" si="126"/>
        <v>-5.3219526434340261E-3</v>
      </c>
      <c r="AD228" s="1">
        <f t="shared" si="127"/>
        <v>-1.9637713346474656E-3</v>
      </c>
      <c r="AE228" s="1">
        <f t="shared" si="128"/>
        <v>3.8563978547830883E-7</v>
      </c>
      <c r="AF228" s="1">
        <f t="shared" si="129"/>
        <v>-5.3219526434340261E-3</v>
      </c>
      <c r="AG228" s="2"/>
      <c r="AH228" s="1">
        <f t="shared" si="130"/>
        <v>1.7909757159786363E-2</v>
      </c>
      <c r="AI228" s="1">
        <f t="shared" si="131"/>
        <v>0.32763151357218268</v>
      </c>
      <c r="AJ228" s="1">
        <f t="shared" si="132"/>
        <v>0.94594353191352498</v>
      </c>
      <c r="AK228" s="1">
        <f t="shared" si="133"/>
        <v>-8.3259990806641704E-2</v>
      </c>
      <c r="AL228" s="1">
        <f t="shared" si="134"/>
        <v>-3.0183889438955798</v>
      </c>
      <c r="AM228" s="1">
        <f t="shared" si="135"/>
        <v>-16.212738282750102</v>
      </c>
      <c r="AN228" s="1">
        <f t="shared" si="137"/>
        <v>9.7042914083297109</v>
      </c>
      <c r="AO228" s="1">
        <f t="shared" si="137"/>
        <v>9.7274912488474286</v>
      </c>
      <c r="AP228" s="1">
        <f t="shared" si="137"/>
        <v>9.6918082164992096</v>
      </c>
      <c r="AQ228" s="1">
        <f t="shared" si="137"/>
        <v>9.7468539529463758</v>
      </c>
      <c r="AR228" s="1">
        <f t="shared" si="137"/>
        <v>9.6622934970567602</v>
      </c>
      <c r="AS228" s="1">
        <f t="shared" si="137"/>
        <v>9.7931534653163101</v>
      </c>
      <c r="AT228" s="1">
        <f t="shared" si="137"/>
        <v>9.5925136798793389</v>
      </c>
      <c r="AU228" s="1">
        <f t="shared" si="136"/>
        <v>9.9062629377738691</v>
      </c>
    </row>
    <row r="229" spans="1:47" x14ac:dyDescent="0.2">
      <c r="A229" s="15" t="s">
        <v>156</v>
      </c>
      <c r="B229" s="16" t="s">
        <v>99</v>
      </c>
      <c r="C229" s="17">
        <v>47456.330999999998</v>
      </c>
      <c r="D229" s="20"/>
      <c r="E229" s="19">
        <f t="shared" si="119"/>
        <v>587.99270989369836</v>
      </c>
      <c r="F229" s="19">
        <f t="shared" si="120"/>
        <v>588</v>
      </c>
      <c r="G229" s="1">
        <f t="shared" si="121"/>
        <v>-2.228080000350019E-2</v>
      </c>
      <c r="I229" s="1">
        <f t="shared" si="116"/>
        <v>-2.228080000350019E-2</v>
      </c>
      <c r="P229" s="13">
        <f t="shared" si="138"/>
        <v>-4.2949749632612812E-2</v>
      </c>
      <c r="Q229" s="65">
        <f t="shared" si="122"/>
        <v>32437.830999999998</v>
      </c>
      <c r="S229" s="2">
        <f t="shared" si="117"/>
        <v>0.1</v>
      </c>
      <c r="Z229" s="1">
        <f t="shared" si="123"/>
        <v>588</v>
      </c>
      <c r="AA229" s="1">
        <f t="shared" si="124"/>
        <v>-4.6397002265160026E-2</v>
      </c>
      <c r="AB229" s="1">
        <f t="shared" si="125"/>
        <v>-4.0226283005788219E-2</v>
      </c>
      <c r="AC229" s="1">
        <f t="shared" si="126"/>
        <v>2.0668949629112622E-2</v>
      </c>
      <c r="AD229" s="1">
        <f t="shared" si="127"/>
        <v>2.4116202261659836E-2</v>
      </c>
      <c r="AE229" s="1">
        <f t="shared" si="128"/>
        <v>5.81591211525287E-5</v>
      </c>
      <c r="AF229" s="1">
        <f t="shared" si="129"/>
        <v>2.0668949629112622E-2</v>
      </c>
      <c r="AG229" s="2"/>
      <c r="AH229" s="1">
        <f t="shared" si="130"/>
        <v>1.7945483002288033E-2</v>
      </c>
      <c r="AI229" s="1">
        <f t="shared" si="131"/>
        <v>0.33099374000870974</v>
      </c>
      <c r="AJ229" s="1">
        <f t="shared" si="132"/>
        <v>0.95681403073411031</v>
      </c>
      <c r="AK229" s="1">
        <f t="shared" si="133"/>
        <v>-0.10696836776740154</v>
      </c>
      <c r="AL229" s="1">
        <f t="shared" si="134"/>
        <v>-2.9830432529203614</v>
      </c>
      <c r="AM229" s="1">
        <f t="shared" si="135"/>
        <v>-12.587928955442866</v>
      </c>
      <c r="AN229" s="1">
        <f t="shared" si="137"/>
        <v>9.7832533737695435</v>
      </c>
      <c r="AO229" s="1">
        <f t="shared" si="137"/>
        <v>9.8074613735765048</v>
      </c>
      <c r="AP229" s="1">
        <f t="shared" si="137"/>
        <v>9.7692289492664539</v>
      </c>
      <c r="AQ229" s="1">
        <f t="shared" si="137"/>
        <v>9.8298786023758176</v>
      </c>
      <c r="AR229" s="1">
        <f t="shared" si="137"/>
        <v>9.7342880040044477</v>
      </c>
      <c r="AS229" s="1">
        <f t="shared" si="137"/>
        <v>9.8867165040657277</v>
      </c>
      <c r="AT229" s="1">
        <f t="shared" si="137"/>
        <v>9.6473089478967626</v>
      </c>
      <c r="AU229" s="1">
        <f t="shared" si="136"/>
        <v>10.036240885070175</v>
      </c>
    </row>
    <row r="230" spans="1:47" x14ac:dyDescent="0.2">
      <c r="A230" s="15" t="s">
        <v>157</v>
      </c>
      <c r="B230" s="16" t="s">
        <v>99</v>
      </c>
      <c r="C230" s="17">
        <v>47740.531999999999</v>
      </c>
      <c r="D230" s="20"/>
      <c r="E230" s="19">
        <f t="shared" si="119"/>
        <v>680.98109005163178</v>
      </c>
      <c r="F230" s="19">
        <f t="shared" si="120"/>
        <v>681</v>
      </c>
      <c r="G230" s="1">
        <f t="shared" si="121"/>
        <v>-5.7794600004854146E-2</v>
      </c>
      <c r="I230" s="1">
        <f t="shared" si="116"/>
        <v>-5.7794600004854146E-2</v>
      </c>
      <c r="P230" s="13">
        <f t="shared" si="138"/>
        <v>-4.7155752859889953E-2</v>
      </c>
      <c r="Q230" s="65">
        <f t="shared" si="122"/>
        <v>32722.031999999999</v>
      </c>
      <c r="S230" s="2">
        <f t="shared" si="117"/>
        <v>0.1</v>
      </c>
      <c r="Z230" s="1">
        <f t="shared" si="123"/>
        <v>681</v>
      </c>
      <c r="AA230" s="1">
        <f t="shared" si="124"/>
        <v>-5.0787610223002627E-2</v>
      </c>
      <c r="AB230" s="1">
        <f t="shared" si="125"/>
        <v>-7.5668971342329153E-2</v>
      </c>
      <c r="AC230" s="1">
        <f t="shared" si="126"/>
        <v>-1.0638847144964193E-2</v>
      </c>
      <c r="AD230" s="1">
        <f t="shared" si="127"/>
        <v>-7.0069897818515192E-3</v>
      </c>
      <c r="AE230" s="1">
        <f t="shared" si="128"/>
        <v>4.9097905802971605E-6</v>
      </c>
      <c r="AF230" s="1">
        <f t="shared" si="129"/>
        <v>-1.0638847144964193E-2</v>
      </c>
      <c r="AG230" s="2"/>
      <c r="AH230" s="1">
        <f t="shared" si="130"/>
        <v>1.787437133747501E-2</v>
      </c>
      <c r="AI230" s="1">
        <f t="shared" si="131"/>
        <v>0.33506454894738402</v>
      </c>
      <c r="AJ230" s="1">
        <f t="shared" si="132"/>
        <v>0.96623820642975222</v>
      </c>
      <c r="AK230" s="1">
        <f t="shared" si="133"/>
        <v>-0.129894008883436</v>
      </c>
      <c r="AL230" s="1">
        <f t="shared" si="134"/>
        <v>-2.9486738586223016</v>
      </c>
      <c r="AM230" s="1">
        <f t="shared" si="135"/>
        <v>-10.334883160021162</v>
      </c>
      <c r="AN230" s="1">
        <f t="shared" si="137"/>
        <v>9.8591766009927682</v>
      </c>
      <c r="AO230" s="1">
        <f t="shared" si="137"/>
        <v>9.8821246641465734</v>
      </c>
      <c r="AP230" s="1">
        <f t="shared" si="137"/>
        <v>9.8447090952425391</v>
      </c>
      <c r="AQ230" s="1">
        <f t="shared" si="137"/>
        <v>9.9060681491171465</v>
      </c>
      <c r="AR230" s="1">
        <f t="shared" si="137"/>
        <v>9.8063251456448679</v>
      </c>
      <c r="AS230" s="1">
        <f t="shared" si="137"/>
        <v>9.9711350852471696</v>
      </c>
      <c r="AT230" s="1">
        <f t="shared" si="137"/>
        <v>9.7047384154816321</v>
      </c>
      <c r="AU230" s="1">
        <f t="shared" si="136"/>
        <v>10.158341381015191</v>
      </c>
    </row>
    <row r="231" spans="1:47" x14ac:dyDescent="0.2">
      <c r="A231" s="15" t="s">
        <v>158</v>
      </c>
      <c r="B231" s="16" t="s">
        <v>99</v>
      </c>
      <c r="C231" s="17">
        <v>47835.271000000001</v>
      </c>
      <c r="D231" s="20"/>
      <c r="E231" s="19">
        <f t="shared" si="119"/>
        <v>711.97896179656777</v>
      </c>
      <c r="F231" s="19">
        <f t="shared" si="120"/>
        <v>712</v>
      </c>
      <c r="G231" s="1">
        <f t="shared" si="121"/>
        <v>-6.4299199999368284E-2</v>
      </c>
      <c r="I231" s="1">
        <f t="shared" si="116"/>
        <v>-6.4299199999368284E-2</v>
      </c>
      <c r="P231" s="13">
        <f t="shared" si="138"/>
        <v>-4.8584661935648997E-2</v>
      </c>
      <c r="Q231" s="65">
        <f t="shared" si="122"/>
        <v>32816.771000000001</v>
      </c>
      <c r="S231" s="2">
        <f t="shared" si="117"/>
        <v>0.1</v>
      </c>
      <c r="Z231" s="1">
        <f t="shared" si="123"/>
        <v>712</v>
      </c>
      <c r="AA231" s="1">
        <f t="shared" si="124"/>
        <v>-5.2300947474084522E-2</v>
      </c>
      <c r="AB231" s="1">
        <f t="shared" si="125"/>
        <v>-8.2126168907656491E-2</v>
      </c>
      <c r="AC231" s="1">
        <f t="shared" si="126"/>
        <v>-1.5714538063719287E-2</v>
      </c>
      <c r="AD231" s="1">
        <f t="shared" si="127"/>
        <v>-1.1998252525283762E-2</v>
      </c>
      <c r="AE231" s="1">
        <f t="shared" si="128"/>
        <v>1.4395806366047817E-5</v>
      </c>
      <c r="AF231" s="1">
        <f t="shared" si="129"/>
        <v>-1.5714538063719287E-2</v>
      </c>
      <c r="AG231" s="2"/>
      <c r="AH231" s="1">
        <f t="shared" si="130"/>
        <v>1.7826968908288211E-2</v>
      </c>
      <c r="AI231" s="1">
        <f t="shared" si="131"/>
        <v>0.33663344727065836</v>
      </c>
      <c r="AJ231" s="1">
        <f t="shared" si="132"/>
        <v>0.96919306587414256</v>
      </c>
      <c r="AK231" s="1">
        <f t="shared" si="133"/>
        <v>-0.13768233122062418</v>
      </c>
      <c r="AL231" s="1">
        <f t="shared" si="134"/>
        <v>-2.9369472586998691</v>
      </c>
      <c r="AM231" s="1">
        <f t="shared" si="135"/>
        <v>-9.7388713191175906</v>
      </c>
      <c r="AN231" s="1">
        <f t="shared" ref="AN231:AT240" si="139">$AU231+$AB$7*SIN(AO231)</f>
        <v>9.8848588265964477</v>
      </c>
      <c r="AO231" s="1">
        <f t="shared" si="139"/>
        <v>9.906984936155725</v>
      </c>
      <c r="AP231" s="1">
        <f t="shared" si="139"/>
        <v>9.8704643838269224</v>
      </c>
      <c r="AQ231" s="1">
        <f t="shared" si="139"/>
        <v>9.9311204442923167</v>
      </c>
      <c r="AR231" s="1">
        <f t="shared" si="139"/>
        <v>9.8313391727410107</v>
      </c>
      <c r="AS231" s="1">
        <f t="shared" si="139"/>
        <v>9.9984631755786211</v>
      </c>
      <c r="AT231" s="1">
        <f t="shared" si="139"/>
        <v>9.7253377087367046</v>
      </c>
      <c r="AU231" s="1">
        <f t="shared" si="136"/>
        <v>10.199041546330195</v>
      </c>
    </row>
    <row r="232" spans="1:47" x14ac:dyDescent="0.2">
      <c r="A232" s="15" t="s">
        <v>159</v>
      </c>
      <c r="B232" s="16" t="s">
        <v>99</v>
      </c>
      <c r="C232" s="17">
        <v>47945.313999999998</v>
      </c>
      <c r="D232" s="20"/>
      <c r="E232" s="19">
        <f t="shared" si="119"/>
        <v>747.98418457100991</v>
      </c>
      <c r="F232" s="19">
        <f t="shared" si="120"/>
        <v>748</v>
      </c>
      <c r="G232" s="1">
        <f t="shared" si="121"/>
        <v>-4.8336800005927216E-2</v>
      </c>
      <c r="I232" s="1">
        <f t="shared" si="116"/>
        <v>-4.8336800005927216E-2</v>
      </c>
      <c r="P232" s="13">
        <f t="shared" si="138"/>
        <v>-5.0260924217175637E-2</v>
      </c>
      <c r="Q232" s="65">
        <f t="shared" si="122"/>
        <v>32926.813999999998</v>
      </c>
      <c r="S232" s="2">
        <f t="shared" si="117"/>
        <v>0.1</v>
      </c>
      <c r="Z232" s="1">
        <f t="shared" si="123"/>
        <v>748</v>
      </c>
      <c r="AA232" s="1">
        <f t="shared" si="124"/>
        <v>-5.4090102730487116E-2</v>
      </c>
      <c r="AB232" s="1">
        <f t="shared" si="125"/>
        <v>-6.6093368292504534E-2</v>
      </c>
      <c r="AC232" s="1">
        <f t="shared" si="126"/>
        <v>1.9241242112484208E-3</v>
      </c>
      <c r="AD232" s="1">
        <f t="shared" si="127"/>
        <v>5.7533027245599E-3</v>
      </c>
      <c r="AE232" s="1">
        <f t="shared" si="128"/>
        <v>3.3100492240428369E-6</v>
      </c>
      <c r="AF232" s="1">
        <f t="shared" si="129"/>
        <v>1.9241242112484208E-3</v>
      </c>
      <c r="AG232" s="2"/>
      <c r="AH232" s="1">
        <f t="shared" si="130"/>
        <v>1.7756568286577318E-2</v>
      </c>
      <c r="AI232" s="1">
        <f t="shared" si="131"/>
        <v>0.33859584446306401</v>
      </c>
      <c r="AJ232" s="1">
        <f t="shared" si="132"/>
        <v>0.97249849641961861</v>
      </c>
      <c r="AK232" s="1">
        <f t="shared" si="133"/>
        <v>-0.14682013025749779</v>
      </c>
      <c r="AL232" s="1">
        <f t="shared" si="134"/>
        <v>-2.9231521859886982</v>
      </c>
      <c r="AM232" s="1">
        <f t="shared" si="135"/>
        <v>-9.1193769351189182</v>
      </c>
      <c r="AN232" s="1">
        <f t="shared" si="139"/>
        <v>9.9149134593159651</v>
      </c>
      <c r="AO232" s="1">
        <f t="shared" si="139"/>
        <v>9.9358789147388098</v>
      </c>
      <c r="AP232" s="1">
        <f t="shared" si="139"/>
        <v>9.9007387527799526</v>
      </c>
      <c r="AQ232" s="1">
        <f t="shared" si="139"/>
        <v>9.9600322224864506</v>
      </c>
      <c r="AR232" s="1">
        <f t="shared" si="139"/>
        <v>9.8610263843455748</v>
      </c>
      <c r="AS232" s="1">
        <f t="shared" si="139"/>
        <v>10.029672651740867</v>
      </c>
      <c r="AT232" s="1">
        <f t="shared" si="139"/>
        <v>9.7502462537619028</v>
      </c>
      <c r="AU232" s="1">
        <f t="shared" si="136"/>
        <v>10.246306254437943</v>
      </c>
    </row>
    <row r="233" spans="1:47" x14ac:dyDescent="0.2">
      <c r="A233" s="1" t="s">
        <v>130</v>
      </c>
      <c r="C233" s="20">
        <v>48232.595999999998</v>
      </c>
      <c r="D233" s="20"/>
      <c r="E233" s="1">
        <f t="shared" si="119"/>
        <v>841.98064421939705</v>
      </c>
      <c r="F233" s="1">
        <f t="shared" si="120"/>
        <v>842</v>
      </c>
      <c r="G233" s="1">
        <f t="shared" si="121"/>
        <v>-5.9157200004847255E-2</v>
      </c>
      <c r="I233" s="1">
        <f t="shared" si="116"/>
        <v>-5.9157200004847255E-2</v>
      </c>
      <c r="P233" s="13">
        <f t="shared" si="138"/>
        <v>-5.4723371285606295E-2</v>
      </c>
      <c r="Q233" s="65">
        <f t="shared" si="122"/>
        <v>33214.095999999998</v>
      </c>
      <c r="S233" s="2">
        <f t="shared" si="117"/>
        <v>0.1</v>
      </c>
      <c r="Z233" s="1">
        <f t="shared" si="123"/>
        <v>842</v>
      </c>
      <c r="AA233" s="1">
        <f t="shared" si="124"/>
        <v>-5.8924712537113552E-2</v>
      </c>
      <c r="AB233" s="1">
        <f t="shared" si="125"/>
        <v>-7.6649997852927365E-2</v>
      </c>
      <c r="AC233" s="1">
        <f t="shared" si="126"/>
        <v>-4.4338287192409592E-3</v>
      </c>
      <c r="AD233" s="1">
        <f t="shared" si="127"/>
        <v>-2.3248746773370244E-4</v>
      </c>
      <c r="AE233" s="1">
        <f t="shared" si="128"/>
        <v>5.405042265322934E-9</v>
      </c>
      <c r="AF233" s="1">
        <f t="shared" si="129"/>
        <v>-4.4338287192409592E-3</v>
      </c>
      <c r="AG233" s="2"/>
      <c r="AH233" s="1">
        <f t="shared" si="130"/>
        <v>1.7492797848080114E-2</v>
      </c>
      <c r="AI233" s="1">
        <f t="shared" si="131"/>
        <v>0.34447231483599938</v>
      </c>
      <c r="AJ233" s="1">
        <f t="shared" si="132"/>
        <v>0.98044016021050351</v>
      </c>
      <c r="AK233" s="1">
        <f t="shared" si="133"/>
        <v>-0.17115800184006233</v>
      </c>
      <c r="AL233" s="1">
        <f t="shared" si="134"/>
        <v>-2.8861949181460065</v>
      </c>
      <c r="AM233" s="1">
        <f t="shared" si="135"/>
        <v>-7.7883103610551041</v>
      </c>
      <c r="AN233" s="1">
        <f t="shared" si="139"/>
        <v>9.9945231308092524</v>
      </c>
      <c r="AO233" s="1">
        <f t="shared" si="139"/>
        <v>10.011689903104163</v>
      </c>
      <c r="AP233" s="1">
        <f t="shared" si="139"/>
        <v>9.9815565857747455</v>
      </c>
      <c r="AQ233" s="1">
        <f t="shared" si="139"/>
        <v>10.034855583469122</v>
      </c>
      <c r="AR233" s="1">
        <f t="shared" si="139"/>
        <v>9.9417629893946433</v>
      </c>
      <c r="AS233" s="1">
        <f t="shared" si="139"/>
        <v>10.108479175962872</v>
      </c>
      <c r="AT233" s="1">
        <f t="shared" si="139"/>
        <v>9.8206279192527255</v>
      </c>
      <c r="AU233" s="1">
        <f t="shared" si="136"/>
        <v>10.369719658941506</v>
      </c>
    </row>
    <row r="234" spans="1:47" x14ac:dyDescent="0.2">
      <c r="A234" s="15" t="s">
        <v>160</v>
      </c>
      <c r="B234" s="16" t="s">
        <v>99</v>
      </c>
      <c r="C234" s="17">
        <v>48547.398000000001</v>
      </c>
      <c r="D234" s="20"/>
      <c r="E234" s="19">
        <f t="shared" si="119"/>
        <v>944.98143609021372</v>
      </c>
      <c r="F234" s="19">
        <f t="shared" si="120"/>
        <v>945</v>
      </c>
      <c r="G234" s="1">
        <f t="shared" si="121"/>
        <v>-5.673699999897508E-2</v>
      </c>
      <c r="I234" s="1">
        <f t="shared" si="116"/>
        <v>-5.673699999897508E-2</v>
      </c>
      <c r="P234" s="13">
        <f t="shared" si="138"/>
        <v>-5.9755110924418618E-2</v>
      </c>
      <c r="Q234" s="65">
        <f t="shared" si="122"/>
        <v>33528.898000000001</v>
      </c>
      <c r="S234" s="2">
        <f t="shared" si="117"/>
        <v>0.1</v>
      </c>
      <c r="Z234" s="1">
        <f t="shared" si="123"/>
        <v>945</v>
      </c>
      <c r="AA234" s="1">
        <f t="shared" si="124"/>
        <v>-6.4497242256104703E-2</v>
      </c>
      <c r="AB234" s="1">
        <f t="shared" si="125"/>
        <v>-7.3803527311071898E-2</v>
      </c>
      <c r="AC234" s="1">
        <f t="shared" si="126"/>
        <v>3.0181109254435387E-3</v>
      </c>
      <c r="AD234" s="1">
        <f t="shared" si="127"/>
        <v>7.7602422571296237E-3</v>
      </c>
      <c r="AE234" s="1">
        <f t="shared" si="128"/>
        <v>6.0221359889340283E-6</v>
      </c>
      <c r="AF234" s="1">
        <f t="shared" si="129"/>
        <v>3.0181109254435387E-3</v>
      </c>
      <c r="AG234" s="2"/>
      <c r="AH234" s="1">
        <f t="shared" si="130"/>
        <v>1.7066527312096826E-2</v>
      </c>
      <c r="AI234" s="1">
        <f t="shared" si="131"/>
        <v>0.35227006301043473</v>
      </c>
      <c r="AJ234" s="1">
        <f t="shared" si="132"/>
        <v>0.98786536861289198</v>
      </c>
      <c r="AK234" s="1">
        <f t="shared" si="133"/>
        <v>-0.19863921148114164</v>
      </c>
      <c r="AL234" s="1">
        <f t="shared" si="134"/>
        <v>-2.8440280630989161</v>
      </c>
      <c r="AM234" s="1">
        <f t="shared" si="135"/>
        <v>-6.6715623821323122</v>
      </c>
      <c r="AN234" s="1">
        <f t="shared" si="139"/>
        <v>10.083578785968138</v>
      </c>
      <c r="AO234" s="1">
        <f t="shared" si="139"/>
        <v>10.096002549831736</v>
      </c>
      <c r="AP234" s="1">
        <f t="shared" si="139"/>
        <v>10.072796523679878</v>
      </c>
      <c r="AQ234" s="1">
        <f t="shared" si="139"/>
        <v>10.116494432724739</v>
      </c>
      <c r="AR234" s="1">
        <f t="shared" si="139"/>
        <v>10.03538105844393</v>
      </c>
      <c r="AS234" s="1">
        <f t="shared" si="139"/>
        <v>10.190538617723027</v>
      </c>
      <c r="AT234" s="1">
        <f t="shared" si="139"/>
        <v>9.9073646536557991</v>
      </c>
      <c r="AU234" s="1">
        <f t="shared" si="136"/>
        <v>10.504949240472007</v>
      </c>
    </row>
    <row r="235" spans="1:47" x14ac:dyDescent="0.2">
      <c r="A235" s="15" t="s">
        <v>161</v>
      </c>
      <c r="B235" s="16" t="s">
        <v>99</v>
      </c>
      <c r="C235" s="17">
        <v>48651.294000000002</v>
      </c>
      <c r="D235" s="20"/>
      <c r="E235" s="19">
        <f t="shared" si="119"/>
        <v>978.97540776831715</v>
      </c>
      <c r="F235" s="19">
        <f t="shared" si="120"/>
        <v>979</v>
      </c>
      <c r="G235" s="1">
        <f t="shared" si="121"/>
        <v>-7.5161400003707968E-2</v>
      </c>
      <c r="I235" s="1">
        <f t="shared" si="116"/>
        <v>-7.5161400003707968E-2</v>
      </c>
      <c r="P235" s="13">
        <f t="shared" si="138"/>
        <v>-6.1448679523638222E-2</v>
      </c>
      <c r="Q235" s="65">
        <f t="shared" si="122"/>
        <v>33632.794000000002</v>
      </c>
      <c r="S235" s="2">
        <f t="shared" si="117"/>
        <v>0.1</v>
      </c>
      <c r="Z235" s="1">
        <f t="shared" si="123"/>
        <v>979</v>
      </c>
      <c r="AA235" s="1">
        <f t="shared" si="124"/>
        <v>-6.6400761252399743E-2</v>
      </c>
      <c r="AB235" s="1">
        <f t="shared" si="125"/>
        <v>-9.2054803686874936E-2</v>
      </c>
      <c r="AC235" s="1">
        <f t="shared" si="126"/>
        <v>-1.3712720480069746E-2</v>
      </c>
      <c r="AD235" s="1">
        <f t="shared" si="127"/>
        <v>-8.7606387513082251E-3</v>
      </c>
      <c r="AE235" s="1">
        <f t="shared" si="128"/>
        <v>7.6748791330923329E-6</v>
      </c>
      <c r="AF235" s="1">
        <f t="shared" si="129"/>
        <v>-1.3712720480069746E-2</v>
      </c>
      <c r="AG235" s="2"/>
      <c r="AH235" s="1">
        <f t="shared" si="130"/>
        <v>1.6893403683166969E-2</v>
      </c>
      <c r="AI235" s="1">
        <f t="shared" si="131"/>
        <v>0.35518450976415861</v>
      </c>
      <c r="AJ235" s="1">
        <f t="shared" si="132"/>
        <v>0.98999054116627105</v>
      </c>
      <c r="AK235" s="1">
        <f t="shared" si="133"/>
        <v>-0.20790524563432142</v>
      </c>
      <c r="AL235" s="1">
        <f t="shared" si="134"/>
        <v>-2.8296906553307619</v>
      </c>
      <c r="AM235" s="1">
        <f t="shared" si="135"/>
        <v>-6.3602024092555869</v>
      </c>
      <c r="AN235" s="1">
        <f t="shared" si="139"/>
        <v>10.113392226535519</v>
      </c>
      <c r="AO235" s="1">
        <f t="shared" si="139"/>
        <v>10.124268356235254</v>
      </c>
      <c r="AP235" s="1">
        <f t="shared" si="139"/>
        <v>10.103468908568839</v>
      </c>
      <c r="AQ235" s="1">
        <f t="shared" si="139"/>
        <v>10.143568240208625</v>
      </c>
      <c r="AR235" s="1">
        <f t="shared" si="139"/>
        <v>10.067389185046107</v>
      </c>
      <c r="AS235" s="1">
        <f t="shared" si="139"/>
        <v>10.216733924380678</v>
      </c>
      <c r="AT235" s="1">
        <f t="shared" si="139"/>
        <v>9.9383537336156884</v>
      </c>
      <c r="AU235" s="1">
        <f t="shared" si="136"/>
        <v>10.549588131462656</v>
      </c>
    </row>
    <row r="236" spans="1:47" x14ac:dyDescent="0.2">
      <c r="A236" s="15" t="s">
        <v>161</v>
      </c>
      <c r="B236" s="16" t="s">
        <v>99</v>
      </c>
      <c r="C236" s="17">
        <v>48651.303999999996</v>
      </c>
      <c r="D236" s="20"/>
      <c r="E236" s="19">
        <f t="shared" si="119"/>
        <v>978.97867969136132</v>
      </c>
      <c r="F236" s="19">
        <f t="shared" si="120"/>
        <v>979</v>
      </c>
      <c r="G236" s="1">
        <f t="shared" si="121"/>
        <v>-6.5161400008946657E-2</v>
      </c>
      <c r="I236" s="1">
        <f t="shared" si="116"/>
        <v>-6.5161400008946657E-2</v>
      </c>
      <c r="P236" s="13">
        <f t="shared" si="138"/>
        <v>-6.1448679523638222E-2</v>
      </c>
      <c r="Q236" s="65">
        <f t="shared" si="122"/>
        <v>33632.803999999996</v>
      </c>
      <c r="S236" s="2">
        <f t="shared" si="117"/>
        <v>0.1</v>
      </c>
      <c r="Z236" s="1">
        <f t="shared" si="123"/>
        <v>979</v>
      </c>
      <c r="AA236" s="1">
        <f t="shared" si="124"/>
        <v>-6.6400761252399743E-2</v>
      </c>
      <c r="AB236" s="1">
        <f t="shared" si="125"/>
        <v>-8.2054803692113626E-2</v>
      </c>
      <c r="AC236" s="1">
        <f t="shared" si="126"/>
        <v>-3.712720485308435E-3</v>
      </c>
      <c r="AD236" s="1">
        <f t="shared" si="127"/>
        <v>1.2393612434530854E-3</v>
      </c>
      <c r="AE236" s="1">
        <f t="shared" si="128"/>
        <v>1.536016291773578E-7</v>
      </c>
      <c r="AF236" s="1">
        <f t="shared" si="129"/>
        <v>-3.712720485308435E-3</v>
      </c>
      <c r="AG236" s="2"/>
      <c r="AH236" s="1">
        <f t="shared" si="130"/>
        <v>1.6893403683166969E-2</v>
      </c>
      <c r="AI236" s="1">
        <f t="shared" si="131"/>
        <v>0.35518450976415861</v>
      </c>
      <c r="AJ236" s="1">
        <f t="shared" si="132"/>
        <v>0.98999054116627105</v>
      </c>
      <c r="AK236" s="1">
        <f t="shared" si="133"/>
        <v>-0.20790524563432142</v>
      </c>
      <c r="AL236" s="1">
        <f t="shared" si="134"/>
        <v>-2.8296906553307619</v>
      </c>
      <c r="AM236" s="1">
        <f t="shared" si="135"/>
        <v>-6.3602024092555869</v>
      </c>
      <c r="AN236" s="1">
        <f t="shared" si="139"/>
        <v>10.113392226535519</v>
      </c>
      <c r="AO236" s="1">
        <f t="shared" si="139"/>
        <v>10.124268356235254</v>
      </c>
      <c r="AP236" s="1">
        <f t="shared" si="139"/>
        <v>10.103468908568839</v>
      </c>
      <c r="AQ236" s="1">
        <f t="shared" si="139"/>
        <v>10.143568240208625</v>
      </c>
      <c r="AR236" s="1">
        <f t="shared" si="139"/>
        <v>10.067389185046107</v>
      </c>
      <c r="AS236" s="1">
        <f t="shared" si="139"/>
        <v>10.216733924380678</v>
      </c>
      <c r="AT236" s="1">
        <f t="shared" si="139"/>
        <v>9.9383537336156884</v>
      </c>
      <c r="AU236" s="1">
        <f t="shared" si="136"/>
        <v>10.549588131462656</v>
      </c>
    </row>
    <row r="237" spans="1:47" x14ac:dyDescent="0.2">
      <c r="A237" s="1" t="s">
        <v>130</v>
      </c>
      <c r="C237" s="20">
        <v>48944.695</v>
      </c>
      <c r="D237" s="20"/>
      <c r="E237" s="1">
        <f t="shared" si="119"/>
        <v>1074.9739571285149</v>
      </c>
      <c r="F237" s="1">
        <f t="shared" si="120"/>
        <v>1075</v>
      </c>
      <c r="G237" s="1">
        <f t="shared" si="121"/>
        <v>-7.9595000002882443E-2</v>
      </c>
      <c r="I237" s="1">
        <f t="shared" si="116"/>
        <v>-7.9595000002882443E-2</v>
      </c>
      <c r="P237" s="13">
        <f t="shared" si="138"/>
        <v>-6.631788027437592E-2</v>
      </c>
      <c r="Q237" s="65">
        <f t="shared" si="122"/>
        <v>33926.195</v>
      </c>
      <c r="S237" s="2">
        <f t="shared" si="117"/>
        <v>0.1</v>
      </c>
      <c r="Z237" s="1">
        <f t="shared" si="123"/>
        <v>1075</v>
      </c>
      <c r="AA237" s="1">
        <f t="shared" si="124"/>
        <v>-7.1949377300506143E-2</v>
      </c>
      <c r="AB237" s="1">
        <f t="shared" si="125"/>
        <v>-9.5910355428747623E-2</v>
      </c>
      <c r="AC237" s="1">
        <f t="shared" si="126"/>
        <v>-1.3277119728506523E-2</v>
      </c>
      <c r="AD237" s="1">
        <f t="shared" si="127"/>
        <v>-7.6456227023763007E-3</v>
      </c>
      <c r="AE237" s="1">
        <f t="shared" si="128"/>
        <v>5.8455546507091894E-6</v>
      </c>
      <c r="AF237" s="1">
        <f t="shared" si="129"/>
        <v>-1.3277119728506523E-2</v>
      </c>
      <c r="AG237" s="2"/>
      <c r="AH237" s="1">
        <f t="shared" si="130"/>
        <v>1.6315355425865177E-2</v>
      </c>
      <c r="AI237" s="1">
        <f t="shared" si="131"/>
        <v>0.36442118254262656</v>
      </c>
      <c r="AJ237" s="1">
        <f t="shared" si="132"/>
        <v>0.99501731381634984</v>
      </c>
      <c r="AK237" s="1">
        <f t="shared" si="133"/>
        <v>-0.23462986683251302</v>
      </c>
      <c r="AL237" s="1">
        <f t="shared" si="134"/>
        <v>-2.7879523545435174</v>
      </c>
      <c r="AM237" s="1">
        <f t="shared" si="135"/>
        <v>-5.5964007870282835</v>
      </c>
      <c r="AN237" s="1">
        <f t="shared" si="139"/>
        <v>10.198741577694328</v>
      </c>
      <c r="AO237" s="1">
        <f t="shared" si="139"/>
        <v>10.20563203483499</v>
      </c>
      <c r="AP237" s="1">
        <f t="shared" si="139"/>
        <v>10.191413579741104</v>
      </c>
      <c r="AQ237" s="1">
        <f t="shared" si="139"/>
        <v>10.22097663538332</v>
      </c>
      <c r="AR237" s="1">
        <f t="shared" si="139"/>
        <v>10.16042533019313</v>
      </c>
      <c r="AS237" s="1">
        <f t="shared" si="139"/>
        <v>10.288770429508268</v>
      </c>
      <c r="AT237" s="1">
        <f t="shared" si="139"/>
        <v>10.032505295685725</v>
      </c>
      <c r="AU237" s="1">
        <f t="shared" si="136"/>
        <v>10.675627353083318</v>
      </c>
    </row>
    <row r="238" spans="1:47" x14ac:dyDescent="0.2">
      <c r="A238" s="15" t="s">
        <v>162</v>
      </c>
      <c r="B238" s="16" t="s">
        <v>99</v>
      </c>
      <c r="C238" s="17">
        <v>48984.425000000003</v>
      </c>
      <c r="D238" s="20"/>
      <c r="E238" s="19">
        <f t="shared" si="119"/>
        <v>1087.9733073900375</v>
      </c>
      <c r="F238" s="19">
        <f t="shared" si="120"/>
        <v>1088</v>
      </c>
      <c r="G238" s="1">
        <f t="shared" si="121"/>
        <v>-8.1580799997027498E-2</v>
      </c>
      <c r="I238" s="1">
        <f t="shared" si="116"/>
        <v>-8.1580799997027498E-2</v>
      </c>
      <c r="P238" s="13">
        <f t="shared" si="138"/>
        <v>-6.6987170209371644E-2</v>
      </c>
      <c r="Q238" s="65">
        <f t="shared" si="122"/>
        <v>33965.925000000003</v>
      </c>
      <c r="S238" s="2">
        <f t="shared" si="117"/>
        <v>0.1</v>
      </c>
      <c r="Z238" s="1">
        <f t="shared" si="123"/>
        <v>1088</v>
      </c>
      <c r="AA238" s="1">
        <f t="shared" si="124"/>
        <v>-7.2720688420596993E-2</v>
      </c>
      <c r="AB238" s="1">
        <f t="shared" si="125"/>
        <v>-9.7807564178536158E-2</v>
      </c>
      <c r="AC238" s="1">
        <f t="shared" si="126"/>
        <v>-1.4593629787655854E-2</v>
      </c>
      <c r="AD238" s="1">
        <f t="shared" si="127"/>
        <v>-8.8601115764305044E-3</v>
      </c>
      <c r="AE238" s="1">
        <f t="shared" si="128"/>
        <v>7.8501577146797841E-6</v>
      </c>
      <c r="AF238" s="1">
        <f t="shared" si="129"/>
        <v>-1.4593629787655854E-2</v>
      </c>
      <c r="AG238" s="2"/>
      <c r="AH238" s="1">
        <f t="shared" si="130"/>
        <v>1.6226764181508656E-2</v>
      </c>
      <c r="AI238" s="1">
        <f t="shared" si="131"/>
        <v>0.36579439116613877</v>
      </c>
      <c r="AJ238" s="1">
        <f t="shared" si="132"/>
        <v>0.99557950689420116</v>
      </c>
      <c r="AK238" s="1">
        <f t="shared" si="133"/>
        <v>-0.23831670804630417</v>
      </c>
      <c r="AL238" s="1">
        <f t="shared" si="134"/>
        <v>-2.7821453360024568</v>
      </c>
      <c r="AM238" s="1">
        <f t="shared" si="135"/>
        <v>-5.5040604308928449</v>
      </c>
      <c r="AN238" s="1">
        <f t="shared" si="139"/>
        <v>10.210440038512438</v>
      </c>
      <c r="AO238" s="1">
        <f t="shared" si="139"/>
        <v>10.216851976321127</v>
      </c>
      <c r="AP238" s="1">
        <f t="shared" si="139"/>
        <v>10.203467891650307</v>
      </c>
      <c r="AQ238" s="1">
        <f t="shared" si="139"/>
        <v>10.231614657120021</v>
      </c>
      <c r="AR238" s="1">
        <f t="shared" si="139"/>
        <v>10.173301438513636</v>
      </c>
      <c r="AS238" s="1">
        <f t="shared" si="139"/>
        <v>10.298351448247301</v>
      </c>
      <c r="AT238" s="1">
        <f t="shared" si="139"/>
        <v>10.046030044280341</v>
      </c>
      <c r="AU238" s="1">
        <f t="shared" si="136"/>
        <v>10.69269516434445</v>
      </c>
    </row>
    <row r="239" spans="1:47" x14ac:dyDescent="0.2">
      <c r="A239" s="15" t="s">
        <v>163</v>
      </c>
      <c r="B239" s="16" t="s">
        <v>99</v>
      </c>
      <c r="C239" s="17">
        <v>49207.527000000002</v>
      </c>
      <c r="D239" s="20"/>
      <c r="E239" s="19">
        <f t="shared" si="119"/>
        <v>1160.9705649295784</v>
      </c>
      <c r="F239" s="19">
        <f t="shared" si="120"/>
        <v>1161</v>
      </c>
      <c r="G239" s="1">
        <f t="shared" si="121"/>
        <v>-8.9962600002763793E-2</v>
      </c>
      <c r="I239" s="1">
        <f t="shared" si="116"/>
        <v>-8.9962600002763793E-2</v>
      </c>
      <c r="O239" s="1">
        <f t="shared" ref="O239:O270" ca="1" si="140">+C$11+C$12*F239</f>
        <v>-4.8551487887378356E-2</v>
      </c>
      <c r="P239" s="13">
        <f t="shared" si="138"/>
        <v>-7.0789436613578435E-2</v>
      </c>
      <c r="Q239" s="65">
        <f t="shared" si="122"/>
        <v>34189.027000000002</v>
      </c>
      <c r="S239" s="2">
        <f t="shared" si="117"/>
        <v>0.1</v>
      </c>
      <c r="Z239" s="1">
        <f t="shared" si="123"/>
        <v>1161</v>
      </c>
      <c r="AA239" s="1">
        <f t="shared" si="124"/>
        <v>-7.7141433581506991E-2</v>
      </c>
      <c r="AB239" s="1">
        <f t="shared" si="125"/>
        <v>-0.1056449845381295</v>
      </c>
      <c r="AC239" s="1">
        <f t="shared" si="126"/>
        <v>-1.9173163389185358E-2</v>
      </c>
      <c r="AD239" s="1">
        <f t="shared" si="127"/>
        <v>-1.2821166421256802E-2</v>
      </c>
      <c r="AE239" s="1">
        <f t="shared" si="128"/>
        <v>1.6438230840156297E-5</v>
      </c>
      <c r="AF239" s="1">
        <f t="shared" si="129"/>
        <v>-1.9173163389185358E-2</v>
      </c>
      <c r="AG239" s="2"/>
      <c r="AH239" s="1">
        <f t="shared" si="130"/>
        <v>1.56823845353657E-2</v>
      </c>
      <c r="AI239" s="1">
        <f t="shared" si="131"/>
        <v>0.37410166295432257</v>
      </c>
      <c r="AJ239" s="1">
        <f t="shared" si="132"/>
        <v>0.99815956583568288</v>
      </c>
      <c r="AK239" s="1">
        <f t="shared" si="133"/>
        <v>-0.25935088064977052</v>
      </c>
      <c r="AL239" s="1">
        <f t="shared" si="134"/>
        <v>-2.7487636148058092</v>
      </c>
      <c r="AM239" s="1">
        <f t="shared" si="135"/>
        <v>-5.0256327941690984</v>
      </c>
      <c r="AN239" s="1">
        <f t="shared" si="139"/>
        <v>10.276821824950995</v>
      </c>
      <c r="AO239" s="1">
        <f t="shared" si="139"/>
        <v>10.280882790761627</v>
      </c>
      <c r="AP239" s="1">
        <f t="shared" si="139"/>
        <v>10.271784570143875</v>
      </c>
      <c r="AQ239" s="1">
        <f t="shared" si="139"/>
        <v>10.292302701682198</v>
      </c>
      <c r="AR239" s="1">
        <f t="shared" si="139"/>
        <v>10.24668510885817</v>
      </c>
      <c r="AS239" s="1">
        <f t="shared" si="139"/>
        <v>10.351702342975146</v>
      </c>
      <c r="AT239" s="1">
        <f t="shared" si="139"/>
        <v>10.125502086924843</v>
      </c>
      <c r="AU239" s="1">
        <f t="shared" si="136"/>
        <v>10.788537489118493</v>
      </c>
    </row>
    <row r="240" spans="1:47" x14ac:dyDescent="0.2">
      <c r="A240" s="1" t="s">
        <v>130</v>
      </c>
      <c r="C240" s="20">
        <v>49326.732000000004</v>
      </c>
      <c r="D240" s="20"/>
      <c r="E240" s="1">
        <f t="shared" si="119"/>
        <v>1199.9735235987125</v>
      </c>
      <c r="F240" s="1">
        <f t="shared" si="120"/>
        <v>1200</v>
      </c>
      <c r="G240" s="1">
        <f t="shared" si="121"/>
        <v>-8.0920000000332948E-2</v>
      </c>
      <c r="I240" s="1">
        <f t="shared" si="116"/>
        <v>-8.0920000000332948E-2</v>
      </c>
      <c r="O240" s="1">
        <f t="shared" ca="1" si="140"/>
        <v>-5.2364772984351701E-2</v>
      </c>
      <c r="P240" s="13">
        <f t="shared" si="138"/>
        <v>-7.285136041856563E-2</v>
      </c>
      <c r="Q240" s="65">
        <f t="shared" si="122"/>
        <v>34308.232000000004</v>
      </c>
      <c r="S240" s="2">
        <f t="shared" si="117"/>
        <v>0.1</v>
      </c>
      <c r="Z240" s="1">
        <f t="shared" si="123"/>
        <v>1200</v>
      </c>
      <c r="AA240" s="1">
        <f t="shared" si="124"/>
        <v>-7.9566199215632516E-2</v>
      </c>
      <c r="AB240" s="1">
        <f t="shared" si="125"/>
        <v>-9.6278214854586708E-2</v>
      </c>
      <c r="AC240" s="1">
        <f t="shared" si="126"/>
        <v>-8.0686395817673173E-3</v>
      </c>
      <c r="AD240" s="1">
        <f t="shared" si="127"/>
        <v>-1.3538007847004319E-3</v>
      </c>
      <c r="AE240" s="1">
        <f t="shared" si="128"/>
        <v>1.8327765646555051E-7</v>
      </c>
      <c r="AF240" s="1">
        <f t="shared" si="129"/>
        <v>-8.0686395817673173E-3</v>
      </c>
      <c r="AG240" s="2"/>
      <c r="AH240" s="1">
        <f t="shared" si="130"/>
        <v>1.535821485425376E-2</v>
      </c>
      <c r="AI240" s="1">
        <f t="shared" si="131"/>
        <v>0.37898552457927925</v>
      </c>
      <c r="AJ240" s="1">
        <f t="shared" si="132"/>
        <v>0.99910731211811588</v>
      </c>
      <c r="AK240" s="1">
        <f t="shared" si="133"/>
        <v>-0.27083690466456567</v>
      </c>
      <c r="AL240" s="1">
        <f t="shared" si="134"/>
        <v>-2.7303409968939185</v>
      </c>
      <c r="AM240" s="1">
        <f t="shared" si="135"/>
        <v>-4.7944663633392004</v>
      </c>
      <c r="AN240" s="1">
        <f t="shared" si="139"/>
        <v>10.312809723093235</v>
      </c>
      <c r="AO240" s="1">
        <f t="shared" si="139"/>
        <v>10.315862145296665</v>
      </c>
      <c r="AP240" s="1">
        <f t="shared" si="139"/>
        <v>10.308725893089814</v>
      </c>
      <c r="AQ240" s="1">
        <f t="shared" si="139"/>
        <v>10.325509525095153</v>
      </c>
      <c r="AR240" s="1">
        <f t="shared" si="139"/>
        <v>10.286567181172623</v>
      </c>
      <c r="AS240" s="1">
        <f t="shared" si="139"/>
        <v>10.380079443879893</v>
      </c>
      <c r="AT240" s="1">
        <f t="shared" si="139"/>
        <v>10.170446600907754</v>
      </c>
      <c r="AU240" s="1">
        <f t="shared" si="136"/>
        <v>10.839740922901886</v>
      </c>
    </row>
    <row r="241" spans="1:47" x14ac:dyDescent="0.2">
      <c r="A241" s="18" t="s">
        <v>164</v>
      </c>
      <c r="B241" s="26"/>
      <c r="C241" s="18">
        <v>49632.353000000003</v>
      </c>
      <c r="D241" s="18" t="s">
        <v>66</v>
      </c>
      <c r="E241" s="1">
        <f t="shared" si="119"/>
        <v>1299.9703629210499</v>
      </c>
      <c r="F241" s="1">
        <f t="shared" si="120"/>
        <v>1300</v>
      </c>
      <c r="O241" s="1">
        <f t="shared" ca="1" si="140"/>
        <v>-6.2142427079155155E-2</v>
      </c>
      <c r="P241" s="13">
        <f t="shared" si="138"/>
        <v>-7.8235644533917403E-2</v>
      </c>
      <c r="Q241" s="65">
        <f t="shared" si="122"/>
        <v>34613.853000000003</v>
      </c>
      <c r="U241" s="14">
        <v>-9.0580000003683381E-2</v>
      </c>
      <c r="Z241" s="1">
        <f t="shared" si="123"/>
        <v>1300</v>
      </c>
      <c r="AA241" s="1">
        <f t="shared" si="124"/>
        <v>-8.5988670828630501E-2</v>
      </c>
      <c r="AC241" s="1">
        <f t="shared" si="126"/>
        <v>7.8235644533917403E-2</v>
      </c>
      <c r="AG241" s="2"/>
      <c r="AH241" s="1">
        <f t="shared" si="130"/>
        <v>1.4416274813184752E-2</v>
      </c>
      <c r="AI241" s="1">
        <f t="shared" si="131"/>
        <v>0.39312944635001523</v>
      </c>
      <c r="AJ241" s="1">
        <f t="shared" si="132"/>
        <v>0.99997419230401041</v>
      </c>
      <c r="AK241" s="1">
        <f t="shared" si="133"/>
        <v>-0.3011971758216152</v>
      </c>
      <c r="AL241" s="1">
        <f t="shared" si="134"/>
        <v>-2.6808997451404806</v>
      </c>
      <c r="AM241" s="1">
        <f t="shared" si="135"/>
        <v>-4.2642315755148479</v>
      </c>
      <c r="AN241" s="1">
        <f t="shared" ref="AN241:AT250" si="141">$AU241+$AB$7*SIN(AO241)</f>
        <v>10.407046583677815</v>
      </c>
      <c r="AO241" s="1">
        <f t="shared" si="141"/>
        <v>10.408284738467861</v>
      </c>
      <c r="AP241" s="1">
        <f t="shared" si="141"/>
        <v>10.404994718890919</v>
      </c>
      <c r="AQ241" s="1">
        <f t="shared" si="141"/>
        <v>10.413773062816855</v>
      </c>
      <c r="AR241" s="1">
        <f t="shared" si="141"/>
        <v>10.390600998790021</v>
      </c>
      <c r="AS241" s="1">
        <f t="shared" si="141"/>
        <v>10.45365319922414</v>
      </c>
      <c r="AT241" s="1">
        <f t="shared" si="141"/>
        <v>10.293731856654187</v>
      </c>
      <c r="AU241" s="1">
        <f t="shared" si="136"/>
        <v>10.971031778756739</v>
      </c>
    </row>
    <row r="242" spans="1:47" x14ac:dyDescent="0.2">
      <c r="A242" s="19" t="s">
        <v>130</v>
      </c>
      <c r="B242" s="19"/>
      <c r="C242" s="18">
        <v>49754.599000000002</v>
      </c>
      <c r="D242" s="18"/>
      <c r="E242" s="1">
        <f t="shared" si="119"/>
        <v>1339.9683133884537</v>
      </c>
      <c r="F242" s="1">
        <f t="shared" si="120"/>
        <v>1340</v>
      </c>
      <c r="G242" s="1">
        <f t="shared" ref="G242:G273" si="142">+C242-(C$7+F242*C$8)</f>
        <v>-9.6843999999691732E-2</v>
      </c>
      <c r="I242" s="1">
        <f t="shared" ref="I242:I251" si="143">+G242</f>
        <v>-9.6843999999691732E-2</v>
      </c>
      <c r="O242" s="1">
        <f t="shared" ca="1" si="140"/>
        <v>-6.6053488717076558E-2</v>
      </c>
      <c r="P242" s="13">
        <f t="shared" si="138"/>
        <v>-8.0428558180058105E-2</v>
      </c>
      <c r="Q242" s="65">
        <f t="shared" si="122"/>
        <v>34736.099000000002</v>
      </c>
      <c r="S242" s="2">
        <f t="shared" ref="S242:S251" si="144">S$16</f>
        <v>0.1</v>
      </c>
      <c r="Z242" s="1">
        <f t="shared" si="123"/>
        <v>1340</v>
      </c>
      <c r="AA242" s="1">
        <f t="shared" si="124"/>
        <v>-8.8642247185464887E-2</v>
      </c>
      <c r="AB242" s="1">
        <f t="shared" ref="AB242:AB273" si="145">IF(S242&lt;&gt;0,G242-AH242,-9999)</f>
        <v>-0.11083693794631838</v>
      </c>
      <c r="AC242" s="1">
        <f t="shared" si="126"/>
        <v>-1.6415441819633628E-2</v>
      </c>
      <c r="AD242" s="1">
        <f t="shared" ref="AD242:AD273" si="146">IF(S242&lt;&gt;0,G242-AA242,-9999)</f>
        <v>-8.2017528142268453E-3</v>
      </c>
      <c r="AE242" s="1">
        <f t="shared" ref="AE242:AE273" si="147">+(G242-AA242)^2*S242</f>
        <v>6.7268749225677986E-6</v>
      </c>
      <c r="AF242" s="1">
        <f t="shared" ref="AF242:AF273" si="148">IF(S242&lt;&gt;0,G242-P242,-9999)</f>
        <v>-1.6415441819633628E-2</v>
      </c>
      <c r="AG242" s="2"/>
      <c r="AH242" s="1">
        <f t="shared" si="130"/>
        <v>1.3992937946626644E-2</v>
      </c>
      <c r="AI242" s="1">
        <f t="shared" si="131"/>
        <v>0.39952541439251466</v>
      </c>
      <c r="AJ242" s="1">
        <f t="shared" si="132"/>
        <v>0.99960844036003726</v>
      </c>
      <c r="AK242" s="1">
        <f t="shared" si="133"/>
        <v>-0.31375448944975237</v>
      </c>
      <c r="AL242" s="1">
        <f t="shared" si="134"/>
        <v>-2.6600989642377044</v>
      </c>
      <c r="AM242" s="1">
        <f t="shared" si="135"/>
        <v>-4.0731800899269599</v>
      </c>
      <c r="AN242" s="1">
        <f t="shared" si="141"/>
        <v>10.445652401858455</v>
      </c>
      <c r="AO242" s="1">
        <f t="shared" si="141"/>
        <v>10.446441789463416</v>
      </c>
      <c r="AP242" s="1">
        <f t="shared" si="141"/>
        <v>10.444213549159782</v>
      </c>
      <c r="AQ242" s="1">
        <f t="shared" si="141"/>
        <v>10.450524326136293</v>
      </c>
      <c r="AR242" s="1">
        <f t="shared" si="141"/>
        <v>10.43281584561867</v>
      </c>
      <c r="AS242" s="1">
        <f t="shared" si="141"/>
        <v>10.483897005149604</v>
      </c>
      <c r="AT242" s="1">
        <f t="shared" si="141"/>
        <v>10.346309235269263</v>
      </c>
      <c r="AU242" s="1">
        <f t="shared" si="136"/>
        <v>11.023548121098681</v>
      </c>
    </row>
    <row r="243" spans="1:47" x14ac:dyDescent="0.2">
      <c r="A243" s="19" t="s">
        <v>130</v>
      </c>
      <c r="B243" s="19"/>
      <c r="C243" s="18">
        <v>49928.805</v>
      </c>
      <c r="D243" s="18"/>
      <c r="E243" s="1">
        <f t="shared" si="119"/>
        <v>1396.9671760025637</v>
      </c>
      <c r="F243" s="1">
        <f t="shared" si="120"/>
        <v>1397</v>
      </c>
      <c r="G243" s="1">
        <f t="shared" si="142"/>
        <v>-0.10032020000653574</v>
      </c>
      <c r="I243" s="1">
        <f t="shared" si="143"/>
        <v>-0.10032020000653574</v>
      </c>
      <c r="O243" s="1">
        <f t="shared" ca="1" si="140"/>
        <v>-7.1626751551114531E-2</v>
      </c>
      <c r="P243" s="13">
        <f t="shared" si="138"/>
        <v>-8.3592163125808611E-2</v>
      </c>
      <c r="Q243" s="65">
        <f t="shared" si="122"/>
        <v>34910.305</v>
      </c>
      <c r="S243" s="2">
        <f t="shared" si="144"/>
        <v>0.1</v>
      </c>
      <c r="Z243" s="1">
        <f t="shared" si="123"/>
        <v>1397</v>
      </c>
      <c r="AA243" s="1">
        <f t="shared" si="124"/>
        <v>-9.250961668544623E-2</v>
      </c>
      <c r="AB243" s="1">
        <f t="shared" si="145"/>
        <v>-0.11366140446204963</v>
      </c>
      <c r="AC243" s="1">
        <f t="shared" si="126"/>
        <v>-1.6728036880727132E-2</v>
      </c>
      <c r="AD243" s="1">
        <f t="shared" si="146"/>
        <v>-7.810583321089512E-3</v>
      </c>
      <c r="AE243" s="1">
        <f t="shared" si="147"/>
        <v>6.1005211815681676E-6</v>
      </c>
      <c r="AF243" s="1">
        <f t="shared" si="148"/>
        <v>-1.6728036880727132E-2</v>
      </c>
      <c r="AG243" s="2"/>
      <c r="AH243" s="1">
        <f t="shared" si="130"/>
        <v>1.3341204455513891E-2</v>
      </c>
      <c r="AI243" s="1">
        <f t="shared" si="131"/>
        <v>0.40948154368996748</v>
      </c>
      <c r="AJ243" s="1">
        <f t="shared" si="132"/>
        <v>0.99827101652368766</v>
      </c>
      <c r="AK243" s="1">
        <f t="shared" si="133"/>
        <v>-0.3321137762387647</v>
      </c>
      <c r="AL243" s="1">
        <f t="shared" si="134"/>
        <v>-2.6292711891991756</v>
      </c>
      <c r="AM243" s="1">
        <f t="shared" si="135"/>
        <v>-3.8180361700589756</v>
      </c>
      <c r="AN243" s="1">
        <f t="shared" si="141"/>
        <v>10.501716709813914</v>
      </c>
      <c r="AO243" s="1">
        <f t="shared" si="141"/>
        <v>10.50208312418925</v>
      </c>
      <c r="AP243" s="1">
        <f t="shared" si="141"/>
        <v>10.500942627329879</v>
      </c>
      <c r="AQ243" s="1">
        <f t="shared" si="141"/>
        <v>10.504500512195913</v>
      </c>
      <c r="AR243" s="1">
        <f t="shared" si="141"/>
        <v>10.493477840068842</v>
      </c>
      <c r="AS243" s="1">
        <f t="shared" si="141"/>
        <v>10.52840138102029</v>
      </c>
      <c r="AT243" s="1">
        <f t="shared" si="141"/>
        <v>10.424457349118972</v>
      </c>
      <c r="AU243" s="1">
        <f t="shared" si="136"/>
        <v>11.098383908935951</v>
      </c>
    </row>
    <row r="244" spans="1:47" x14ac:dyDescent="0.2">
      <c r="A244" s="15" t="s">
        <v>165</v>
      </c>
      <c r="B244" s="16" t="s">
        <v>99</v>
      </c>
      <c r="C244" s="17">
        <v>50008.283000000003</v>
      </c>
      <c r="D244" s="20"/>
      <c r="E244" s="19">
        <f t="shared" si="119"/>
        <v>1422.9717659870905</v>
      </c>
      <c r="F244" s="19">
        <f t="shared" si="120"/>
        <v>1423</v>
      </c>
      <c r="G244" s="1">
        <f t="shared" si="142"/>
        <v>-8.6291799998434726E-2</v>
      </c>
      <c r="I244" s="1">
        <f t="shared" si="143"/>
        <v>-8.6291799998434726E-2</v>
      </c>
      <c r="O244" s="1">
        <f t="shared" ca="1" si="140"/>
        <v>-7.4168941615763428E-2</v>
      </c>
      <c r="P244" s="13">
        <f t="shared" si="138"/>
        <v>-8.5050316995800068E-2</v>
      </c>
      <c r="Q244" s="65">
        <f t="shared" si="122"/>
        <v>34989.783000000003</v>
      </c>
      <c r="S244" s="2">
        <f t="shared" si="144"/>
        <v>0.1</v>
      </c>
      <c r="Z244" s="1">
        <f t="shared" si="123"/>
        <v>1423</v>
      </c>
      <c r="AA244" s="1">
        <f t="shared" si="124"/>
        <v>-9.4307956298632048E-2</v>
      </c>
      <c r="AB244" s="1">
        <f t="shared" si="145"/>
        <v>-9.9316100100842714E-2</v>
      </c>
      <c r="AC244" s="1">
        <f t="shared" si="126"/>
        <v>-1.2414830026346579E-3</v>
      </c>
      <c r="AD244" s="1">
        <f t="shared" si="146"/>
        <v>8.0161563001973218E-3</v>
      </c>
      <c r="AE244" s="1">
        <f t="shared" si="147"/>
        <v>6.4258761829193221E-6</v>
      </c>
      <c r="AF244" s="1">
        <f t="shared" si="148"/>
        <v>-1.2414830026346579E-3</v>
      </c>
      <c r="AG244" s="2"/>
      <c r="AH244" s="1">
        <f t="shared" si="130"/>
        <v>1.3024300102407982E-2</v>
      </c>
      <c r="AI244" s="1">
        <f t="shared" si="131"/>
        <v>0.41438454111054468</v>
      </c>
      <c r="AJ244" s="1">
        <f t="shared" si="132"/>
        <v>0.99730833608274794</v>
      </c>
      <c r="AK244" s="1">
        <f t="shared" si="133"/>
        <v>-0.34068481316320609</v>
      </c>
      <c r="AL244" s="1">
        <f t="shared" si="134"/>
        <v>-2.6146965134914781</v>
      </c>
      <c r="AM244" s="1">
        <f t="shared" si="135"/>
        <v>-3.7075894317273197</v>
      </c>
      <c r="AN244" s="1">
        <f t="shared" si="141"/>
        <v>10.527741206977895</v>
      </c>
      <c r="AO244" s="1">
        <f t="shared" si="141"/>
        <v>10.527982889866827</v>
      </c>
      <c r="AP244" s="1">
        <f t="shared" si="141"/>
        <v>10.52719208299596</v>
      </c>
      <c r="AQ244" s="1">
        <f t="shared" si="141"/>
        <v>10.529784291113229</v>
      </c>
      <c r="AR244" s="1">
        <f t="shared" si="141"/>
        <v>10.521336208489034</v>
      </c>
      <c r="AS244" s="1">
        <f t="shared" si="141"/>
        <v>10.54941339297339</v>
      </c>
      <c r="AT244" s="1">
        <f t="shared" si="141"/>
        <v>10.461358609626314</v>
      </c>
      <c r="AU244" s="1">
        <f t="shared" si="136"/>
        <v>11.132519531458211</v>
      </c>
    </row>
    <row r="245" spans="1:47" x14ac:dyDescent="0.2">
      <c r="A245" s="15" t="s">
        <v>165</v>
      </c>
      <c r="B245" s="16" t="s">
        <v>99</v>
      </c>
      <c r="C245" s="17">
        <v>50014.379000000001</v>
      </c>
      <c r="D245" s="20"/>
      <c r="E245" s="19">
        <f t="shared" si="119"/>
        <v>1424.9663302758952</v>
      </c>
      <c r="F245" s="19">
        <f t="shared" si="120"/>
        <v>1425</v>
      </c>
      <c r="G245" s="1">
        <f t="shared" si="142"/>
        <v>-0.1029049999997369</v>
      </c>
      <c r="I245" s="1">
        <f t="shared" si="143"/>
        <v>-0.1029049999997369</v>
      </c>
      <c r="O245" s="1">
        <f t="shared" ca="1" si="140"/>
        <v>-7.4364494697659489E-2</v>
      </c>
      <c r="P245" s="13">
        <f t="shared" si="138"/>
        <v>-8.5162874678107098E-2</v>
      </c>
      <c r="Q245" s="65">
        <f t="shared" si="122"/>
        <v>34995.879000000001</v>
      </c>
      <c r="S245" s="2">
        <f t="shared" si="144"/>
        <v>0.1</v>
      </c>
      <c r="Z245" s="1">
        <f t="shared" si="123"/>
        <v>1425</v>
      </c>
      <c r="AA245" s="1">
        <f t="shared" si="124"/>
        <v>-9.4447193040383556E-2</v>
      </c>
      <c r="AB245" s="1">
        <f t="shared" si="145"/>
        <v>-0.11590440018747612</v>
      </c>
      <c r="AC245" s="1">
        <f t="shared" si="126"/>
        <v>-1.7742125321629804E-2</v>
      </c>
      <c r="AD245" s="1">
        <f t="shared" si="146"/>
        <v>-8.457806959353345E-3</v>
      </c>
      <c r="AE245" s="1">
        <f t="shared" si="147"/>
        <v>7.1534498561685871E-6</v>
      </c>
      <c r="AF245" s="1">
        <f t="shared" si="148"/>
        <v>-1.7742125321629804E-2</v>
      </c>
      <c r="AG245" s="2"/>
      <c r="AH245" s="1">
        <f t="shared" si="130"/>
        <v>1.2999400187739223E-2</v>
      </c>
      <c r="AI245" s="1">
        <f t="shared" si="131"/>
        <v>0.41477173497865305</v>
      </c>
      <c r="AJ245" s="1">
        <f t="shared" si="132"/>
        <v>0.99722444308241853</v>
      </c>
      <c r="AK245" s="1">
        <f t="shared" si="133"/>
        <v>-0.34134950626954197</v>
      </c>
      <c r="AL245" s="1">
        <f t="shared" si="134"/>
        <v>-2.6135611048603278</v>
      </c>
      <c r="AM245" s="1">
        <f t="shared" si="135"/>
        <v>-3.6992355218720978</v>
      </c>
      <c r="AN245" s="1">
        <f t="shared" si="141"/>
        <v>10.529755579856531</v>
      </c>
      <c r="AO245" s="1">
        <f t="shared" si="141"/>
        <v>10.529989140665025</v>
      </c>
      <c r="AP245" s="1">
        <f t="shared" si="141"/>
        <v>10.529221844859553</v>
      </c>
      <c r="AQ245" s="1">
        <f t="shared" si="141"/>
        <v>10.531746985826166</v>
      </c>
      <c r="AR245" s="1">
        <f t="shared" si="141"/>
        <v>10.5234840294428</v>
      </c>
      <c r="AS245" s="1">
        <f t="shared" si="141"/>
        <v>10.551051229969765</v>
      </c>
      <c r="AT245" s="1">
        <f t="shared" si="141"/>
        <v>10.464229605274102</v>
      </c>
      <c r="AU245" s="1">
        <f t="shared" si="136"/>
        <v>11.135145348575309</v>
      </c>
    </row>
    <row r="246" spans="1:47" x14ac:dyDescent="0.2">
      <c r="A246" s="15" t="s">
        <v>165</v>
      </c>
      <c r="B246" s="16" t="s">
        <v>99</v>
      </c>
      <c r="C246" s="17">
        <v>50017.419000000002</v>
      </c>
      <c r="D246" s="20"/>
      <c r="E246" s="19">
        <f t="shared" si="119"/>
        <v>1425.9609948818613</v>
      </c>
      <c r="F246" s="19">
        <f t="shared" si="120"/>
        <v>1426</v>
      </c>
      <c r="G246" s="1">
        <f t="shared" si="142"/>
        <v>-0.1192116000020178</v>
      </c>
      <c r="I246" s="1">
        <f t="shared" si="143"/>
        <v>-0.1192116000020178</v>
      </c>
      <c r="O246" s="1">
        <f t="shared" ca="1" si="140"/>
        <v>-7.4462271238607519E-2</v>
      </c>
      <c r="P246" s="13">
        <f t="shared" si="138"/>
        <v>-8.5219174519260629E-2</v>
      </c>
      <c r="Q246" s="65">
        <f t="shared" si="122"/>
        <v>34998.919000000002</v>
      </c>
      <c r="S246" s="2">
        <f t="shared" si="144"/>
        <v>0.1</v>
      </c>
      <c r="Z246" s="1">
        <f t="shared" si="123"/>
        <v>1426</v>
      </c>
      <c r="AA246" s="1">
        <f t="shared" si="124"/>
        <v>-9.4516860039196057E-2</v>
      </c>
      <c r="AB246" s="1">
        <f t="shared" si="145"/>
        <v>-0.13219852197601883</v>
      </c>
      <c r="AC246" s="1">
        <f t="shared" si="126"/>
        <v>-3.3992425482757174E-2</v>
      </c>
      <c r="AD246" s="1">
        <f t="shared" si="146"/>
        <v>-2.4694739962821746E-2</v>
      </c>
      <c r="AE246" s="1">
        <f t="shared" si="147"/>
        <v>6.0983018183138536E-5</v>
      </c>
      <c r="AF246" s="1">
        <f t="shared" si="148"/>
        <v>-3.3992425482757174E-2</v>
      </c>
      <c r="AG246" s="2"/>
      <c r="AH246" s="1">
        <f t="shared" si="130"/>
        <v>1.2986921974001036E-2</v>
      </c>
      <c r="AI246" s="1">
        <f t="shared" si="131"/>
        <v>0.4149658826691589</v>
      </c>
      <c r="AJ246" s="1">
        <f t="shared" si="132"/>
        <v>0.99718195568457302</v>
      </c>
      <c r="AK246" s="1">
        <f t="shared" si="133"/>
        <v>-0.34168214640112482</v>
      </c>
      <c r="AL246" s="1">
        <f t="shared" si="134"/>
        <v>-2.6129926167543429</v>
      </c>
      <c r="AM246" s="1">
        <f t="shared" si="135"/>
        <v>-3.6950659686886373</v>
      </c>
      <c r="AN246" s="1">
        <f t="shared" si="141"/>
        <v>10.530763450037279</v>
      </c>
      <c r="AO246" s="1">
        <f t="shared" si="141"/>
        <v>10.530993023339468</v>
      </c>
      <c r="AP246" s="1">
        <f t="shared" si="141"/>
        <v>10.530237309702933</v>
      </c>
      <c r="AQ246" s="1">
        <f t="shared" si="141"/>
        <v>10.532729295951327</v>
      </c>
      <c r="AR246" s="1">
        <f t="shared" si="141"/>
        <v>10.524558202972347</v>
      </c>
      <c r="AS246" s="1">
        <f t="shared" si="141"/>
        <v>10.551871359298389</v>
      </c>
      <c r="AT246" s="1">
        <f t="shared" si="141"/>
        <v>10.465666837919168</v>
      </c>
      <c r="AU246" s="1">
        <f t="shared" si="136"/>
        <v>11.136458257133857</v>
      </c>
    </row>
    <row r="247" spans="1:47" x14ac:dyDescent="0.2">
      <c r="A247" s="15" t="s">
        <v>166</v>
      </c>
      <c r="B247" s="16" t="s">
        <v>99</v>
      </c>
      <c r="C247" s="17">
        <v>50295.559000000001</v>
      </c>
      <c r="D247" s="20"/>
      <c r="E247" s="19">
        <f t="shared" si="119"/>
        <v>1516.9662624816497</v>
      </c>
      <c r="F247" s="19">
        <f t="shared" si="120"/>
        <v>1517</v>
      </c>
      <c r="G247" s="1">
        <f t="shared" si="142"/>
        <v>-0.10311219999857713</v>
      </c>
      <c r="I247" s="1">
        <f t="shared" si="143"/>
        <v>-0.10311219999857713</v>
      </c>
      <c r="O247" s="1">
        <f t="shared" ca="1" si="140"/>
        <v>-8.3359936464878687E-2</v>
      </c>
      <c r="P247" s="13">
        <f t="shared" si="138"/>
        <v>-9.0401064064230735E-2</v>
      </c>
      <c r="Q247" s="65">
        <f t="shared" si="122"/>
        <v>35277.059000000001</v>
      </c>
      <c r="S247" s="2">
        <f t="shared" si="144"/>
        <v>0.1</v>
      </c>
      <c r="Z247" s="1">
        <f t="shared" si="123"/>
        <v>1517</v>
      </c>
      <c r="AA247" s="1">
        <f t="shared" si="124"/>
        <v>-0.10099472344300441</v>
      </c>
      <c r="AB247" s="1">
        <f t="shared" si="145"/>
        <v>-0.11488228816848202</v>
      </c>
      <c r="AC247" s="1">
        <f t="shared" si="126"/>
        <v>-1.271113593434639E-2</v>
      </c>
      <c r="AD247" s="1">
        <f t="shared" si="146"/>
        <v>-2.1174765555727199E-3</v>
      </c>
      <c r="AE247" s="1">
        <f t="shared" si="147"/>
        <v>4.4837069634001096E-7</v>
      </c>
      <c r="AF247" s="1">
        <f t="shared" si="148"/>
        <v>-1.271113593434639E-2</v>
      </c>
      <c r="AG247" s="2"/>
      <c r="AH247" s="1">
        <f t="shared" si="130"/>
        <v>1.1770088169904892E-2</v>
      </c>
      <c r="AI247" s="1">
        <f t="shared" si="131"/>
        <v>0.43429970419590891</v>
      </c>
      <c r="AJ247" s="1">
        <f t="shared" si="132"/>
        <v>0.99166571847868368</v>
      </c>
      <c r="AK247" s="1">
        <f t="shared" si="133"/>
        <v>-0.37282004095477472</v>
      </c>
      <c r="AL247" s="1">
        <f t="shared" si="134"/>
        <v>-2.5588875203249386</v>
      </c>
      <c r="AM247" s="1">
        <f t="shared" si="135"/>
        <v>-3.33459608706857</v>
      </c>
      <c r="AN247" s="1">
        <f t="shared" si="141"/>
        <v>10.624527706904546</v>
      </c>
      <c r="AO247" s="1">
        <f t="shared" si="141"/>
        <v>10.624554248421992</v>
      </c>
      <c r="AP247" s="1">
        <f t="shared" si="141"/>
        <v>10.624446212983594</v>
      </c>
      <c r="AQ247" s="1">
        <f t="shared" si="141"/>
        <v>10.624886151518714</v>
      </c>
      <c r="AR247" s="1">
        <f t="shared" si="141"/>
        <v>10.623097747413144</v>
      </c>
      <c r="AS247" s="1">
        <f t="shared" si="141"/>
        <v>10.630419861463626</v>
      </c>
      <c r="AT247" s="1">
        <f t="shared" si="141"/>
        <v>10.601262413730494</v>
      </c>
      <c r="AU247" s="1">
        <f t="shared" si="136"/>
        <v>11.255932935961775</v>
      </c>
    </row>
    <row r="248" spans="1:47" x14ac:dyDescent="0.2">
      <c r="A248" s="15" t="s">
        <v>167</v>
      </c>
      <c r="B248" s="16" t="s">
        <v>99</v>
      </c>
      <c r="C248" s="17">
        <v>50390.3</v>
      </c>
      <c r="D248" s="20"/>
      <c r="E248" s="19">
        <f t="shared" si="119"/>
        <v>1547.964788611195</v>
      </c>
      <c r="F248" s="19">
        <f t="shared" si="120"/>
        <v>1548</v>
      </c>
      <c r="G248" s="1">
        <f t="shared" si="142"/>
        <v>-0.10761679999995977</v>
      </c>
      <c r="I248" s="1">
        <f t="shared" si="143"/>
        <v>-0.10761679999995977</v>
      </c>
      <c r="O248" s="1">
        <f t="shared" ca="1" si="140"/>
        <v>-8.6391009234267735E-2</v>
      </c>
      <c r="P248" s="13">
        <f t="shared" si="138"/>
        <v>-9.2192797139989777E-2</v>
      </c>
      <c r="Q248" s="65">
        <f t="shared" si="122"/>
        <v>35371.800000000003</v>
      </c>
      <c r="S248" s="2">
        <f t="shared" si="144"/>
        <v>0.1</v>
      </c>
      <c r="Z248" s="1">
        <f t="shared" si="123"/>
        <v>1548</v>
      </c>
      <c r="AA248" s="1">
        <f t="shared" si="124"/>
        <v>-0.10326542561200495</v>
      </c>
      <c r="AB248" s="1">
        <f t="shared" si="145"/>
        <v>-0.11893408658802897</v>
      </c>
      <c r="AC248" s="1">
        <f t="shared" si="126"/>
        <v>-1.542400285996999E-2</v>
      </c>
      <c r="AD248" s="1">
        <f t="shared" si="146"/>
        <v>-4.3513743879548122E-3</v>
      </c>
      <c r="AE248" s="1">
        <f t="shared" si="147"/>
        <v>1.8934459064149117E-6</v>
      </c>
      <c r="AF248" s="1">
        <f t="shared" si="148"/>
        <v>-1.542400285996999E-2</v>
      </c>
      <c r="AG248" s="2"/>
      <c r="AH248" s="1">
        <f t="shared" si="130"/>
        <v>1.13172865880692E-2</v>
      </c>
      <c r="AI248" s="1">
        <f t="shared" si="131"/>
        <v>0.4417241664728172</v>
      </c>
      <c r="AJ248" s="1">
        <f t="shared" si="132"/>
        <v>0.98894671530773659</v>
      </c>
      <c r="AK248" s="1">
        <f t="shared" si="133"/>
        <v>-0.38384853954377018</v>
      </c>
      <c r="AL248" s="1">
        <f t="shared" si="134"/>
        <v>-2.5392640703341294</v>
      </c>
      <c r="AM248" s="1">
        <f t="shared" si="135"/>
        <v>-3.2194463705409304</v>
      </c>
      <c r="AN248" s="1">
        <f t="shared" si="141"/>
        <v>10.657481975189</v>
      </c>
      <c r="AO248" s="1">
        <f t="shared" si="141"/>
        <v>10.657487557266894</v>
      </c>
      <c r="AP248" s="1">
        <f t="shared" si="141"/>
        <v>10.657462717595509</v>
      </c>
      <c r="AQ248" s="1">
        <f t="shared" si="141"/>
        <v>10.657573265047382</v>
      </c>
      <c r="AR248" s="1">
        <f t="shared" si="141"/>
        <v>10.657081546873334</v>
      </c>
      <c r="AS248" s="1">
        <f t="shared" si="141"/>
        <v>10.659274024574648</v>
      </c>
      <c r="AT248" s="1">
        <f t="shared" si="141"/>
        <v>10.649601206876646</v>
      </c>
      <c r="AU248" s="1">
        <f t="shared" si="136"/>
        <v>11.296633101276779</v>
      </c>
    </row>
    <row r="249" spans="1:47" x14ac:dyDescent="0.2">
      <c r="A249" s="15" t="s">
        <v>167</v>
      </c>
      <c r="B249" s="16" t="s">
        <v>99</v>
      </c>
      <c r="C249" s="17">
        <v>50396.398000000001</v>
      </c>
      <c r="D249" s="20"/>
      <c r="E249" s="19">
        <f t="shared" si="119"/>
        <v>1549.960007284609</v>
      </c>
      <c r="F249" s="19">
        <f t="shared" si="120"/>
        <v>1550</v>
      </c>
      <c r="G249" s="1">
        <f t="shared" si="142"/>
        <v>-0.12223000000085449</v>
      </c>
      <c r="I249" s="1">
        <f t="shared" si="143"/>
        <v>-0.12223000000085449</v>
      </c>
      <c r="O249" s="1">
        <f t="shared" ca="1" si="140"/>
        <v>-8.6586562316163823E-2</v>
      </c>
      <c r="P249" s="13">
        <f t="shared" si="138"/>
        <v>-9.2308854822296824E-2</v>
      </c>
      <c r="Q249" s="65">
        <f t="shared" si="122"/>
        <v>35377.898000000001</v>
      </c>
      <c r="S249" s="2">
        <f t="shared" si="144"/>
        <v>0.1</v>
      </c>
      <c r="Z249" s="1">
        <f t="shared" si="123"/>
        <v>1550</v>
      </c>
      <c r="AA249" s="1">
        <f t="shared" si="124"/>
        <v>-0.10341306733439859</v>
      </c>
      <c r="AB249" s="1">
        <f t="shared" si="145"/>
        <v>-0.13351737694910429</v>
      </c>
      <c r="AC249" s="1">
        <f t="shared" si="126"/>
        <v>-2.9921145178557665E-2</v>
      </c>
      <c r="AD249" s="1">
        <f t="shared" si="146"/>
        <v>-1.8816932666455899E-2</v>
      </c>
      <c r="AE249" s="1">
        <f t="shared" si="147"/>
        <v>3.5407695497393511E-5</v>
      </c>
      <c r="AF249" s="1">
        <f t="shared" si="148"/>
        <v>-2.9921145178557665E-2</v>
      </c>
      <c r="AG249" s="2"/>
      <c r="AH249" s="1">
        <f t="shared" si="130"/>
        <v>1.1287376948249793E-2</v>
      </c>
      <c r="AI249" s="1">
        <f t="shared" si="131"/>
        <v>0.44221947026217812</v>
      </c>
      <c r="AJ249" s="1">
        <f t="shared" si="132"/>
        <v>0.98875474892287507</v>
      </c>
      <c r="AK249" s="1">
        <f t="shared" si="133"/>
        <v>-0.38456792411191904</v>
      </c>
      <c r="AL249" s="1">
        <f t="shared" si="134"/>
        <v>-2.5379749159648743</v>
      </c>
      <c r="AM249" s="1">
        <f t="shared" si="135"/>
        <v>-3.2121360265157399</v>
      </c>
      <c r="AN249" s="1">
        <f t="shared" si="141"/>
        <v>10.6596273562457</v>
      </c>
      <c r="AO249" s="1">
        <f t="shared" si="141"/>
        <v>10.65963206563851</v>
      </c>
      <c r="AP249" s="1">
        <f t="shared" si="141"/>
        <v>10.659610980560743</v>
      </c>
      <c r="AQ249" s="1">
        <f t="shared" si="141"/>
        <v>10.659705393409167</v>
      </c>
      <c r="AR249" s="1">
        <f t="shared" si="141"/>
        <v>10.659282838678548</v>
      </c>
      <c r="AS249" s="1">
        <f t="shared" si="141"/>
        <v>10.661178022658341</v>
      </c>
      <c r="AT249" s="1">
        <f t="shared" si="141"/>
        <v>10.652756784092706</v>
      </c>
      <c r="AU249" s="1">
        <f t="shared" si="136"/>
        <v>11.299258918393878</v>
      </c>
    </row>
    <row r="250" spans="1:47" x14ac:dyDescent="0.2">
      <c r="A250" s="15" t="s">
        <v>168</v>
      </c>
      <c r="B250" s="16" t="s">
        <v>99</v>
      </c>
      <c r="C250" s="17">
        <v>50671.466999999997</v>
      </c>
      <c r="D250" s="20"/>
      <c r="E250" s="19">
        <f t="shared" si="119"/>
        <v>1639.9604673169879</v>
      </c>
      <c r="F250" s="19">
        <f t="shared" si="120"/>
        <v>1640</v>
      </c>
      <c r="G250" s="1">
        <f t="shared" si="142"/>
        <v>-0.12082400000508642</v>
      </c>
      <c r="I250" s="1">
        <f t="shared" si="143"/>
        <v>-0.12082400000508642</v>
      </c>
      <c r="O250" s="1">
        <f t="shared" ca="1" si="140"/>
        <v>-9.5386451001486933E-2</v>
      </c>
      <c r="P250" s="13">
        <f t="shared" si="138"/>
        <v>-9.7589410526113404E-2</v>
      </c>
      <c r="Q250" s="65">
        <f t="shared" si="122"/>
        <v>35652.966999999997</v>
      </c>
      <c r="S250" s="2">
        <f t="shared" si="144"/>
        <v>0.1</v>
      </c>
      <c r="Z250" s="1">
        <f t="shared" si="123"/>
        <v>1640</v>
      </c>
      <c r="AA250" s="1">
        <f t="shared" si="124"/>
        <v>-0.11020449815652884</v>
      </c>
      <c r="AB250" s="1">
        <f t="shared" si="145"/>
        <v>-0.13067411527798506</v>
      </c>
      <c r="AC250" s="1">
        <f t="shared" si="126"/>
        <v>-2.3234589478973014E-2</v>
      </c>
      <c r="AD250" s="1">
        <f t="shared" si="146"/>
        <v>-1.0619501848557575E-2</v>
      </c>
      <c r="AE250" s="1">
        <f t="shared" si="147"/>
        <v>1.1277381951151777E-5</v>
      </c>
      <c r="AF250" s="1">
        <f t="shared" si="148"/>
        <v>-2.3234589478973014E-2</v>
      </c>
      <c r="AG250" s="2"/>
      <c r="AH250" s="1">
        <f t="shared" si="130"/>
        <v>9.8501152728986286E-3</v>
      </c>
      <c r="AI250" s="1">
        <f t="shared" si="131"/>
        <v>0.46680815615288118</v>
      </c>
      <c r="AJ250" s="1">
        <f t="shared" si="132"/>
        <v>0.97774532209181275</v>
      </c>
      <c r="AK250" s="1">
        <f t="shared" si="133"/>
        <v>-0.41799290097472419</v>
      </c>
      <c r="AL250" s="1">
        <f t="shared" si="134"/>
        <v>-2.4767185080592551</v>
      </c>
      <c r="AM250" s="1">
        <f t="shared" si="135"/>
        <v>-2.8964506214539116</v>
      </c>
      <c r="AN250" s="1">
        <f t="shared" si="141"/>
        <v>10.758817266955145</v>
      </c>
      <c r="AO250" s="1">
        <f t="shared" si="141"/>
        <v>10.758812866129798</v>
      </c>
      <c r="AP250" s="1">
        <f t="shared" si="141"/>
        <v>10.758840561129224</v>
      </c>
      <c r="AQ250" s="1">
        <f t="shared" si="141"/>
        <v>10.758666325598865</v>
      </c>
      <c r="AR250" s="1">
        <f t="shared" si="141"/>
        <v>10.759764583430096</v>
      </c>
      <c r="AS250" s="1">
        <f t="shared" si="141"/>
        <v>10.75292345641812</v>
      </c>
      <c r="AT250" s="1">
        <f t="shared" si="141"/>
        <v>10.799310461020234</v>
      </c>
      <c r="AU250" s="1">
        <f t="shared" si="136"/>
        <v>11.417420688663245</v>
      </c>
    </row>
    <row r="251" spans="1:47" x14ac:dyDescent="0.2">
      <c r="A251" s="15" t="s">
        <v>169</v>
      </c>
      <c r="B251" s="16" t="s">
        <v>99</v>
      </c>
      <c r="C251" s="17">
        <v>50720.375</v>
      </c>
      <c r="D251" s="20"/>
      <c r="E251" s="19">
        <f t="shared" si="119"/>
        <v>1655.9627885500745</v>
      </c>
      <c r="F251" s="19">
        <f t="shared" si="120"/>
        <v>1656</v>
      </c>
      <c r="G251" s="1">
        <f t="shared" si="142"/>
        <v>-0.11372960000153398</v>
      </c>
      <c r="I251" s="1">
        <f t="shared" si="143"/>
        <v>-0.11372960000153398</v>
      </c>
      <c r="O251" s="1">
        <f t="shared" ca="1" si="140"/>
        <v>-9.6950875656655472E-2</v>
      </c>
      <c r="P251" s="13">
        <f t="shared" si="138"/>
        <v>-9.8540047984569695E-2</v>
      </c>
      <c r="Q251" s="65">
        <f t="shared" si="122"/>
        <v>35701.875</v>
      </c>
      <c r="S251" s="2">
        <f t="shared" si="144"/>
        <v>0.1</v>
      </c>
      <c r="Z251" s="1">
        <f t="shared" si="123"/>
        <v>1656</v>
      </c>
      <c r="AA251" s="1">
        <f t="shared" si="124"/>
        <v>-0.11144284272235487</v>
      </c>
      <c r="AB251" s="1">
        <f t="shared" si="145"/>
        <v>-0.12330473970799444</v>
      </c>
      <c r="AC251" s="1">
        <f t="shared" si="126"/>
        <v>-1.5189552016964286E-2</v>
      </c>
      <c r="AD251" s="1">
        <f t="shared" si="146"/>
        <v>-2.2867572791791108E-3</v>
      </c>
      <c r="AE251" s="1">
        <f t="shared" si="147"/>
        <v>5.2292588538786506E-7</v>
      </c>
      <c r="AF251" s="1">
        <f t="shared" si="148"/>
        <v>-1.5189552016964286E-2</v>
      </c>
      <c r="AG251" s="2"/>
      <c r="AH251" s="1">
        <f t="shared" si="130"/>
        <v>9.5751397064604525E-3</v>
      </c>
      <c r="AI251" s="1">
        <f t="shared" si="131"/>
        <v>0.47170291940573361</v>
      </c>
      <c r="AJ251" s="1">
        <f t="shared" si="132"/>
        <v>0.97524060841431981</v>
      </c>
      <c r="AK251" s="1">
        <f t="shared" si="133"/>
        <v>-0.42416247151997222</v>
      </c>
      <c r="AL251" s="1">
        <f t="shared" si="134"/>
        <v>-2.4650942679336167</v>
      </c>
      <c r="AM251" s="1">
        <f t="shared" si="135"/>
        <v>-2.8427810461820511</v>
      </c>
      <c r="AN251" s="1">
        <f t="shared" ref="AN251:AT260" si="149">$AU251+$AB$7*SIN(AO251)</f>
        <v>10.777037696393984</v>
      </c>
      <c r="AO251" s="1">
        <f t="shared" si="149"/>
        <v>10.777034221560815</v>
      </c>
      <c r="AP251" s="1">
        <f t="shared" si="149"/>
        <v>10.777057879487069</v>
      </c>
      <c r="AQ251" s="1">
        <f t="shared" si="149"/>
        <v>10.776896857532144</v>
      </c>
      <c r="AR251" s="1">
        <f t="shared" si="149"/>
        <v>10.777995131557249</v>
      </c>
      <c r="AS251" s="1">
        <f t="shared" si="149"/>
        <v>10.770608905024641</v>
      </c>
      <c r="AT251" s="1">
        <f t="shared" si="149"/>
        <v>10.826280178393434</v>
      </c>
      <c r="AU251" s="1">
        <f t="shared" si="136"/>
        <v>11.438427225600023</v>
      </c>
    </row>
    <row r="252" spans="1:47" x14ac:dyDescent="0.2">
      <c r="A252" s="15" t="s">
        <v>170</v>
      </c>
      <c r="B252" s="16" t="s">
        <v>99</v>
      </c>
      <c r="C252" s="17">
        <v>50735.646999999997</v>
      </c>
      <c r="D252" s="20"/>
      <c r="E252" s="19">
        <f t="shared" si="119"/>
        <v>1660.9596694258339</v>
      </c>
      <c r="F252" s="19">
        <f t="shared" si="120"/>
        <v>1661</v>
      </c>
      <c r="G252" s="1">
        <f t="shared" si="142"/>
        <v>-0.12326260000554612</v>
      </c>
      <c r="K252" s="1">
        <f>+G252</f>
        <v>-0.12326260000554612</v>
      </c>
      <c r="O252" s="1">
        <f t="shared" ca="1" si="140"/>
        <v>-9.7439758361395651E-2</v>
      </c>
      <c r="P252" s="13">
        <f t="shared" si="138"/>
        <v>-9.8837857190337275E-2</v>
      </c>
      <c r="Q252" s="65">
        <f t="shared" si="122"/>
        <v>35717.146999999997</v>
      </c>
      <c r="S252" s="2">
        <f>S$18</f>
        <v>1</v>
      </c>
      <c r="Z252" s="1">
        <f t="shared" si="123"/>
        <v>1661</v>
      </c>
      <c r="AA252" s="1">
        <f t="shared" si="124"/>
        <v>-0.11183179418106992</v>
      </c>
      <c r="AB252" s="1">
        <f t="shared" si="145"/>
        <v>-0.13275055406925343</v>
      </c>
      <c r="AC252" s="1">
        <f t="shared" si="126"/>
        <v>-2.4424742815208844E-2</v>
      </c>
      <c r="AD252" s="1">
        <f t="shared" si="146"/>
        <v>-1.1430805824476198E-2</v>
      </c>
      <c r="AE252" s="1">
        <f t="shared" si="147"/>
        <v>1.3066332179687896E-4</v>
      </c>
      <c r="AF252" s="1">
        <f t="shared" si="148"/>
        <v>-2.4424742815208844E-2</v>
      </c>
      <c r="AG252" s="2"/>
      <c r="AH252" s="1">
        <f t="shared" si="130"/>
        <v>9.487954063707317E-3</v>
      </c>
      <c r="AI252" s="1">
        <f t="shared" si="131"/>
        <v>0.47326866167987958</v>
      </c>
      <c r="AJ252" s="1">
        <f t="shared" si="132"/>
        <v>0.97441952810310883</v>
      </c>
      <c r="AK252" s="1">
        <f t="shared" si="133"/>
        <v>-0.42610527436520984</v>
      </c>
      <c r="AL252" s="1">
        <f t="shared" si="134"/>
        <v>-2.4614113327360614</v>
      </c>
      <c r="AM252" s="1">
        <f t="shared" si="135"/>
        <v>-2.8261450038574951</v>
      </c>
      <c r="AN252" s="1">
        <f t="shared" si="149"/>
        <v>10.78277093800375</v>
      </c>
      <c r="AO252" s="1">
        <f t="shared" si="149"/>
        <v>10.78276776207932</v>
      </c>
      <c r="AP252" s="1">
        <f t="shared" si="149"/>
        <v>10.782789958278254</v>
      </c>
      <c r="AQ252" s="1">
        <f t="shared" si="149"/>
        <v>10.782634879085547</v>
      </c>
      <c r="AR252" s="1">
        <f t="shared" si="149"/>
        <v>10.7837207161016</v>
      </c>
      <c r="AS252" s="1">
        <f t="shared" si="149"/>
        <v>10.776229089991777</v>
      </c>
      <c r="AT252" s="1">
        <f t="shared" si="149"/>
        <v>10.83476373666454</v>
      </c>
      <c r="AU252" s="1">
        <f t="shared" si="136"/>
        <v>11.444991768392764</v>
      </c>
    </row>
    <row r="253" spans="1:47" x14ac:dyDescent="0.2">
      <c r="A253" s="15" t="s">
        <v>171</v>
      </c>
      <c r="B253" s="16" t="s">
        <v>99</v>
      </c>
      <c r="C253" s="17">
        <v>50824.296000000002</v>
      </c>
      <c r="D253" s="20"/>
      <c r="E253" s="19">
        <f t="shared" si="119"/>
        <v>1689.9649400357932</v>
      </c>
      <c r="F253" s="19">
        <f t="shared" si="120"/>
        <v>1690</v>
      </c>
      <c r="G253" s="1">
        <f t="shared" si="142"/>
        <v>-0.10715399999753572</v>
      </c>
      <c r="I253" s="1">
        <f>+G253</f>
        <v>-0.10715399999753572</v>
      </c>
      <c r="O253" s="1">
        <f t="shared" ca="1" si="140"/>
        <v>-0.10027527804888867</v>
      </c>
      <c r="P253" s="13">
        <f t="shared" si="138"/>
        <v>-0.10057205258378929</v>
      </c>
      <c r="Q253" s="65">
        <f t="shared" si="122"/>
        <v>35805.796000000002</v>
      </c>
      <c r="S253" s="2">
        <f>S$16</f>
        <v>0.1</v>
      </c>
      <c r="Z253" s="1">
        <f t="shared" si="123"/>
        <v>1690</v>
      </c>
      <c r="AA253" s="1">
        <f t="shared" si="124"/>
        <v>-0.11410643173942613</v>
      </c>
      <c r="AB253" s="1">
        <f t="shared" si="145"/>
        <v>-0.11612425367929517</v>
      </c>
      <c r="AC253" s="1">
        <f t="shared" si="126"/>
        <v>-6.5819474137464307E-3</v>
      </c>
      <c r="AD253" s="1">
        <f t="shared" si="146"/>
        <v>6.9524317418904052E-3</v>
      </c>
      <c r="AE253" s="1">
        <f t="shared" si="147"/>
        <v>4.8336307125645256E-6</v>
      </c>
      <c r="AF253" s="1">
        <f t="shared" si="148"/>
        <v>-6.5819474137464307E-3</v>
      </c>
      <c r="AG253" s="2"/>
      <c r="AH253" s="1">
        <f t="shared" si="130"/>
        <v>8.9702536817594554E-3</v>
      </c>
      <c r="AI253" s="1">
        <f t="shared" si="131"/>
        <v>0.48270735627041006</v>
      </c>
      <c r="AJ253" s="1">
        <f t="shared" si="132"/>
        <v>0.9692749690784378</v>
      </c>
      <c r="AK253" s="1">
        <f t="shared" si="133"/>
        <v>-0.43751563212485051</v>
      </c>
      <c r="AL253" s="1">
        <f t="shared" si="134"/>
        <v>-2.439553782191366</v>
      </c>
      <c r="AM253" s="1">
        <f t="shared" si="135"/>
        <v>-2.7308660764218922</v>
      </c>
      <c r="AN253" s="1">
        <f t="shared" si="149"/>
        <v>10.816407489217811</v>
      </c>
      <c r="AO253" s="1">
        <f t="shared" si="149"/>
        <v>10.816405874954928</v>
      </c>
      <c r="AP253" s="1">
        <f t="shared" si="149"/>
        <v>10.816419245314119</v>
      </c>
      <c r="AQ253" s="1">
        <f t="shared" si="149"/>
        <v>10.816308533188392</v>
      </c>
      <c r="AR253" s="1">
        <f t="shared" si="149"/>
        <v>10.817227324909242</v>
      </c>
      <c r="AS253" s="1">
        <f t="shared" si="149"/>
        <v>10.809738400917217</v>
      </c>
      <c r="AT253" s="1">
        <f t="shared" si="149"/>
        <v>10.884484264758436</v>
      </c>
      <c r="AU253" s="1">
        <f t="shared" si="136"/>
        <v>11.483066116590674</v>
      </c>
    </row>
    <row r="254" spans="1:47" x14ac:dyDescent="0.2">
      <c r="A254" s="15" t="s">
        <v>172</v>
      </c>
      <c r="B254" s="16" t="s">
        <v>99</v>
      </c>
      <c r="C254" s="17">
        <v>51056.561000000002</v>
      </c>
      <c r="D254" s="20"/>
      <c r="E254" s="19">
        <f t="shared" si="119"/>
        <v>1765.9602606623298</v>
      </c>
      <c r="F254" s="19">
        <f t="shared" si="120"/>
        <v>1766</v>
      </c>
      <c r="G254" s="1">
        <f t="shared" si="142"/>
        <v>-0.12145560000499245</v>
      </c>
      <c r="I254" s="1">
        <f>+G254</f>
        <v>-0.12145560000499245</v>
      </c>
      <c r="O254" s="1">
        <f t="shared" ca="1" si="140"/>
        <v>-0.1077062951609393</v>
      </c>
      <c r="P254" s="13">
        <f t="shared" si="138"/>
        <v>-0.10517270051145663</v>
      </c>
      <c r="Q254" s="65">
        <f t="shared" si="122"/>
        <v>36038.061000000002</v>
      </c>
      <c r="S254" s="2">
        <f>S$16</f>
        <v>0.1</v>
      </c>
      <c r="Z254" s="1">
        <f t="shared" si="123"/>
        <v>1766</v>
      </c>
      <c r="AA254" s="1">
        <f t="shared" si="124"/>
        <v>-0.12022347312090709</v>
      </c>
      <c r="AB254" s="1">
        <f t="shared" si="145"/>
        <v>-0.12896738766591628</v>
      </c>
      <c r="AC254" s="1">
        <f t="shared" si="126"/>
        <v>-1.6282899493535813E-2</v>
      </c>
      <c r="AD254" s="1">
        <f t="shared" si="146"/>
        <v>-1.2321268840853605E-3</v>
      </c>
      <c r="AE254" s="1">
        <f t="shared" si="147"/>
        <v>1.5181366584858997E-7</v>
      </c>
      <c r="AF254" s="1">
        <f t="shared" si="148"/>
        <v>-1.6282899493535813E-2</v>
      </c>
      <c r="AG254" s="2"/>
      <c r="AH254" s="1">
        <f t="shared" si="130"/>
        <v>7.5117876609238294E-3</v>
      </c>
      <c r="AI254" s="1">
        <f t="shared" si="131"/>
        <v>0.51070624728809244</v>
      </c>
      <c r="AJ254" s="1">
        <f t="shared" si="132"/>
        <v>0.95223917904695354</v>
      </c>
      <c r="AK254" s="1">
        <f t="shared" si="133"/>
        <v>-0.46861842811337945</v>
      </c>
      <c r="AL254" s="1">
        <f t="shared" si="134"/>
        <v>-2.3777748764981248</v>
      </c>
      <c r="AM254" s="1">
        <f t="shared" si="135"/>
        <v>-2.4898673134852731</v>
      </c>
      <c r="AN254" s="1">
        <f t="shared" si="149"/>
        <v>10.907942914391887</v>
      </c>
      <c r="AO254" s="1">
        <f t="shared" si="149"/>
        <v>10.907942882345115</v>
      </c>
      <c r="AP254" s="1">
        <f t="shared" si="149"/>
        <v>10.907943422813135</v>
      </c>
      <c r="AQ254" s="1">
        <f t="shared" si="149"/>
        <v>10.907934308278037</v>
      </c>
      <c r="AR254" s="1">
        <f t="shared" si="149"/>
        <v>10.908088143884994</v>
      </c>
      <c r="AS254" s="1">
        <f t="shared" si="149"/>
        <v>10.905526816782501</v>
      </c>
      <c r="AT254" s="1">
        <f t="shared" si="149"/>
        <v>11.018855714105641</v>
      </c>
      <c r="AU254" s="1">
        <f t="shared" si="136"/>
        <v>11.582847167040363</v>
      </c>
    </row>
    <row r="255" spans="1:47" x14ac:dyDescent="0.2">
      <c r="A255" s="15" t="s">
        <v>173</v>
      </c>
      <c r="B255" s="16" t="s">
        <v>99</v>
      </c>
      <c r="C255" s="17">
        <v>51203.264000000003</v>
      </c>
      <c r="D255" s="20"/>
      <c r="E255" s="19">
        <f t="shared" si="119"/>
        <v>1813.9603533231909</v>
      </c>
      <c r="F255" s="19">
        <f t="shared" si="120"/>
        <v>1814</v>
      </c>
      <c r="G255" s="1">
        <f t="shared" si="142"/>
        <v>-0.12117240000225138</v>
      </c>
      <c r="I255" s="1">
        <f>+G255</f>
        <v>-0.12117240000225138</v>
      </c>
      <c r="O255" s="1">
        <f t="shared" ca="1" si="140"/>
        <v>-0.11239956912644494</v>
      </c>
      <c r="P255" s="13">
        <f t="shared" si="138"/>
        <v>-0.10812003688682549</v>
      </c>
      <c r="Q255" s="65">
        <f t="shared" si="122"/>
        <v>36184.764000000003</v>
      </c>
      <c r="S255" s="2">
        <f>S$16</f>
        <v>0.1</v>
      </c>
      <c r="Z255" s="1">
        <f t="shared" si="123"/>
        <v>1814</v>
      </c>
      <c r="AA255" s="1">
        <f t="shared" si="124"/>
        <v>-0.12420819940866518</v>
      </c>
      <c r="AB255" s="1">
        <f t="shared" si="145"/>
        <v>-0.1276821366193007</v>
      </c>
      <c r="AC255" s="1">
        <f t="shared" si="126"/>
        <v>-1.3052363115425888E-2</v>
      </c>
      <c r="AD255" s="1">
        <f t="shared" si="146"/>
        <v>3.0357994064137972E-3</v>
      </c>
      <c r="AE255" s="1">
        <f t="shared" si="147"/>
        <v>9.2160780359823642E-7</v>
      </c>
      <c r="AF255" s="1">
        <f t="shared" si="148"/>
        <v>-1.3052363115425888E-2</v>
      </c>
      <c r="AG255" s="2"/>
      <c r="AH255" s="1">
        <f t="shared" si="130"/>
        <v>6.5097366170493122E-3</v>
      </c>
      <c r="AI255" s="1">
        <f t="shared" si="131"/>
        <v>0.5312835462683807</v>
      </c>
      <c r="AJ255" s="1">
        <f t="shared" si="132"/>
        <v>0.93824652682135168</v>
      </c>
      <c r="AK255" s="1">
        <f t="shared" si="133"/>
        <v>-0.48919985037979197</v>
      </c>
      <c r="AL255" s="1">
        <f t="shared" si="134"/>
        <v>-2.334814464149733</v>
      </c>
      <c r="AM255" s="1">
        <f t="shared" si="135"/>
        <v>-2.343051427317878</v>
      </c>
      <c r="AN255" s="1">
        <f t="shared" si="149"/>
        <v>10.968609122357213</v>
      </c>
      <c r="AO255" s="1">
        <f t="shared" si="149"/>
        <v>10.968609122770603</v>
      </c>
      <c r="AP255" s="1">
        <f t="shared" si="149"/>
        <v>10.968609100139963</v>
      </c>
      <c r="AQ255" s="1">
        <f t="shared" si="149"/>
        <v>10.968610339062556</v>
      </c>
      <c r="AR255" s="1">
        <f t="shared" si="149"/>
        <v>10.968542597312645</v>
      </c>
      <c r="AS255" s="1">
        <f t="shared" si="149"/>
        <v>10.972536996561272</v>
      </c>
      <c r="AT255" s="1">
        <f t="shared" si="149"/>
        <v>11.106636805482461</v>
      </c>
      <c r="AU255" s="1">
        <f t="shared" si="136"/>
        <v>11.645866777850692</v>
      </c>
    </row>
    <row r="256" spans="1:47" x14ac:dyDescent="0.2">
      <c r="A256" s="15" t="s">
        <v>174</v>
      </c>
      <c r="B256" s="16" t="s">
        <v>99</v>
      </c>
      <c r="C256" s="17">
        <v>51429.417000000001</v>
      </c>
      <c r="D256" s="20"/>
      <c r="E256" s="19">
        <f t="shared" si="119"/>
        <v>1887.9558745840482</v>
      </c>
      <c r="F256" s="19">
        <f t="shared" si="120"/>
        <v>1888</v>
      </c>
      <c r="G256" s="1">
        <f t="shared" si="142"/>
        <v>-0.1348608000043896</v>
      </c>
      <c r="I256" s="1">
        <f>+G256</f>
        <v>-0.1348608000043896</v>
      </c>
      <c r="O256" s="1">
        <f t="shared" ca="1" si="140"/>
        <v>-0.11963503315659951</v>
      </c>
      <c r="P256" s="13">
        <f t="shared" si="138"/>
        <v>-0.1127270431321858</v>
      </c>
      <c r="Q256" s="65">
        <f t="shared" si="122"/>
        <v>36410.917000000001</v>
      </c>
      <c r="S256" s="2">
        <f>S$16</f>
        <v>0.1</v>
      </c>
      <c r="Z256" s="1">
        <f t="shared" si="123"/>
        <v>1888</v>
      </c>
      <c r="AA256" s="1">
        <f t="shared" si="124"/>
        <v>-0.13054668307133518</v>
      </c>
      <c r="AB256" s="1">
        <f t="shared" si="145"/>
        <v>-0.13969164869291037</v>
      </c>
      <c r="AC256" s="1">
        <f t="shared" si="126"/>
        <v>-2.21337568722038E-2</v>
      </c>
      <c r="AD256" s="1">
        <f t="shared" si="146"/>
        <v>-4.3141169330544182E-3</v>
      </c>
      <c r="AE256" s="1">
        <f t="shared" si="147"/>
        <v>1.8611604912066862E-6</v>
      </c>
      <c r="AF256" s="1">
        <f t="shared" si="148"/>
        <v>-2.21337568722038E-2</v>
      </c>
      <c r="AG256" s="2"/>
      <c r="AH256" s="1">
        <f t="shared" si="130"/>
        <v>4.8308486885207547E-3</v>
      </c>
      <c r="AI256" s="1">
        <f t="shared" si="131"/>
        <v>0.56857832916276063</v>
      </c>
      <c r="AJ256" s="1">
        <f t="shared" si="132"/>
        <v>0.9102240335983377</v>
      </c>
      <c r="AK256" s="1">
        <f t="shared" si="133"/>
        <v>-0.52238582440793768</v>
      </c>
      <c r="AL256" s="1">
        <f t="shared" si="134"/>
        <v>-2.2611125518406832</v>
      </c>
      <c r="AM256" s="1">
        <f t="shared" si="135"/>
        <v>-2.1228095652069414</v>
      </c>
      <c r="AN256" s="1">
        <f t="shared" si="149"/>
        <v>11.067258013875943</v>
      </c>
      <c r="AO256" s="1">
        <f t="shared" si="149"/>
        <v>11.067258131036876</v>
      </c>
      <c r="AP256" s="1">
        <f t="shared" si="149"/>
        <v>11.067260545465695</v>
      </c>
      <c r="AQ256" s="1">
        <f t="shared" si="149"/>
        <v>11.067310283465277</v>
      </c>
      <c r="AR256" s="1">
        <f t="shared" si="149"/>
        <v>11.068327350043083</v>
      </c>
      <c r="AS256" s="1">
        <f t="shared" si="149"/>
        <v>11.086672061865018</v>
      </c>
      <c r="AT256" s="1">
        <f t="shared" si="149"/>
        <v>11.246122851040568</v>
      </c>
      <c r="AU256" s="1">
        <f t="shared" si="136"/>
        <v>11.743022011183285</v>
      </c>
    </row>
    <row r="257" spans="1:47" x14ac:dyDescent="0.2">
      <c r="A257" s="15" t="s">
        <v>170</v>
      </c>
      <c r="B257" s="16" t="s">
        <v>99</v>
      </c>
      <c r="C257" s="17">
        <v>51496.656000000003</v>
      </c>
      <c r="D257" s="20"/>
      <c r="E257" s="19">
        <f t="shared" si="119"/>
        <v>1909.9559579526479</v>
      </c>
      <c r="F257" s="19">
        <f t="shared" si="120"/>
        <v>1910</v>
      </c>
      <c r="G257" s="1">
        <f t="shared" si="142"/>
        <v>-0.13460599999962142</v>
      </c>
      <c r="K257" s="1">
        <f>+G257</f>
        <v>-0.13460599999962142</v>
      </c>
      <c r="O257" s="1">
        <f t="shared" ca="1" si="140"/>
        <v>-0.12178611705745626</v>
      </c>
      <c r="P257" s="13">
        <f t="shared" si="138"/>
        <v>-0.11411147763756319</v>
      </c>
      <c r="Q257" s="65">
        <f t="shared" si="122"/>
        <v>36478.156000000003</v>
      </c>
      <c r="S257" s="2">
        <f>S$18</f>
        <v>1</v>
      </c>
      <c r="Z257" s="1">
        <f t="shared" si="123"/>
        <v>1910</v>
      </c>
      <c r="AA257" s="1">
        <f t="shared" si="124"/>
        <v>-0.1324789988221371</v>
      </c>
      <c r="AB257" s="1">
        <f t="shared" si="145"/>
        <v>-0.13890415971479458</v>
      </c>
      <c r="AC257" s="1">
        <f t="shared" si="126"/>
        <v>-2.0494522362058232E-2</v>
      </c>
      <c r="AD257" s="1">
        <f t="shared" si="146"/>
        <v>-2.1270011774843223E-3</v>
      </c>
      <c r="AE257" s="1">
        <f t="shared" si="147"/>
        <v>4.5241340090196931E-6</v>
      </c>
      <c r="AF257" s="1">
        <f t="shared" si="148"/>
        <v>-2.0494522362058232E-2</v>
      </c>
      <c r="AG257" s="2"/>
      <c r="AH257" s="1">
        <f t="shared" si="130"/>
        <v>4.2981597151731639E-3</v>
      </c>
      <c r="AI257" s="1">
        <f t="shared" si="131"/>
        <v>0.58123196567622337</v>
      </c>
      <c r="AJ257" s="1">
        <f t="shared" si="132"/>
        <v>0.90002952023695348</v>
      </c>
      <c r="AK257" s="1">
        <f t="shared" si="133"/>
        <v>-0.53258327145992501</v>
      </c>
      <c r="AL257" s="1">
        <f t="shared" si="134"/>
        <v>-2.2371250628882065</v>
      </c>
      <c r="AM257" s="1">
        <f t="shared" si="135"/>
        <v>-2.0584048486222719</v>
      </c>
      <c r="AN257" s="1">
        <f t="shared" si="149"/>
        <v>11.097949328930392</v>
      </c>
      <c r="AO257" s="1">
        <f t="shared" si="149"/>
        <v>11.097949943362767</v>
      </c>
      <c r="AP257" s="1">
        <f t="shared" si="149"/>
        <v>11.097958817082207</v>
      </c>
      <c r="AQ257" s="1">
        <f t="shared" si="149"/>
        <v>11.098086887242328</v>
      </c>
      <c r="AR257" s="1">
        <f t="shared" si="149"/>
        <v>11.099917819822281</v>
      </c>
      <c r="AS257" s="1">
        <f t="shared" si="149"/>
        <v>11.12326444102824</v>
      </c>
      <c r="AT257" s="1">
        <f t="shared" si="149"/>
        <v>11.288514665017267</v>
      </c>
      <c r="AU257" s="1">
        <f t="shared" si="136"/>
        <v>11.771905999471354</v>
      </c>
    </row>
    <row r="258" spans="1:47" x14ac:dyDescent="0.2">
      <c r="A258" s="15" t="s">
        <v>170</v>
      </c>
      <c r="B258" s="16" t="s">
        <v>99</v>
      </c>
      <c r="C258" s="17">
        <v>51551.669199999997</v>
      </c>
      <c r="D258" s="20"/>
      <c r="E258" s="19">
        <f t="shared" si="119"/>
        <v>1927.9558536437391</v>
      </c>
      <c r="F258" s="19">
        <f t="shared" si="120"/>
        <v>1928</v>
      </c>
      <c r="G258" s="1">
        <f t="shared" si="142"/>
        <v>-0.13492480000422802</v>
      </c>
      <c r="K258" s="1">
        <f>+G258</f>
        <v>-0.13492480000422802</v>
      </c>
      <c r="O258" s="1">
        <f t="shared" ca="1" si="140"/>
        <v>-0.12354609479452089</v>
      </c>
      <c r="P258" s="13">
        <f t="shared" si="138"/>
        <v>-0.11524923677832651</v>
      </c>
      <c r="Q258" s="65">
        <f t="shared" si="122"/>
        <v>36533.169199999997</v>
      </c>
      <c r="S258" s="2">
        <f>S$18</f>
        <v>1</v>
      </c>
      <c r="Z258" s="1">
        <f t="shared" si="123"/>
        <v>1928</v>
      </c>
      <c r="AA258" s="1">
        <f t="shared" si="124"/>
        <v>-0.13407696889341594</v>
      </c>
      <c r="AB258" s="1">
        <f t="shared" si="145"/>
        <v>-0.13877502799758362</v>
      </c>
      <c r="AC258" s="1">
        <f t="shared" si="126"/>
        <v>-1.9675563225901513E-2</v>
      </c>
      <c r="AD258" s="1">
        <f t="shared" si="146"/>
        <v>-8.4783111081207507E-4</v>
      </c>
      <c r="AE258" s="1">
        <f t="shared" si="147"/>
        <v>7.1881759246083714E-7</v>
      </c>
      <c r="AF258" s="1">
        <f t="shared" si="148"/>
        <v>-1.9675563225901513E-2</v>
      </c>
      <c r="AG258" s="2"/>
      <c r="AH258" s="1">
        <f t="shared" si="130"/>
        <v>3.8502279933556168E-3</v>
      </c>
      <c r="AI258" s="1">
        <f t="shared" si="131"/>
        <v>0.5922058855106942</v>
      </c>
      <c r="AJ258" s="1">
        <f t="shared" si="132"/>
        <v>0.89093278345812477</v>
      </c>
      <c r="AK258" s="1">
        <f t="shared" si="133"/>
        <v>-0.54103194711425218</v>
      </c>
      <c r="AL258" s="1">
        <f t="shared" si="134"/>
        <v>-2.2166828458077936</v>
      </c>
      <c r="AM258" s="1">
        <f t="shared" si="135"/>
        <v>-2.0059777878598415</v>
      </c>
      <c r="AN258" s="1">
        <f t="shared" si="149"/>
        <v>11.12357735679341</v>
      </c>
      <c r="AO258" s="1">
        <f t="shared" si="149"/>
        <v>11.123579125808961</v>
      </c>
      <c r="AP258" s="1">
        <f t="shared" si="149"/>
        <v>11.123599578270223</v>
      </c>
      <c r="AQ258" s="1">
        <f t="shared" si="149"/>
        <v>11.123835803736343</v>
      </c>
      <c r="AR258" s="1">
        <f t="shared" si="149"/>
        <v>11.126533492948793</v>
      </c>
      <c r="AS258" s="1">
        <f t="shared" si="149"/>
        <v>11.154136770209618</v>
      </c>
      <c r="AT258" s="1">
        <f t="shared" si="149"/>
        <v>11.323499339148274</v>
      </c>
      <c r="AU258" s="1">
        <f t="shared" si="136"/>
        <v>11.795538353525227</v>
      </c>
    </row>
    <row r="259" spans="1:47" x14ac:dyDescent="0.2">
      <c r="A259" s="15" t="s">
        <v>170</v>
      </c>
      <c r="B259" s="16" t="s">
        <v>99</v>
      </c>
      <c r="C259" s="17">
        <v>51606.684000000001</v>
      </c>
      <c r="D259" s="20"/>
      <c r="E259" s="19">
        <f t="shared" si="119"/>
        <v>1945.9562728425212</v>
      </c>
      <c r="F259" s="19">
        <f t="shared" si="120"/>
        <v>1946</v>
      </c>
      <c r="G259" s="1">
        <f t="shared" si="142"/>
        <v>-0.13364360000559827</v>
      </c>
      <c r="K259" s="1">
        <f>+G259</f>
        <v>-0.13364360000559827</v>
      </c>
      <c r="O259" s="1">
        <f t="shared" ca="1" si="140"/>
        <v>-0.12530607253158552</v>
      </c>
      <c r="P259" s="13">
        <f t="shared" si="138"/>
        <v>-0.11639153191908982</v>
      </c>
      <c r="Q259" s="65">
        <f t="shared" si="122"/>
        <v>36588.184000000001</v>
      </c>
      <c r="S259" s="2">
        <f>S$18</f>
        <v>1</v>
      </c>
      <c r="Z259" s="1">
        <f t="shared" si="123"/>
        <v>1946</v>
      </c>
      <c r="AA259" s="1">
        <f t="shared" si="124"/>
        <v>-0.13569055011450953</v>
      </c>
      <c r="AB259" s="1">
        <f t="shared" si="145"/>
        <v>-0.13703468537843852</v>
      </c>
      <c r="AC259" s="1">
        <f t="shared" si="126"/>
        <v>-1.7252068086508449E-2</v>
      </c>
      <c r="AD259" s="1">
        <f t="shared" si="146"/>
        <v>2.0469501089112607E-3</v>
      </c>
      <c r="AE259" s="1">
        <f t="shared" si="147"/>
        <v>4.1900047483718225E-6</v>
      </c>
      <c r="AF259" s="1">
        <f t="shared" si="148"/>
        <v>-1.7252068086508449E-2</v>
      </c>
      <c r="AG259" s="2"/>
      <c r="AH259" s="1">
        <f t="shared" si="130"/>
        <v>3.3910853728402598E-3</v>
      </c>
      <c r="AI259" s="1">
        <f t="shared" si="131"/>
        <v>0.60378609900759117</v>
      </c>
      <c r="AJ259" s="1">
        <f t="shared" si="132"/>
        <v>0.88108880346320984</v>
      </c>
      <c r="AK259" s="1">
        <f t="shared" si="133"/>
        <v>-0.54956906051080934</v>
      </c>
      <c r="AL259" s="1">
        <f t="shared" si="134"/>
        <v>-2.1954472550874669</v>
      </c>
      <c r="AM259" s="1">
        <f t="shared" si="135"/>
        <v>-1.9537450924527346</v>
      </c>
      <c r="AN259" s="1">
        <f t="shared" si="149"/>
        <v>11.1496980435781</v>
      </c>
      <c r="AO259" s="1">
        <f t="shared" si="149"/>
        <v>11.149702338939155</v>
      </c>
      <c r="AP259" s="1">
        <f t="shared" si="149"/>
        <v>11.149743631259108</v>
      </c>
      <c r="AQ259" s="1">
        <f t="shared" si="149"/>
        <v>11.15014002579894</v>
      </c>
      <c r="AR259" s="1">
        <f t="shared" si="149"/>
        <v>11.153895216486079</v>
      </c>
      <c r="AS259" s="1">
        <f t="shared" si="149"/>
        <v>11.185857472892314</v>
      </c>
      <c r="AT259" s="1">
        <f t="shared" si="149"/>
        <v>11.358747629209777</v>
      </c>
      <c r="AU259" s="1">
        <f t="shared" si="136"/>
        <v>11.819170707579101</v>
      </c>
    </row>
    <row r="260" spans="1:47" x14ac:dyDescent="0.2">
      <c r="A260" s="15" t="s">
        <v>175</v>
      </c>
      <c r="B260" s="16" t="s">
        <v>99</v>
      </c>
      <c r="C260" s="17">
        <v>51805.347000000002</v>
      </c>
      <c r="D260" s="20"/>
      <c r="E260" s="19">
        <f t="shared" si="119"/>
        <v>2010.9572776500888</v>
      </c>
      <c r="F260" s="19">
        <f t="shared" si="120"/>
        <v>2011</v>
      </c>
      <c r="G260" s="1">
        <f t="shared" si="142"/>
        <v>-0.13057259999914095</v>
      </c>
      <c r="I260" s="1">
        <f>+G260</f>
        <v>-0.13057259999914095</v>
      </c>
      <c r="O260" s="1">
        <f t="shared" ca="1" si="140"/>
        <v>-0.13166154769320776</v>
      </c>
      <c r="P260" s="13">
        <f t="shared" ref="P260:P291" si="150">+D$11+D$12*F260+D$13*F260^2</f>
        <v>-0.12055425159406846</v>
      </c>
      <c r="Q260" s="65">
        <f t="shared" si="122"/>
        <v>36786.847000000002</v>
      </c>
      <c r="S260" s="2">
        <f>S$16</f>
        <v>0.1</v>
      </c>
      <c r="Z260" s="1">
        <f t="shared" si="123"/>
        <v>2011</v>
      </c>
      <c r="AA260" s="1">
        <f t="shared" si="124"/>
        <v>-0.14165246725751818</v>
      </c>
      <c r="AB260" s="1">
        <f t="shared" si="145"/>
        <v>-0.13220720909336944</v>
      </c>
      <c r="AC260" s="1">
        <f t="shared" si="126"/>
        <v>-1.0018348405072486E-2</v>
      </c>
      <c r="AD260" s="1">
        <f t="shared" si="146"/>
        <v>1.107986725837723E-2</v>
      </c>
      <c r="AE260" s="1">
        <f t="shared" si="147"/>
        <v>1.2276345846325976E-5</v>
      </c>
      <c r="AF260" s="1">
        <f t="shared" si="148"/>
        <v>-1.0018348405072486E-2</v>
      </c>
      <c r="AG260" s="2"/>
      <c r="AH260" s="1">
        <f t="shared" si="130"/>
        <v>1.6346090942285034E-3</v>
      </c>
      <c r="AI260" s="1">
        <f t="shared" si="131"/>
        <v>0.65147250129847167</v>
      </c>
      <c r="AJ260" s="1">
        <f t="shared" si="132"/>
        <v>0.83813214912569645</v>
      </c>
      <c r="AK260" s="1">
        <f t="shared" si="133"/>
        <v>-0.58098209116909283</v>
      </c>
      <c r="AL260" s="1">
        <f t="shared" si="134"/>
        <v>-2.1111376646683411</v>
      </c>
      <c r="AM260" s="1">
        <f t="shared" si="135"/>
        <v>-1.7660293978792363</v>
      </c>
      <c r="AN260" s="1">
        <f t="shared" si="149"/>
        <v>11.248582874979032</v>
      </c>
      <c r="AO260" s="1">
        <f t="shared" si="149"/>
        <v>11.248629139632591</v>
      </c>
      <c r="AP260" s="1">
        <f t="shared" si="149"/>
        <v>11.248901747907949</v>
      </c>
      <c r="AQ260" s="1">
        <f t="shared" si="149"/>
        <v>11.250502263230908</v>
      </c>
      <c r="AR260" s="1">
        <f t="shared" si="149"/>
        <v>11.259707758433747</v>
      </c>
      <c r="AS260" s="1">
        <f t="shared" si="149"/>
        <v>11.307541139544295</v>
      </c>
      <c r="AT260" s="1">
        <f t="shared" si="149"/>
        <v>11.488125422500936</v>
      </c>
      <c r="AU260" s="1">
        <f t="shared" si="136"/>
        <v>11.904509763884757</v>
      </c>
    </row>
    <row r="261" spans="1:47" x14ac:dyDescent="0.2">
      <c r="A261" s="15" t="s">
        <v>170</v>
      </c>
      <c r="B261" s="16" t="s">
        <v>99</v>
      </c>
      <c r="C261" s="17">
        <v>51872.572800000002</v>
      </c>
      <c r="D261" s="20"/>
      <c r="E261" s="19">
        <f t="shared" si="119"/>
        <v>2032.9530420802673</v>
      </c>
      <c r="F261" s="19">
        <f t="shared" si="120"/>
        <v>2033</v>
      </c>
      <c r="G261" s="1">
        <f t="shared" si="142"/>
        <v>-0.14351780000288272</v>
      </c>
      <c r="K261" s="1">
        <f>+G261</f>
        <v>-0.14351780000288272</v>
      </c>
      <c r="O261" s="1">
        <f t="shared" ca="1" si="140"/>
        <v>-0.13381263159406454</v>
      </c>
      <c r="P261" s="13">
        <f t="shared" si="150"/>
        <v>-0.12197657009944586</v>
      </c>
      <c r="Q261" s="65">
        <f t="shared" si="122"/>
        <v>36854.072800000002</v>
      </c>
      <c r="S261" s="2">
        <f>S$18</f>
        <v>1</v>
      </c>
      <c r="Z261" s="1">
        <f t="shared" si="123"/>
        <v>2033</v>
      </c>
      <c r="AA261" s="1">
        <f t="shared" si="124"/>
        <v>-0.14372034223258343</v>
      </c>
      <c r="AB261" s="1">
        <f t="shared" si="145"/>
        <v>-0.14452091114494017</v>
      </c>
      <c r="AC261" s="1">
        <f t="shared" si="126"/>
        <v>-2.1541229903436862E-2</v>
      </c>
      <c r="AD261" s="1">
        <f t="shared" si="146"/>
        <v>2.025422297007029E-4</v>
      </c>
      <c r="AE261" s="1">
        <f t="shared" si="147"/>
        <v>4.1023354812132295E-8</v>
      </c>
      <c r="AF261" s="1">
        <f t="shared" si="148"/>
        <v>-2.1541229903436862E-2</v>
      </c>
      <c r="AG261" s="2"/>
      <c r="AH261" s="1">
        <f t="shared" si="130"/>
        <v>1.0031111420574397E-3</v>
      </c>
      <c r="AI261" s="1">
        <f t="shared" si="131"/>
        <v>0.67005810888212614</v>
      </c>
      <c r="AJ261" s="1">
        <f t="shared" si="132"/>
        <v>0.82042607565579151</v>
      </c>
      <c r="AK261" s="1">
        <f t="shared" si="133"/>
        <v>-0.59173470077046952</v>
      </c>
      <c r="AL261" s="1">
        <f t="shared" si="134"/>
        <v>-2.0794436497131299</v>
      </c>
      <c r="AM261" s="1">
        <f t="shared" si="135"/>
        <v>-1.7025296027942438</v>
      </c>
      <c r="AN261" s="1">
        <f t="shared" ref="AN261:AT270" si="151">$AU261+$AB$7*SIN(AO261)</f>
        <v>11.283866346160858</v>
      </c>
      <c r="AO261" s="1">
        <f t="shared" si="151"/>
        <v>11.283952238331349</v>
      </c>
      <c r="AP261" s="1">
        <f t="shared" si="151"/>
        <v>11.284397679131336</v>
      </c>
      <c r="AQ261" s="1">
        <f t="shared" si="151"/>
        <v>11.286697128766985</v>
      </c>
      <c r="AR261" s="1">
        <f t="shared" si="151"/>
        <v>11.298297475533525</v>
      </c>
      <c r="AS261" s="1">
        <f t="shared" si="151"/>
        <v>11.35126549542281</v>
      </c>
      <c r="AT261" s="1">
        <f t="shared" si="151"/>
        <v>11.532617961304851</v>
      </c>
      <c r="AU261" s="1">
        <f t="shared" si="136"/>
        <v>11.933393752172826</v>
      </c>
    </row>
    <row r="262" spans="1:47" x14ac:dyDescent="0.2">
      <c r="A262" s="15" t="s">
        <v>170</v>
      </c>
      <c r="B262" s="16" t="s">
        <v>99</v>
      </c>
      <c r="C262" s="17">
        <v>51878.686999999998</v>
      </c>
      <c r="D262" s="20"/>
      <c r="E262" s="19">
        <f t="shared" si="119"/>
        <v>2034.9535612690152</v>
      </c>
      <c r="F262" s="19">
        <f t="shared" si="120"/>
        <v>2035</v>
      </c>
      <c r="G262" s="1">
        <f t="shared" si="142"/>
        <v>-0.14193100000557024</v>
      </c>
      <c r="K262" s="1">
        <f>+G262</f>
        <v>-0.14193100000557024</v>
      </c>
      <c r="O262" s="1">
        <f t="shared" ca="1" si="140"/>
        <v>-0.1340081846759606</v>
      </c>
      <c r="P262" s="13">
        <f t="shared" si="150"/>
        <v>-0.12210620778175289</v>
      </c>
      <c r="Q262" s="65">
        <f t="shared" si="122"/>
        <v>36860.186999999998</v>
      </c>
      <c r="S262" s="2">
        <f>S$18</f>
        <v>1</v>
      </c>
      <c r="Z262" s="1">
        <f t="shared" si="123"/>
        <v>2035</v>
      </c>
      <c r="AA262" s="1">
        <f t="shared" si="124"/>
        <v>-0.14390963238890547</v>
      </c>
      <c r="AB262" s="1">
        <f t="shared" si="145"/>
        <v>-0.14287572666518683</v>
      </c>
      <c r="AC262" s="1">
        <f t="shared" si="126"/>
        <v>-1.9824792223817347E-2</v>
      </c>
      <c r="AD262" s="1">
        <f t="shared" si="146"/>
        <v>1.9786323833352326E-3</v>
      </c>
      <c r="AE262" s="1">
        <f t="shared" si="147"/>
        <v>3.9149861083828629E-6</v>
      </c>
      <c r="AF262" s="1">
        <f t="shared" si="148"/>
        <v>-1.9824792223817347E-2</v>
      </c>
      <c r="AG262" s="2"/>
      <c r="AH262" s="1">
        <f t="shared" si="130"/>
        <v>9.4472665961658185E-4</v>
      </c>
      <c r="AI262" s="1">
        <f t="shared" si="131"/>
        <v>0.67181810960869104</v>
      </c>
      <c r="AJ262" s="1">
        <f t="shared" si="132"/>
        <v>0.81872329263463228</v>
      </c>
      <c r="AK262" s="1">
        <f t="shared" si="133"/>
        <v>-0.59271262381489975</v>
      </c>
      <c r="AL262" s="1">
        <f t="shared" si="134"/>
        <v>-2.0764718004891272</v>
      </c>
      <c r="AM262" s="1">
        <f t="shared" si="135"/>
        <v>-1.6967511808046505</v>
      </c>
      <c r="AN262" s="1">
        <f t="shared" si="151"/>
        <v>11.287124253219179</v>
      </c>
      <c r="AO262" s="1">
        <f t="shared" si="151"/>
        <v>11.287214811902349</v>
      </c>
      <c r="AP262" s="1">
        <f t="shared" si="151"/>
        <v>11.287679336276938</v>
      </c>
      <c r="AQ262" s="1">
        <f t="shared" si="151"/>
        <v>11.290050942110856</v>
      </c>
      <c r="AR262" s="1">
        <f t="shared" si="151"/>
        <v>11.301881257449336</v>
      </c>
      <c r="AS262" s="1">
        <f t="shared" si="151"/>
        <v>11.355303883836857</v>
      </c>
      <c r="AT262" s="1">
        <f t="shared" si="151"/>
        <v>11.536679514180616</v>
      </c>
      <c r="AU262" s="1">
        <f t="shared" si="136"/>
        <v>11.936019569289922</v>
      </c>
    </row>
    <row r="263" spans="1:47" x14ac:dyDescent="0.2">
      <c r="A263" s="15" t="s">
        <v>176</v>
      </c>
      <c r="B263" s="16" t="s">
        <v>99</v>
      </c>
      <c r="C263" s="17">
        <v>51924.53</v>
      </c>
      <c r="D263" s="20"/>
      <c r="E263" s="19">
        <f t="shared" si="119"/>
        <v>2049.9530380885203</v>
      </c>
      <c r="F263" s="19">
        <f t="shared" si="120"/>
        <v>2050</v>
      </c>
      <c r="G263" s="1">
        <f t="shared" si="142"/>
        <v>-0.14353000000119209</v>
      </c>
      <c r="I263" s="1">
        <f>+G263</f>
        <v>-0.14353000000119209</v>
      </c>
      <c r="O263" s="1">
        <f t="shared" ca="1" si="140"/>
        <v>-0.1354748327901811</v>
      </c>
      <c r="P263" s="13">
        <f t="shared" si="150"/>
        <v>-0.12308027539905565</v>
      </c>
      <c r="Q263" s="65">
        <f t="shared" si="122"/>
        <v>36906.03</v>
      </c>
      <c r="S263" s="2">
        <f>S$16</f>
        <v>0.1</v>
      </c>
      <c r="Z263" s="1">
        <f t="shared" si="123"/>
        <v>2050</v>
      </c>
      <c r="AA263" s="1">
        <f t="shared" si="124"/>
        <v>-0.14533634380296362</v>
      </c>
      <c r="AB263" s="1">
        <f t="shared" si="145"/>
        <v>-0.14403153938116023</v>
      </c>
      <c r="AC263" s="1">
        <f t="shared" si="126"/>
        <v>-2.044972460213644E-2</v>
      </c>
      <c r="AD263" s="1">
        <f t="shared" si="146"/>
        <v>1.8063438017715261E-3</v>
      </c>
      <c r="AE263" s="1">
        <f t="shared" si="147"/>
        <v>3.2628779301984104E-7</v>
      </c>
      <c r="AF263" s="1">
        <f t="shared" si="148"/>
        <v>-2.044972460213644E-2</v>
      </c>
      <c r="AG263" s="2"/>
      <c r="AH263" s="1">
        <f t="shared" si="130"/>
        <v>5.015393799681462E-4</v>
      </c>
      <c r="AI263" s="1">
        <f t="shared" si="131"/>
        <v>0.68541686091239162</v>
      </c>
      <c r="AJ263" s="1">
        <f t="shared" si="132"/>
        <v>0.80541937349290926</v>
      </c>
      <c r="AK263" s="1">
        <f t="shared" si="133"/>
        <v>-0.60004087878422285</v>
      </c>
      <c r="AL263" s="1">
        <f t="shared" si="134"/>
        <v>-2.0536705056630882</v>
      </c>
      <c r="AM263" s="1">
        <f t="shared" si="135"/>
        <v>-1.653365842410899</v>
      </c>
      <c r="AN263" s="1">
        <f t="shared" si="151"/>
        <v>11.31183875634107</v>
      </c>
      <c r="AO263" s="1">
        <f t="shared" si="151"/>
        <v>11.311971303522881</v>
      </c>
      <c r="AP263" s="1">
        <f t="shared" si="151"/>
        <v>11.312599477871725</v>
      </c>
      <c r="AQ263" s="1">
        <f t="shared" si="151"/>
        <v>11.315560347611601</v>
      </c>
      <c r="AR263" s="1">
        <f t="shared" si="151"/>
        <v>11.329174653115846</v>
      </c>
      <c r="AS263" s="1">
        <f t="shared" si="151"/>
        <v>11.385927427434423</v>
      </c>
      <c r="AT263" s="1">
        <f t="shared" si="151"/>
        <v>11.567228239061844</v>
      </c>
      <c r="AU263" s="1">
        <f t="shared" si="136"/>
        <v>11.95571319766815</v>
      </c>
    </row>
    <row r="264" spans="1:47" x14ac:dyDescent="0.2">
      <c r="A264" s="15" t="s">
        <v>170</v>
      </c>
      <c r="B264" s="16" t="s">
        <v>99</v>
      </c>
      <c r="C264" s="17">
        <v>51930.646000000001</v>
      </c>
      <c r="D264" s="20"/>
      <c r="E264" s="19">
        <f t="shared" si="119"/>
        <v>2051.9541462234183</v>
      </c>
      <c r="F264" s="19">
        <f t="shared" si="120"/>
        <v>2052</v>
      </c>
      <c r="G264" s="1">
        <f t="shared" si="142"/>
        <v>-0.14014320000569569</v>
      </c>
      <c r="K264" s="1">
        <f>+G264</f>
        <v>-0.14014320000569569</v>
      </c>
      <c r="O264" s="1">
        <f t="shared" ca="1" si="140"/>
        <v>-0.13567038587207719</v>
      </c>
      <c r="P264" s="13">
        <f t="shared" si="150"/>
        <v>-0.1232103890813627</v>
      </c>
      <c r="Q264" s="65">
        <f t="shared" si="122"/>
        <v>36912.146000000001</v>
      </c>
      <c r="S264" s="2">
        <f>S$18</f>
        <v>1</v>
      </c>
      <c r="Z264" s="1">
        <f t="shared" si="123"/>
        <v>2052</v>
      </c>
      <c r="AA264" s="1">
        <f t="shared" si="124"/>
        <v>-0.14552751815606824</v>
      </c>
      <c r="AB264" s="1">
        <f t="shared" si="145"/>
        <v>-0.14058493246118725</v>
      </c>
      <c r="AC264" s="1">
        <f t="shared" si="126"/>
        <v>-1.6932810924332992E-2</v>
      </c>
      <c r="AD264" s="1">
        <f t="shared" si="146"/>
        <v>5.3843181503725468E-3</v>
      </c>
      <c r="AE264" s="1">
        <f t="shared" si="147"/>
        <v>2.8990881944431245E-5</v>
      </c>
      <c r="AF264" s="1">
        <f t="shared" si="148"/>
        <v>-1.6932810924332992E-2</v>
      </c>
      <c r="AG264" s="2"/>
      <c r="AH264" s="1">
        <f t="shared" si="130"/>
        <v>4.4173245549155319E-4</v>
      </c>
      <c r="AI264" s="1">
        <f t="shared" si="131"/>
        <v>0.68728490997607183</v>
      </c>
      <c r="AJ264" s="1">
        <f t="shared" si="132"/>
        <v>0.80357176807879671</v>
      </c>
      <c r="AK264" s="1">
        <f t="shared" si="133"/>
        <v>-0.60101653894188511</v>
      </c>
      <c r="AL264" s="1">
        <f t="shared" si="134"/>
        <v>-2.0505598341334901</v>
      </c>
      <c r="AM264" s="1">
        <f t="shared" si="135"/>
        <v>-1.6475737019012739</v>
      </c>
      <c r="AN264" s="1">
        <f t="shared" si="151"/>
        <v>11.315172270910587</v>
      </c>
      <c r="AO264" s="1">
        <f t="shared" si="151"/>
        <v>11.315311444601777</v>
      </c>
      <c r="AP264" s="1">
        <f t="shared" si="151"/>
        <v>11.315964348727601</v>
      </c>
      <c r="AQ264" s="1">
        <f t="shared" si="151"/>
        <v>11.319010322041391</v>
      </c>
      <c r="AR264" s="1">
        <f t="shared" si="151"/>
        <v>11.332869946586717</v>
      </c>
      <c r="AS264" s="1">
        <f t="shared" si="151"/>
        <v>11.390055200828332</v>
      </c>
      <c r="AT264" s="1">
        <f t="shared" si="151"/>
        <v>11.571312878515451</v>
      </c>
      <c r="AU264" s="1">
        <f t="shared" si="136"/>
        <v>11.958339014785247</v>
      </c>
    </row>
    <row r="265" spans="1:47" x14ac:dyDescent="0.2">
      <c r="A265" s="15" t="s">
        <v>177</v>
      </c>
      <c r="B265" s="16" t="s">
        <v>99</v>
      </c>
      <c r="C265" s="17">
        <v>52184.347999999998</v>
      </c>
      <c r="D265" s="20"/>
      <c r="E265" s="19">
        <f t="shared" si="119"/>
        <v>2134.9634882835367</v>
      </c>
      <c r="F265" s="19">
        <f t="shared" si="120"/>
        <v>2135</v>
      </c>
      <c r="G265" s="1">
        <f t="shared" si="142"/>
        <v>-0.11159100000804756</v>
      </c>
      <c r="I265" s="1">
        <f>+G265</f>
        <v>-0.11159100000804756</v>
      </c>
      <c r="O265" s="1">
        <f t="shared" ca="1" si="140"/>
        <v>-0.14378583877076406</v>
      </c>
      <c r="P265" s="13">
        <f t="shared" si="150"/>
        <v>-0.12865949189710466</v>
      </c>
      <c r="Q265" s="65">
        <f t="shared" si="122"/>
        <v>37165.847999999998</v>
      </c>
      <c r="S265" s="2">
        <f>S$16</f>
        <v>0.1</v>
      </c>
      <c r="Z265" s="1">
        <f t="shared" si="123"/>
        <v>2135</v>
      </c>
      <c r="AA265" s="1">
        <f t="shared" si="124"/>
        <v>-0.15366725833388373</v>
      </c>
      <c r="AB265" s="1">
        <f t="shared" si="145"/>
        <v>-0.10939264762877238</v>
      </c>
      <c r="AC265" s="1">
        <f t="shared" si="126"/>
        <v>1.7068491889057097E-2</v>
      </c>
      <c r="AD265" s="1">
        <f t="shared" si="146"/>
        <v>4.2076258325836169E-2</v>
      </c>
      <c r="AE265" s="1">
        <f t="shared" si="147"/>
        <v>1.7704115147024977E-4</v>
      </c>
      <c r="AF265" s="1">
        <f t="shared" si="148"/>
        <v>1.7068491889057097E-2</v>
      </c>
      <c r="AG265" s="2"/>
      <c r="AH265" s="1">
        <f t="shared" si="130"/>
        <v>-2.1983523792751844E-3</v>
      </c>
      <c r="AI265" s="1">
        <f t="shared" si="131"/>
        <v>0.77842891230567868</v>
      </c>
      <c r="AJ265" s="1">
        <f t="shared" si="132"/>
        <v>0.70801149499992999</v>
      </c>
      <c r="AK265" s="1">
        <f t="shared" si="133"/>
        <v>-0.64024828051960536</v>
      </c>
      <c r="AL265" s="1">
        <f t="shared" si="134"/>
        <v>-1.9039662609340888</v>
      </c>
      <c r="AM265" s="1">
        <f t="shared" si="135"/>
        <v>-1.4042599863120362</v>
      </c>
      <c r="AN265" s="1">
        <f t="shared" si="151"/>
        <v>11.462585134012636</v>
      </c>
      <c r="AO265" s="1">
        <f t="shared" si="151"/>
        <v>11.463339320880557</v>
      </c>
      <c r="AP265" s="1">
        <f t="shared" si="151"/>
        <v>11.465802166207721</v>
      </c>
      <c r="AQ265" s="1">
        <f t="shared" si="151"/>
        <v>11.473762989341637</v>
      </c>
      <c r="AR265" s="1">
        <f t="shared" si="151"/>
        <v>11.498700140447333</v>
      </c>
      <c r="AS265" s="1">
        <f t="shared" si="151"/>
        <v>11.570427217936949</v>
      </c>
      <c r="AT265" s="1">
        <f t="shared" si="151"/>
        <v>11.743056649696578</v>
      </c>
      <c r="AU265" s="1">
        <f t="shared" si="136"/>
        <v>12.067310425144777</v>
      </c>
    </row>
    <row r="266" spans="1:47" x14ac:dyDescent="0.2">
      <c r="A266" s="15" t="s">
        <v>170</v>
      </c>
      <c r="B266" s="16" t="s">
        <v>99</v>
      </c>
      <c r="C266" s="17">
        <v>52208.752</v>
      </c>
      <c r="D266" s="20"/>
      <c r="E266" s="19">
        <f t="shared" si="119"/>
        <v>2142.9482892848505</v>
      </c>
      <c r="F266" s="19">
        <f t="shared" si="120"/>
        <v>2143</v>
      </c>
      <c r="G266" s="1">
        <f t="shared" si="142"/>
        <v>-0.15804380000190577</v>
      </c>
      <c r="K266" s="1">
        <f>+G266</f>
        <v>-0.15804380000190577</v>
      </c>
      <c r="O266" s="1">
        <f t="shared" ca="1" si="140"/>
        <v>-0.14456805109834833</v>
      </c>
      <c r="P266" s="13">
        <f t="shared" si="150"/>
        <v>-0.12918980262633278</v>
      </c>
      <c r="Q266" s="65">
        <f t="shared" si="122"/>
        <v>37190.252</v>
      </c>
      <c r="S266" s="2">
        <f>S$18</f>
        <v>1</v>
      </c>
      <c r="Z266" s="1">
        <f t="shared" si="123"/>
        <v>2143</v>
      </c>
      <c r="AA266" s="1">
        <f t="shared" si="124"/>
        <v>-0.15447407292326512</v>
      </c>
      <c r="AB266" s="1">
        <f t="shared" si="145"/>
        <v>-0.1555736637872254</v>
      </c>
      <c r="AC266" s="1">
        <f t="shared" si="126"/>
        <v>-2.8853997375572982E-2</v>
      </c>
      <c r="AD266" s="1">
        <f t="shared" si="146"/>
        <v>-3.5697270786406443E-3</v>
      </c>
      <c r="AE266" s="1">
        <f t="shared" si="147"/>
        <v>1.2742951415980268E-5</v>
      </c>
      <c r="AF266" s="1">
        <f t="shared" si="148"/>
        <v>-2.8853997375572982E-2</v>
      </c>
      <c r="AG266" s="2"/>
      <c r="AH266" s="1">
        <f t="shared" si="130"/>
        <v>-2.4701362146803628E-3</v>
      </c>
      <c r="AI266" s="1">
        <f t="shared" si="131"/>
        <v>0.78887621824568965</v>
      </c>
      <c r="AJ266" s="1">
        <f t="shared" si="132"/>
        <v>0.69642662144429934</v>
      </c>
      <c r="AK266" s="1">
        <f t="shared" si="133"/>
        <v>-0.64376886876278383</v>
      </c>
      <c r="AL266" s="1">
        <f t="shared" si="134"/>
        <v>-1.8876937751452227</v>
      </c>
      <c r="AM266" s="1">
        <f t="shared" si="135"/>
        <v>-1.3803521400569569</v>
      </c>
      <c r="AN266" s="1">
        <f t="shared" si="151"/>
        <v>11.477858451973891</v>
      </c>
      <c r="AO266" s="1">
        <f t="shared" si="151"/>
        <v>11.47872062000201</v>
      </c>
      <c r="AP266" s="1">
        <f t="shared" si="151"/>
        <v>11.481452755502829</v>
      </c>
      <c r="AQ266" s="1">
        <f t="shared" si="151"/>
        <v>11.490018880738564</v>
      </c>
      <c r="AR266" s="1">
        <f t="shared" si="151"/>
        <v>11.516037840051213</v>
      </c>
      <c r="AS266" s="1">
        <f t="shared" si="151"/>
        <v>11.588723231544924</v>
      </c>
      <c r="AT266" s="1">
        <f t="shared" si="151"/>
        <v>11.759825774938426</v>
      </c>
      <c r="AU266" s="1">
        <f t="shared" si="136"/>
        <v>12.077813693613166</v>
      </c>
    </row>
    <row r="267" spans="1:47" x14ac:dyDescent="0.2">
      <c r="A267" s="15" t="s">
        <v>170</v>
      </c>
      <c r="B267" s="16" t="s">
        <v>99</v>
      </c>
      <c r="C267" s="17">
        <v>52254.606</v>
      </c>
      <c r="D267" s="20"/>
      <c r="E267" s="19">
        <f t="shared" si="119"/>
        <v>2157.9513652197056</v>
      </c>
      <c r="F267" s="19">
        <f t="shared" si="120"/>
        <v>2158</v>
      </c>
      <c r="G267" s="1">
        <f t="shared" si="142"/>
        <v>-0.14864280000620056</v>
      </c>
      <c r="K267" s="1">
        <f>+G267</f>
        <v>-0.14864280000620056</v>
      </c>
      <c r="O267" s="1">
        <f t="shared" ca="1" si="140"/>
        <v>-0.14603469921256884</v>
      </c>
      <c r="P267" s="13">
        <f t="shared" si="150"/>
        <v>-0.13018655024363557</v>
      </c>
      <c r="Q267" s="65">
        <f t="shared" si="122"/>
        <v>37236.106</v>
      </c>
      <c r="S267" s="2">
        <f>S$18</f>
        <v>1</v>
      </c>
      <c r="Z267" s="1">
        <f t="shared" si="123"/>
        <v>2158</v>
      </c>
      <c r="AA267" s="1">
        <f t="shared" si="124"/>
        <v>-0.15599797084786016</v>
      </c>
      <c r="AB267" s="1">
        <f t="shared" si="145"/>
        <v>-0.1456542912569197</v>
      </c>
      <c r="AC267" s="1">
        <f t="shared" si="126"/>
        <v>-1.8456249762564991E-2</v>
      </c>
      <c r="AD267" s="1">
        <f t="shared" si="146"/>
        <v>7.3551708416595973E-3</v>
      </c>
      <c r="AE267" s="1">
        <f t="shared" si="147"/>
        <v>5.4098538109999549E-5</v>
      </c>
      <c r="AF267" s="1">
        <f t="shared" si="148"/>
        <v>-1.8456249762564991E-2</v>
      </c>
      <c r="AG267" s="2"/>
      <c r="AH267" s="1">
        <f t="shared" si="130"/>
        <v>-2.9885087492808647E-3</v>
      </c>
      <c r="AI267" s="1">
        <f t="shared" si="131"/>
        <v>0.80941866865406253</v>
      </c>
      <c r="AJ267" s="1">
        <f t="shared" si="132"/>
        <v>0.67329497490132306</v>
      </c>
      <c r="AK267" s="1">
        <f t="shared" si="133"/>
        <v>-0.65014641716521526</v>
      </c>
      <c r="AL267" s="1">
        <f t="shared" si="134"/>
        <v>-1.855944054030926</v>
      </c>
      <c r="AM267" s="1">
        <f t="shared" si="135"/>
        <v>-1.335215056748954</v>
      </c>
      <c r="AN267" s="1">
        <f t="shared" si="151"/>
        <v>11.507082479020447</v>
      </c>
      <c r="AO267" s="1">
        <f t="shared" si="151"/>
        <v>11.508177552650929</v>
      </c>
      <c r="AP267" s="1">
        <f t="shared" si="151"/>
        <v>11.511463598462464</v>
      </c>
      <c r="AQ267" s="1">
        <f t="shared" si="151"/>
        <v>11.521211996288995</v>
      </c>
      <c r="AR267" s="1">
        <f t="shared" si="151"/>
        <v>11.549215912305124</v>
      </c>
      <c r="AS267" s="1">
        <f t="shared" si="151"/>
        <v>11.623442691098045</v>
      </c>
      <c r="AT267" s="1">
        <f t="shared" si="151"/>
        <v>11.791361889102474</v>
      </c>
      <c r="AU267" s="1">
        <f t="shared" si="136"/>
        <v>12.097507321991394</v>
      </c>
    </row>
    <row r="268" spans="1:47" x14ac:dyDescent="0.2">
      <c r="A268" s="25" t="s">
        <v>178</v>
      </c>
      <c r="B268" s="27" t="s">
        <v>99</v>
      </c>
      <c r="C268" s="25">
        <v>52896.404999999999</v>
      </c>
      <c r="D268" s="25">
        <v>8.0000000000000002E-3</v>
      </c>
      <c r="E268" s="1">
        <f t="shared" si="119"/>
        <v>2367.9430591158612</v>
      </c>
      <c r="F268" s="1">
        <f t="shared" si="120"/>
        <v>2368</v>
      </c>
      <c r="G268" s="1">
        <f t="shared" si="142"/>
        <v>-0.17402880000008736</v>
      </c>
      <c r="I268" s="1">
        <f>+G268</f>
        <v>-0.17402880000008736</v>
      </c>
      <c r="O268" s="1">
        <f t="shared" ca="1" si="140"/>
        <v>-0.16656777281165611</v>
      </c>
      <c r="P268" s="13">
        <f t="shared" si="150"/>
        <v>-0.14447176688587429</v>
      </c>
      <c r="Q268" s="65">
        <f t="shared" si="122"/>
        <v>37877.904999999999</v>
      </c>
      <c r="S268" s="2">
        <f>S$16</f>
        <v>0.1</v>
      </c>
      <c r="Z268" s="1">
        <f t="shared" si="123"/>
        <v>2368</v>
      </c>
      <c r="AA268" s="1">
        <f t="shared" si="124"/>
        <v>-0.17886951084637912</v>
      </c>
      <c r="AB268" s="1">
        <f t="shared" si="145"/>
        <v>-0.16256695835615662</v>
      </c>
      <c r="AC268" s="1">
        <f t="shared" si="126"/>
        <v>-2.9557033114213066E-2</v>
      </c>
      <c r="AD268" s="1">
        <f t="shared" si="146"/>
        <v>4.840710846291757E-3</v>
      </c>
      <c r="AE268" s="1">
        <f t="shared" si="147"/>
        <v>2.3432481497406659E-6</v>
      </c>
      <c r="AF268" s="1">
        <f t="shared" si="148"/>
        <v>-2.9557033114213066E-2</v>
      </c>
      <c r="AG268" s="2"/>
      <c r="AH268" s="1">
        <f t="shared" si="130"/>
        <v>-1.1461841643930753E-2</v>
      </c>
      <c r="AI268" s="1">
        <f t="shared" si="131"/>
        <v>1.2980513131040419</v>
      </c>
      <c r="AJ268" s="1">
        <f t="shared" si="132"/>
        <v>-2.0072816087013299E-3</v>
      </c>
      <c r="AK268" s="1">
        <f t="shared" si="133"/>
        <v>-0.60842174711898034</v>
      </c>
      <c r="AL268" s="1">
        <f t="shared" si="134"/>
        <v>-1.115280536128938</v>
      </c>
      <c r="AM268" s="1">
        <f t="shared" si="135"/>
        <v>-0.62366712340116037</v>
      </c>
      <c r="AN268" s="1">
        <f t="shared" si="151"/>
        <v>12.032515116913169</v>
      </c>
      <c r="AO268" s="1">
        <f t="shared" si="151"/>
        <v>12.039443413990375</v>
      </c>
      <c r="AP268" s="1">
        <f t="shared" si="151"/>
        <v>12.051234255688289</v>
      </c>
      <c r="AQ268" s="1">
        <f t="shared" si="151"/>
        <v>12.071122281687172</v>
      </c>
      <c r="AR268" s="1">
        <f t="shared" si="151"/>
        <v>12.104196347854284</v>
      </c>
      <c r="AS268" s="1">
        <f t="shared" si="151"/>
        <v>12.158039953010803</v>
      </c>
      <c r="AT268" s="1">
        <f t="shared" si="151"/>
        <v>12.243168718466903</v>
      </c>
      <c r="AU268" s="1">
        <f t="shared" si="136"/>
        <v>12.373218119286587</v>
      </c>
    </row>
    <row r="269" spans="1:47" x14ac:dyDescent="0.2">
      <c r="A269" s="15" t="s">
        <v>179</v>
      </c>
      <c r="B269" s="16" t="s">
        <v>99</v>
      </c>
      <c r="C269" s="17">
        <v>52896.406000000003</v>
      </c>
      <c r="D269" s="20"/>
      <c r="E269" s="19">
        <f t="shared" si="119"/>
        <v>2367.9433863081667</v>
      </c>
      <c r="F269" s="19">
        <f t="shared" si="120"/>
        <v>2368</v>
      </c>
      <c r="G269" s="1">
        <f t="shared" si="142"/>
        <v>-0.17302879999624565</v>
      </c>
      <c r="I269" s="1">
        <f>+G269</f>
        <v>-0.17302879999624565</v>
      </c>
      <c r="O269" s="1">
        <f t="shared" ca="1" si="140"/>
        <v>-0.16656777281165611</v>
      </c>
      <c r="P269" s="13">
        <f t="shared" si="150"/>
        <v>-0.14447176688587429</v>
      </c>
      <c r="Q269" s="65">
        <f t="shared" si="122"/>
        <v>37877.906000000003</v>
      </c>
      <c r="S269" s="2">
        <f>S$16</f>
        <v>0.1</v>
      </c>
      <c r="Z269" s="1">
        <f t="shared" si="123"/>
        <v>2368</v>
      </c>
      <c r="AA269" s="1">
        <f t="shared" si="124"/>
        <v>-0.17886951084637912</v>
      </c>
      <c r="AB269" s="1">
        <f t="shared" si="145"/>
        <v>-0.16156695835231491</v>
      </c>
      <c r="AC269" s="1">
        <f t="shared" si="126"/>
        <v>-2.855703311037136E-2</v>
      </c>
      <c r="AD269" s="1">
        <f t="shared" si="146"/>
        <v>5.8407108501334626E-3</v>
      </c>
      <c r="AE269" s="1">
        <f t="shared" si="147"/>
        <v>3.4113903234866753E-6</v>
      </c>
      <c r="AF269" s="1">
        <f t="shared" si="148"/>
        <v>-2.855703311037136E-2</v>
      </c>
      <c r="AG269" s="2"/>
      <c r="AH269" s="1">
        <f t="shared" si="130"/>
        <v>-1.1461841643930753E-2</v>
      </c>
      <c r="AI269" s="1">
        <f t="shared" si="131"/>
        <v>1.2980513131040419</v>
      </c>
      <c r="AJ269" s="1">
        <f t="shared" si="132"/>
        <v>-2.0072816087013299E-3</v>
      </c>
      <c r="AK269" s="1">
        <f t="shared" si="133"/>
        <v>-0.60842174711898034</v>
      </c>
      <c r="AL269" s="1">
        <f t="shared" si="134"/>
        <v>-1.115280536128938</v>
      </c>
      <c r="AM269" s="1">
        <f t="shared" si="135"/>
        <v>-0.62366712340116037</v>
      </c>
      <c r="AN269" s="1">
        <f t="shared" si="151"/>
        <v>12.032515116913169</v>
      </c>
      <c r="AO269" s="1">
        <f t="shared" si="151"/>
        <v>12.039443413990375</v>
      </c>
      <c r="AP269" s="1">
        <f t="shared" si="151"/>
        <v>12.051234255688289</v>
      </c>
      <c r="AQ269" s="1">
        <f t="shared" si="151"/>
        <v>12.071122281687172</v>
      </c>
      <c r="AR269" s="1">
        <f t="shared" si="151"/>
        <v>12.104196347854284</v>
      </c>
      <c r="AS269" s="1">
        <f t="shared" si="151"/>
        <v>12.158039953010803</v>
      </c>
      <c r="AT269" s="1">
        <f t="shared" si="151"/>
        <v>12.243168718466903</v>
      </c>
      <c r="AU269" s="1">
        <f t="shared" si="136"/>
        <v>12.373218119286587</v>
      </c>
    </row>
    <row r="270" spans="1:47" x14ac:dyDescent="0.2">
      <c r="A270" s="22" t="s">
        <v>180</v>
      </c>
      <c r="B270" s="28"/>
      <c r="C270" s="18">
        <v>52948.355300000003</v>
      </c>
      <c r="D270" s="18">
        <v>7.1999999999999998E-3</v>
      </c>
      <c r="E270" s="1">
        <f t="shared" si="119"/>
        <v>2384.9407974972146</v>
      </c>
      <c r="F270" s="1">
        <f t="shared" si="120"/>
        <v>2385</v>
      </c>
      <c r="G270" s="1">
        <f t="shared" si="142"/>
        <v>-0.18094099999871105</v>
      </c>
      <c r="J270" s="1">
        <f>+G270</f>
        <v>-0.18094099999871105</v>
      </c>
      <c r="O270" s="1">
        <f t="shared" ca="1" si="140"/>
        <v>-0.1682299740077727</v>
      </c>
      <c r="P270" s="13">
        <f t="shared" si="150"/>
        <v>-0.14565520218548408</v>
      </c>
      <c r="Q270" s="65">
        <f t="shared" si="122"/>
        <v>37929.855300000003</v>
      </c>
      <c r="S270" s="2">
        <f>S$17</f>
        <v>1</v>
      </c>
      <c r="Z270" s="1">
        <f t="shared" si="123"/>
        <v>2385</v>
      </c>
      <c r="AA270" s="1">
        <f t="shared" si="124"/>
        <v>-0.18080485762576978</v>
      </c>
      <c r="AB270" s="1">
        <f t="shared" si="145"/>
        <v>-0.16873558530377666</v>
      </c>
      <c r="AC270" s="1">
        <f t="shared" si="126"/>
        <v>-3.5285797813226966E-2</v>
      </c>
      <c r="AD270" s="1">
        <f t="shared" si="146"/>
        <v>-1.3614237294126696E-4</v>
      </c>
      <c r="AE270" s="1">
        <f t="shared" si="147"/>
        <v>1.8534745710079021E-8</v>
      </c>
      <c r="AF270" s="1">
        <f t="shared" si="148"/>
        <v>-3.5285797813226966E-2</v>
      </c>
      <c r="AG270" s="2"/>
      <c r="AH270" s="1">
        <f t="shared" si="130"/>
        <v>-1.2205414694934398E-2</v>
      </c>
      <c r="AI270" s="1">
        <f t="shared" si="131"/>
        <v>1.3570193782707212</v>
      </c>
      <c r="AJ270" s="1">
        <f t="shared" si="132"/>
        <v>-0.10134016779952737</v>
      </c>
      <c r="AK270" s="1">
        <f t="shared" si="133"/>
        <v>-0.57580271894941903</v>
      </c>
      <c r="AL270" s="1">
        <f t="shared" si="134"/>
        <v>-1.0157733870204237</v>
      </c>
      <c r="AM270" s="1">
        <f t="shared" si="135"/>
        <v>-0.55658746498881329</v>
      </c>
      <c r="AN270" s="1">
        <f t="shared" si="151"/>
        <v>12.087644750947188</v>
      </c>
      <c r="AO270" s="1">
        <f t="shared" si="151"/>
        <v>12.094614047093918</v>
      </c>
      <c r="AP270" s="1">
        <f t="shared" si="151"/>
        <v>12.106128588763303</v>
      </c>
      <c r="AQ270" s="1">
        <f t="shared" si="151"/>
        <v>12.125010731275419</v>
      </c>
      <c r="AR270" s="1">
        <f t="shared" si="151"/>
        <v>12.155618201128597</v>
      </c>
      <c r="AS270" s="1">
        <f t="shared" si="151"/>
        <v>12.204395064685004</v>
      </c>
      <c r="AT270" s="1">
        <f t="shared" si="151"/>
        <v>12.280359635682007</v>
      </c>
      <c r="AU270" s="1">
        <f t="shared" si="136"/>
        <v>12.395537564781913</v>
      </c>
    </row>
    <row r="271" spans="1:47" x14ac:dyDescent="0.2">
      <c r="A271" s="15" t="s">
        <v>170</v>
      </c>
      <c r="B271" s="16" t="s">
        <v>99</v>
      </c>
      <c r="C271" s="17">
        <v>52957.527199999997</v>
      </c>
      <c r="D271" s="20"/>
      <c r="E271" s="19">
        <f t="shared" si="119"/>
        <v>2387.9417725957187</v>
      </c>
      <c r="F271" s="19">
        <f t="shared" si="120"/>
        <v>2388</v>
      </c>
      <c r="G271" s="1">
        <f t="shared" si="142"/>
        <v>-0.17796080000698566</v>
      </c>
      <c r="K271" s="1">
        <f>+G271</f>
        <v>-0.17796080000698566</v>
      </c>
      <c r="O271" s="1">
        <f t="shared" ref="O271:O303" ca="1" si="152">+C$11+C$12*F271</f>
        <v>-0.16852330363061679</v>
      </c>
      <c r="P271" s="13">
        <f t="shared" si="150"/>
        <v>-0.14586446370894462</v>
      </c>
      <c r="Q271" s="65">
        <f t="shared" si="122"/>
        <v>37939.027199999997</v>
      </c>
      <c r="S271" s="2">
        <f>S$18</f>
        <v>1</v>
      </c>
      <c r="Z271" s="1">
        <f t="shared" si="123"/>
        <v>2388</v>
      </c>
      <c r="AA271" s="1">
        <f t="shared" si="124"/>
        <v>-0.18114588392828562</v>
      </c>
      <c r="AB271" s="1">
        <f t="shared" si="145"/>
        <v>-0.16562507945108623</v>
      </c>
      <c r="AC271" s="1">
        <f t="shared" si="126"/>
        <v>-3.2096336298041039E-2</v>
      </c>
      <c r="AD271" s="1">
        <f t="shared" si="146"/>
        <v>3.1850839212999582E-3</v>
      </c>
      <c r="AE271" s="1">
        <f t="shared" si="147"/>
        <v>1.0144759585723518E-5</v>
      </c>
      <c r="AF271" s="1">
        <f t="shared" si="148"/>
        <v>-3.2096336298041039E-2</v>
      </c>
      <c r="AG271" s="2"/>
      <c r="AH271" s="1">
        <f t="shared" si="130"/>
        <v>-1.2335720555899442E-2</v>
      </c>
      <c r="AI271" s="1">
        <f t="shared" si="131"/>
        <v>1.3675687800364074</v>
      </c>
      <c r="AJ271" s="1">
        <f t="shared" si="132"/>
        <v>-0.11965457937591235</v>
      </c>
      <c r="AK271" s="1">
        <f t="shared" si="133"/>
        <v>-0.56912634761791092</v>
      </c>
      <c r="AL271" s="1">
        <f t="shared" si="134"/>
        <v>-0.9973458642206644</v>
      </c>
      <c r="AM271" s="1">
        <f t="shared" si="135"/>
        <v>-0.54458061062412011</v>
      </c>
      <c r="AN271" s="1">
        <f t="shared" ref="AN271:AT280" si="153">$AU271+$AB$7*SIN(AO271)</f>
        <v>12.097593969325649</v>
      </c>
      <c r="AO271" s="1">
        <f t="shared" si="153"/>
        <v>12.104548408216635</v>
      </c>
      <c r="AP271" s="1">
        <f t="shared" si="153"/>
        <v>12.115982067868334</v>
      </c>
      <c r="AQ271" s="1">
        <f t="shared" si="153"/>
        <v>12.134644438939576</v>
      </c>
      <c r="AR271" s="1">
        <f t="shared" si="153"/>
        <v>12.164768550449661</v>
      </c>
      <c r="AS271" s="1">
        <f t="shared" si="153"/>
        <v>12.21260778930252</v>
      </c>
      <c r="AT271" s="1">
        <f t="shared" si="153"/>
        <v>12.2869289061004</v>
      </c>
      <c r="AU271" s="1">
        <f t="shared" si="136"/>
        <v>12.399476290457558</v>
      </c>
    </row>
    <row r="272" spans="1:47" x14ac:dyDescent="0.2">
      <c r="A272" s="25" t="s">
        <v>181</v>
      </c>
      <c r="B272" s="27" t="s">
        <v>99</v>
      </c>
      <c r="C272" s="25">
        <v>53287.599000000002</v>
      </c>
      <c r="D272" s="25" t="s">
        <v>66</v>
      </c>
      <c r="E272" s="1">
        <f t="shared" si="119"/>
        <v>2495.938725519226</v>
      </c>
      <c r="F272" s="1">
        <f t="shared" si="120"/>
        <v>2496</v>
      </c>
      <c r="G272" s="1">
        <f t="shared" si="142"/>
        <v>-0.18727360000048066</v>
      </c>
      <c r="I272" s="1">
        <f>+G272</f>
        <v>-0.18727360000048066</v>
      </c>
      <c r="O272" s="1">
        <f t="shared" ca="1" si="152"/>
        <v>-0.17908317005300453</v>
      </c>
      <c r="P272" s="13">
        <f t="shared" si="150"/>
        <v>-0.15348179455352456</v>
      </c>
      <c r="Q272" s="65">
        <f t="shared" si="122"/>
        <v>38269.099000000002</v>
      </c>
      <c r="S272" s="2">
        <f>S$16</f>
        <v>0.1</v>
      </c>
      <c r="Z272" s="1">
        <f t="shared" si="123"/>
        <v>2496</v>
      </c>
      <c r="AA272" s="1">
        <f t="shared" si="124"/>
        <v>-0.19287601774373364</v>
      </c>
      <c r="AB272" s="1">
        <f t="shared" si="145"/>
        <v>-0.17087508617062605</v>
      </c>
      <c r="AC272" s="1">
        <f t="shared" si="126"/>
        <v>-3.3791805446956091E-2</v>
      </c>
      <c r="AD272" s="1">
        <f t="shared" si="146"/>
        <v>5.6024177432529854E-3</v>
      </c>
      <c r="AE272" s="1">
        <f t="shared" si="147"/>
        <v>3.1387084569915875E-6</v>
      </c>
      <c r="AF272" s="1">
        <f t="shared" si="148"/>
        <v>-3.3791805446956091E-2</v>
      </c>
      <c r="AG272" s="2"/>
      <c r="AH272" s="1">
        <f t="shared" si="130"/>
        <v>-1.6398513829854616E-2</v>
      </c>
      <c r="AI272" s="1">
        <f t="shared" si="131"/>
        <v>1.6678427811290202</v>
      </c>
      <c r="AJ272" s="1">
        <f t="shared" si="132"/>
        <v>-0.81237189789684316</v>
      </c>
      <c r="AK272" s="1">
        <f t="shared" si="133"/>
        <v>-0.11400713707576221</v>
      </c>
      <c r="AL272" s="1">
        <f t="shared" si="134"/>
        <v>-0.16907969100049122</v>
      </c>
      <c r="AM272" s="1">
        <f t="shared" si="135"/>
        <v>-8.4741824619313982E-2</v>
      </c>
      <c r="AN272" s="1">
        <f t="shared" si="153"/>
        <v>12.492092907112557</v>
      </c>
      <c r="AO272" s="1">
        <f t="shared" si="153"/>
        <v>12.493720419085486</v>
      </c>
      <c r="AP272" s="1">
        <f t="shared" si="153"/>
        <v>12.496128781509251</v>
      </c>
      <c r="AQ272" s="1">
        <f t="shared" si="153"/>
        <v>12.49969188766906</v>
      </c>
      <c r="AR272" s="1">
        <f t="shared" si="153"/>
        <v>12.504961864321551</v>
      </c>
      <c r="AS272" s="1">
        <f t="shared" si="153"/>
        <v>12.512753284407834</v>
      </c>
      <c r="AT272" s="1">
        <f t="shared" si="153"/>
        <v>12.524266715898021</v>
      </c>
      <c r="AU272" s="1">
        <f t="shared" si="136"/>
        <v>12.541270414780803</v>
      </c>
    </row>
    <row r="273" spans="1:47" x14ac:dyDescent="0.2">
      <c r="A273" s="15" t="s">
        <v>170</v>
      </c>
      <c r="B273" s="16" t="s">
        <v>99</v>
      </c>
      <c r="C273" s="17">
        <v>53354.831899999997</v>
      </c>
      <c r="D273" s="20"/>
      <c r="E273" s="19">
        <f t="shared" si="119"/>
        <v>2517.9368130147659</v>
      </c>
      <c r="F273" s="19">
        <f t="shared" si="120"/>
        <v>2518</v>
      </c>
      <c r="G273" s="1">
        <f t="shared" si="142"/>
        <v>-0.19311880000896053</v>
      </c>
      <c r="K273" s="1">
        <f>+G273</f>
        <v>-0.19311880000896053</v>
      </c>
      <c r="O273" s="1">
        <f t="shared" ca="1" si="152"/>
        <v>-0.18123425395386131</v>
      </c>
      <c r="P273" s="13">
        <f t="shared" si="150"/>
        <v>-0.15505349305890193</v>
      </c>
      <c r="Q273" s="65">
        <f t="shared" si="122"/>
        <v>38336.331899999997</v>
      </c>
      <c r="S273" s="2">
        <f>S$18</f>
        <v>1</v>
      </c>
      <c r="Z273" s="1">
        <f t="shared" si="123"/>
        <v>2518</v>
      </c>
      <c r="AA273" s="1">
        <f t="shared" si="124"/>
        <v>-0.19502017143489525</v>
      </c>
      <c r="AB273" s="1">
        <f t="shared" si="145"/>
        <v>-0.17615741901521531</v>
      </c>
      <c r="AC273" s="1">
        <f t="shared" si="126"/>
        <v>-3.8065306950058608E-2</v>
      </c>
      <c r="AD273" s="1">
        <f t="shared" si="146"/>
        <v>1.901371425934717E-3</v>
      </c>
      <c r="AE273" s="1">
        <f t="shared" si="147"/>
        <v>3.6152132993610188E-6</v>
      </c>
      <c r="AF273" s="1">
        <f t="shared" si="148"/>
        <v>-3.8065306950058608E-2</v>
      </c>
      <c r="AG273" s="2"/>
      <c r="AH273" s="1">
        <f t="shared" si="130"/>
        <v>-1.6961380993745216E-2</v>
      </c>
      <c r="AI273" s="1">
        <f t="shared" si="131"/>
        <v>1.6772824923654157</v>
      </c>
      <c r="AJ273" s="1">
        <f t="shared" si="132"/>
        <v>-0.90982293408138237</v>
      </c>
      <c r="AK273" s="1">
        <f t="shared" si="133"/>
        <v>1.7321464881661471E-2</v>
      </c>
      <c r="AL273" s="1">
        <f t="shared" si="134"/>
        <v>2.5569374712339939E-2</v>
      </c>
      <c r="AM273" s="1">
        <f t="shared" si="135"/>
        <v>1.2785383946555803E-2</v>
      </c>
      <c r="AN273" s="1">
        <f t="shared" si="153"/>
        <v>12.577582267200473</v>
      </c>
      <c r="AO273" s="1">
        <f t="shared" si="153"/>
        <v>12.577334407118174</v>
      </c>
      <c r="AP273" s="1">
        <f t="shared" si="153"/>
        <v>12.57696854284986</v>
      </c>
      <c r="AQ273" s="1">
        <f t="shared" si="153"/>
        <v>12.576428496132689</v>
      </c>
      <c r="AR273" s="1">
        <f t="shared" si="153"/>
        <v>12.575631346650265</v>
      </c>
      <c r="AS273" s="1">
        <f t="shared" si="153"/>
        <v>12.574454704799244</v>
      </c>
      <c r="AT273" s="1">
        <f t="shared" si="153"/>
        <v>12.572717928763545</v>
      </c>
      <c r="AU273" s="1">
        <f t="shared" si="136"/>
        <v>12.570154403068869</v>
      </c>
    </row>
    <row r="274" spans="1:47" x14ac:dyDescent="0.2">
      <c r="A274" s="25" t="s">
        <v>182</v>
      </c>
      <c r="B274" s="27" t="s">
        <v>99</v>
      </c>
      <c r="C274" s="25">
        <v>53385.392999999996</v>
      </c>
      <c r="D274" s="25">
        <v>3.0000000000000001E-3</v>
      </c>
      <c r="E274" s="19">
        <f t="shared" si="119"/>
        <v>2527.9361697546947</v>
      </c>
      <c r="F274" s="19">
        <f t="shared" si="120"/>
        <v>2528</v>
      </c>
      <c r="G274" s="1">
        <f t="shared" ref="G274:G303" si="154">+C274-(C$7+F274*C$8)</f>
        <v>-0.19508480000513373</v>
      </c>
      <c r="I274" s="1">
        <f>+G274</f>
        <v>-0.19508480000513373</v>
      </c>
      <c r="O274" s="1">
        <f t="shared" ca="1" si="152"/>
        <v>-0.18221201936334164</v>
      </c>
      <c r="P274" s="13">
        <f t="shared" si="150"/>
        <v>-0.15577014147043711</v>
      </c>
      <c r="Q274" s="65">
        <f t="shared" si="122"/>
        <v>38366.892999999996</v>
      </c>
      <c r="S274" s="2">
        <f>S$16</f>
        <v>0.1</v>
      </c>
      <c r="Z274" s="1">
        <f t="shared" si="123"/>
        <v>2528</v>
      </c>
      <c r="AA274" s="1">
        <f t="shared" si="124"/>
        <v>-0.19595629817139087</v>
      </c>
      <c r="AB274" s="1">
        <f t="shared" ref="AB274:AB303" si="155">IF(S274&lt;&gt;0,G274-AH274,-9999)</f>
        <v>-0.17790823184171245</v>
      </c>
      <c r="AC274" s="1">
        <f t="shared" si="126"/>
        <v>-3.9314658534696623E-2</v>
      </c>
      <c r="AD274" s="1">
        <f t="shared" ref="AD274:AD303" si="156">IF(S274&lt;&gt;0,G274-AA274,-9999)</f>
        <v>8.7149816625714527E-4</v>
      </c>
      <c r="AE274" s="1">
        <f t="shared" ref="AE274:AE303" si="157">+(G274-AA274)^2*S274</f>
        <v>7.5950905378956693E-8</v>
      </c>
      <c r="AF274" s="1">
        <f t="shared" ref="AF274:AF303" si="158">IF(S274&lt;&gt;0,G274-P274,-9999)</f>
        <v>-3.9314658534696623E-2</v>
      </c>
      <c r="AG274" s="2"/>
      <c r="AH274" s="1">
        <f t="shared" si="130"/>
        <v>-1.7176568163421276E-2</v>
      </c>
      <c r="AI274" s="1">
        <f t="shared" si="131"/>
        <v>1.6730962563288376</v>
      </c>
      <c r="AJ274" s="1">
        <f t="shared" si="132"/>
        <v>-0.94296182126995665</v>
      </c>
      <c r="AK274" s="1">
        <f t="shared" si="133"/>
        <v>7.7155928653991498E-2</v>
      </c>
      <c r="AL274" s="1">
        <f t="shared" si="134"/>
        <v>0.11413023481121055</v>
      </c>
      <c r="AM274" s="1">
        <f t="shared" si="135"/>
        <v>5.712714100524216E-2</v>
      </c>
      <c r="AN274" s="1">
        <f t="shared" si="153"/>
        <v>12.61645612493704</v>
      </c>
      <c r="AO274" s="1">
        <f t="shared" si="153"/>
        <v>12.615353214329028</v>
      </c>
      <c r="AP274" s="1">
        <f t="shared" si="153"/>
        <v>12.613723421014141</v>
      </c>
      <c r="AQ274" s="1">
        <f t="shared" si="153"/>
        <v>12.611315271613908</v>
      </c>
      <c r="AR274" s="1">
        <f t="shared" si="153"/>
        <v>12.607757512379981</v>
      </c>
      <c r="AS274" s="1">
        <f t="shared" si="153"/>
        <v>12.602502284918764</v>
      </c>
      <c r="AT274" s="1">
        <f t="shared" si="153"/>
        <v>12.594741481592807</v>
      </c>
      <c r="AU274" s="1">
        <f t="shared" si="136"/>
        <v>12.583283488654356</v>
      </c>
    </row>
    <row r="275" spans="1:47" x14ac:dyDescent="0.2">
      <c r="A275" s="18" t="s">
        <v>183</v>
      </c>
      <c r="B275" s="26"/>
      <c r="C275" s="18">
        <v>53752.148000000001</v>
      </c>
      <c r="D275" s="18">
        <v>2E-3</v>
      </c>
      <c r="E275" s="19">
        <f t="shared" si="119"/>
        <v>2647.9355834260864</v>
      </c>
      <c r="F275" s="19">
        <f t="shared" si="120"/>
        <v>2648</v>
      </c>
      <c r="G275" s="1">
        <f t="shared" si="154"/>
        <v>-0.19687680000060936</v>
      </c>
      <c r="I275" s="1">
        <f>+G275</f>
        <v>-0.19687680000060936</v>
      </c>
      <c r="O275" s="1">
        <f t="shared" ca="1" si="152"/>
        <v>-0.19394520427710579</v>
      </c>
      <c r="P275" s="13">
        <f t="shared" si="150"/>
        <v>-0.16447912240885923</v>
      </c>
      <c r="Q275" s="65">
        <f t="shared" si="122"/>
        <v>38733.648000000001</v>
      </c>
      <c r="S275" s="2">
        <f>S$16</f>
        <v>0.1</v>
      </c>
      <c r="Z275" s="1">
        <f t="shared" si="123"/>
        <v>2648</v>
      </c>
      <c r="AA275" s="1">
        <f t="shared" si="124"/>
        <v>-0.20529946359303555</v>
      </c>
      <c r="AB275" s="1">
        <f t="shared" si="155"/>
        <v>-0.17911427318871237</v>
      </c>
      <c r="AC275" s="1">
        <f t="shared" si="126"/>
        <v>-3.2397677591750135E-2</v>
      </c>
      <c r="AD275" s="1">
        <f t="shared" si="156"/>
        <v>8.4226635924261883E-3</v>
      </c>
      <c r="AE275" s="1">
        <f t="shared" si="157"/>
        <v>7.0941261991181622E-6</v>
      </c>
      <c r="AF275" s="1">
        <f t="shared" si="158"/>
        <v>-3.2397677591750135E-2</v>
      </c>
      <c r="AG275" s="2"/>
      <c r="AH275" s="1">
        <f t="shared" si="130"/>
        <v>-1.7762526811896991E-2</v>
      </c>
      <c r="AI275" s="1">
        <f t="shared" si="131"/>
        <v>1.3473281190678881</v>
      </c>
      <c r="AJ275" s="1">
        <f t="shared" si="132"/>
        <v>-0.83700499904135062</v>
      </c>
      <c r="AK275" s="1">
        <f t="shared" si="133"/>
        <v>0.5816999100181458</v>
      </c>
      <c r="AL275" s="1">
        <f t="shared" si="134"/>
        <v>1.0325181140184041</v>
      </c>
      <c r="AM275" s="1">
        <f t="shared" si="135"/>
        <v>0.56760509876347887</v>
      </c>
      <c r="AN275" s="1">
        <f t="shared" si="153"/>
        <v>13.054204807848041</v>
      </c>
      <c r="AO275" s="1">
        <f t="shared" si="153"/>
        <v>13.047227917453577</v>
      </c>
      <c r="AP275" s="1">
        <f t="shared" si="153"/>
        <v>13.035647539178511</v>
      </c>
      <c r="AQ275" s="1">
        <f t="shared" si="153"/>
        <v>13.016574137177487</v>
      </c>
      <c r="AR275" s="1">
        <f t="shared" si="153"/>
        <v>12.985533913429947</v>
      </c>
      <c r="AS275" s="1">
        <f t="shared" si="153"/>
        <v>12.935904441546883</v>
      </c>
      <c r="AT275" s="1">
        <f t="shared" si="153"/>
        <v>12.858432454424728</v>
      </c>
      <c r="AU275" s="1">
        <f t="shared" si="136"/>
        <v>12.74083251568018</v>
      </c>
    </row>
    <row r="276" spans="1:47" x14ac:dyDescent="0.2">
      <c r="A276" s="18" t="s">
        <v>184</v>
      </c>
      <c r="B276" s="29" t="s">
        <v>99</v>
      </c>
      <c r="C276" s="30">
        <v>53984.417099999999</v>
      </c>
      <c r="D276" s="30">
        <v>5.0000000000000001E-4</v>
      </c>
      <c r="E276" s="19">
        <f t="shared" si="119"/>
        <v>2723.9322455410711</v>
      </c>
      <c r="F276" s="19">
        <f t="shared" si="120"/>
        <v>2724</v>
      </c>
      <c r="G276" s="1">
        <f t="shared" si="154"/>
        <v>-0.20707840000250144</v>
      </c>
      <c r="K276" s="1">
        <f t="shared" ref="K276:K291" si="159">+G276</f>
        <v>-0.20707840000250144</v>
      </c>
      <c r="O276" s="1">
        <f t="shared" ca="1" si="152"/>
        <v>-0.20137622138915642</v>
      </c>
      <c r="P276" s="13">
        <f t="shared" si="150"/>
        <v>-0.17009908233652657</v>
      </c>
      <c r="Q276" s="65">
        <f t="shared" si="122"/>
        <v>38965.917099999999</v>
      </c>
      <c r="S276" s="2">
        <f t="shared" ref="S276:S291" si="160">S$18</f>
        <v>1</v>
      </c>
      <c r="Z276" s="1">
        <f t="shared" si="123"/>
        <v>2724</v>
      </c>
      <c r="AA276" s="1">
        <f t="shared" si="124"/>
        <v>-0.20990366675023059</v>
      </c>
      <c r="AB276" s="1">
        <f t="shared" si="155"/>
        <v>-0.19035905244135221</v>
      </c>
      <c r="AC276" s="1">
        <f t="shared" si="126"/>
        <v>-3.697931766597487E-2</v>
      </c>
      <c r="AD276" s="1">
        <f t="shared" si="156"/>
        <v>2.8252667477291493E-3</v>
      </c>
      <c r="AE276" s="1">
        <f t="shared" si="157"/>
        <v>7.9821321958240447E-6</v>
      </c>
      <c r="AF276" s="1">
        <f t="shared" si="158"/>
        <v>-3.697931766597487E-2</v>
      </c>
      <c r="AG276" s="2"/>
      <c r="AH276" s="1">
        <f t="shared" si="130"/>
        <v>-1.671934756114923E-2</v>
      </c>
      <c r="AI276" s="1">
        <f t="shared" si="131"/>
        <v>1.1063423410116182</v>
      </c>
      <c r="AJ276" s="1">
        <f t="shared" si="132"/>
        <v>-0.57378692624457506</v>
      </c>
      <c r="AK276" s="1">
        <f t="shared" si="133"/>
        <v>0.66910605595714401</v>
      </c>
      <c r="AL276" s="1">
        <f t="shared" si="134"/>
        <v>1.4131826124690514</v>
      </c>
      <c r="AM276" s="1">
        <f t="shared" si="135"/>
        <v>0.85361895599015314</v>
      </c>
      <c r="AN276" s="1">
        <f t="shared" si="153"/>
        <v>13.282645941267782</v>
      </c>
      <c r="AO276" s="1">
        <f t="shared" si="153"/>
        <v>13.277173584103904</v>
      </c>
      <c r="AP276" s="1">
        <f t="shared" si="153"/>
        <v>13.266563588038082</v>
      </c>
      <c r="AQ276" s="1">
        <f t="shared" si="153"/>
        <v>13.24625722338687</v>
      </c>
      <c r="AR276" s="1">
        <f t="shared" si="153"/>
        <v>13.208288326695278</v>
      </c>
      <c r="AS276" s="1">
        <f t="shared" si="153"/>
        <v>13.140007304304207</v>
      </c>
      <c r="AT276" s="1">
        <f t="shared" si="153"/>
        <v>13.024094005993005</v>
      </c>
      <c r="AU276" s="1">
        <f t="shared" si="136"/>
        <v>12.840613566129871</v>
      </c>
    </row>
    <row r="277" spans="1:47" x14ac:dyDescent="0.2">
      <c r="A277" s="15" t="s">
        <v>185</v>
      </c>
      <c r="B277" s="16" t="s">
        <v>99</v>
      </c>
      <c r="C277" s="17">
        <v>54008.866900000001</v>
      </c>
      <c r="D277" s="20"/>
      <c r="E277" s="19">
        <f t="shared" ref="E277:E303" si="161">+(C277-C$7)/C$8</f>
        <v>2731.9320319499352</v>
      </c>
      <c r="F277" s="19">
        <f t="shared" ref="F277:F303" si="162">ROUND(2*E277,0)/2</f>
        <v>2732</v>
      </c>
      <c r="G277" s="1">
        <f t="shared" si="154"/>
        <v>-0.20773120000376366</v>
      </c>
      <c r="K277" s="1">
        <f t="shared" si="159"/>
        <v>-0.20773120000376366</v>
      </c>
      <c r="O277" s="1">
        <f t="shared" ca="1" si="152"/>
        <v>-0.20215843371674072</v>
      </c>
      <c r="P277" s="13">
        <f t="shared" si="150"/>
        <v>-0.17069536106575472</v>
      </c>
      <c r="Q277" s="65">
        <f t="shared" ref="Q277:Q303" si="163">+C277-15018.5</f>
        <v>38990.366900000001</v>
      </c>
      <c r="S277" s="2">
        <f t="shared" si="160"/>
        <v>1</v>
      </c>
      <c r="Z277" s="1">
        <f t="shared" ref="Z277:Z303" si="164">F277</f>
        <v>2732</v>
      </c>
      <c r="AA277" s="1">
        <f t="shared" ref="AA277:AA303" si="165">AB$3+AB$4*Z277+AB$5*Z277^2+AH277</f>
        <v>-0.21035748212791716</v>
      </c>
      <c r="AB277" s="1">
        <f t="shared" si="155"/>
        <v>-0.19115706159440768</v>
      </c>
      <c r="AC277" s="1">
        <f t="shared" ref="AC277:AC303" si="166">+G277-P277</f>
        <v>-3.7035838938008936E-2</v>
      </c>
      <c r="AD277" s="1">
        <f t="shared" si="156"/>
        <v>2.6262821241535006E-3</v>
      </c>
      <c r="AE277" s="1">
        <f t="shared" si="157"/>
        <v>6.897357795648223E-6</v>
      </c>
      <c r="AF277" s="1">
        <f t="shared" si="158"/>
        <v>-3.7035838938008936E-2</v>
      </c>
      <c r="AG277" s="2"/>
      <c r="AH277" s="1">
        <f t="shared" ref="AH277:AH303" si="167">$AB$6*($AB$11/AI277*AJ277+$AB$12)</f>
        <v>-1.6574138409355992E-2</v>
      </c>
      <c r="AI277" s="1">
        <f t="shared" ref="AI277:AI303" si="168">1+$AB$7*COS(AL277)</f>
        <v>1.0847080996633409</v>
      </c>
      <c r="AJ277" s="1">
        <f t="shared" ref="AJ277:AJ303" si="169">SIN(AL277+RADIANS($AB$9))</f>
        <v>-0.54707524462760437</v>
      </c>
      <c r="AK277" s="1">
        <f t="shared" ref="AK277:AK303" si="170">$AB$7*SIN(AL277)</f>
        <v>0.67218758204966977</v>
      </c>
      <c r="AL277" s="1">
        <f t="shared" ref="AL277:AL303" si="171">2*ATAN(AM277)</f>
        <v>1.4454385852522067</v>
      </c>
      <c r="AM277" s="1">
        <f t="shared" ref="AM277:AM303" si="172">SQRT((1+$AB$7)/(1-$AB$7))*TAN(AN277/2)</f>
        <v>0.88189051703918619</v>
      </c>
      <c r="AN277" s="1">
        <f t="shared" si="153"/>
        <v>13.304302655626401</v>
      </c>
      <c r="AO277" s="1">
        <f t="shared" si="153"/>
        <v>13.299105435245329</v>
      </c>
      <c r="AP277" s="1">
        <f t="shared" si="153"/>
        <v>13.288833028289892</v>
      </c>
      <c r="AQ277" s="1">
        <f t="shared" si="153"/>
        <v>13.268797263293516</v>
      </c>
      <c r="AR277" s="1">
        <f t="shared" si="153"/>
        <v>13.230658853418504</v>
      </c>
      <c r="AS277" s="1">
        <f t="shared" si="153"/>
        <v>13.161005505105178</v>
      </c>
      <c r="AT277" s="1">
        <f t="shared" si="153"/>
        <v>13.041437112254075</v>
      </c>
      <c r="AU277" s="1">
        <f t="shared" ref="AU277:AU303" si="173">RADIANS($AB$9)+$AB$18*(F277-AB$15)</f>
        <v>12.851116834598258</v>
      </c>
    </row>
    <row r="278" spans="1:47" x14ac:dyDescent="0.2">
      <c r="A278" s="15" t="s">
        <v>186</v>
      </c>
      <c r="B278" s="16" t="s">
        <v>99</v>
      </c>
      <c r="C278" s="17">
        <v>54024.148300000001</v>
      </c>
      <c r="D278" s="20"/>
      <c r="E278" s="19">
        <f t="shared" si="161"/>
        <v>2736.9319884333586</v>
      </c>
      <c r="F278" s="19">
        <f t="shared" si="162"/>
        <v>2737</v>
      </c>
      <c r="G278" s="1">
        <f t="shared" si="154"/>
        <v>-0.20786419999785721</v>
      </c>
      <c r="K278" s="1">
        <f t="shared" si="159"/>
        <v>-0.20786419999785721</v>
      </c>
      <c r="O278" s="1">
        <f t="shared" ca="1" si="152"/>
        <v>-0.2026473164214809</v>
      </c>
      <c r="P278" s="13">
        <f t="shared" si="150"/>
        <v>-0.17106849027152229</v>
      </c>
      <c r="Q278" s="65">
        <f t="shared" si="163"/>
        <v>39005.648300000001</v>
      </c>
      <c r="S278" s="2">
        <f t="shared" si="160"/>
        <v>1</v>
      </c>
      <c r="Z278" s="1">
        <f t="shared" si="164"/>
        <v>2737</v>
      </c>
      <c r="AA278" s="1">
        <f t="shared" si="165"/>
        <v>-0.21063913853391139</v>
      </c>
      <c r="AB278" s="1">
        <f t="shared" si="155"/>
        <v>-0.19138323689664577</v>
      </c>
      <c r="AC278" s="1">
        <f t="shared" si="166"/>
        <v>-3.6795709726334919E-2</v>
      </c>
      <c r="AD278" s="1">
        <f t="shared" si="156"/>
        <v>2.7749385360541778E-3</v>
      </c>
      <c r="AE278" s="1">
        <f t="shared" si="157"/>
        <v>7.7002838788785044E-6</v>
      </c>
      <c r="AF278" s="1">
        <f t="shared" si="158"/>
        <v>-3.6795709726334919E-2</v>
      </c>
      <c r="AG278" s="2"/>
      <c r="AH278" s="1">
        <f t="shared" si="167"/>
        <v>-1.6480963101211433E-2</v>
      </c>
      <c r="AI278" s="1">
        <f t="shared" si="168"/>
        <v>1.0715687913114955</v>
      </c>
      <c r="AJ278" s="1">
        <f t="shared" si="169"/>
        <v>-0.53062853935259657</v>
      </c>
      <c r="AK278" s="1">
        <f t="shared" si="170"/>
        <v>0.67371322958701618</v>
      </c>
      <c r="AL278" s="1">
        <f t="shared" si="171"/>
        <v>1.4649628932028338</v>
      </c>
      <c r="AM278" s="1">
        <f t="shared" si="172"/>
        <v>0.89939626538784923</v>
      </c>
      <c r="AN278" s="1">
        <f t="shared" si="153"/>
        <v>13.317622509642844</v>
      </c>
      <c r="AO278" s="1">
        <f t="shared" si="153"/>
        <v>13.31260127153333</v>
      </c>
      <c r="AP278" s="1">
        <f t="shared" si="153"/>
        <v>13.302554002656848</v>
      </c>
      <c r="AQ278" s="1">
        <f t="shared" si="153"/>
        <v>13.282718670960675</v>
      </c>
      <c r="AR278" s="1">
        <f t="shared" si="153"/>
        <v>13.244526031267137</v>
      </c>
      <c r="AS278" s="1">
        <f t="shared" si="153"/>
        <v>13.174075889393901</v>
      </c>
      <c r="AT278" s="1">
        <f t="shared" si="153"/>
        <v>13.052265939598081</v>
      </c>
      <c r="AU278" s="1">
        <f t="shared" si="173"/>
        <v>12.857681377391001</v>
      </c>
    </row>
    <row r="279" spans="1:47" x14ac:dyDescent="0.2">
      <c r="A279" s="15" t="s">
        <v>185</v>
      </c>
      <c r="B279" s="16" t="s">
        <v>99</v>
      </c>
      <c r="C279" s="17">
        <v>54057.766799999998</v>
      </c>
      <c r="D279" s="20"/>
      <c r="E279" s="19">
        <f t="shared" si="161"/>
        <v>2747.9317029253525</v>
      </c>
      <c r="F279" s="19">
        <f t="shared" si="162"/>
        <v>2748</v>
      </c>
      <c r="G279" s="1">
        <f t="shared" si="154"/>
        <v>-0.20873680000659078</v>
      </c>
      <c r="K279" s="1">
        <f t="shared" si="159"/>
        <v>-0.20873680000659078</v>
      </c>
      <c r="O279" s="1">
        <f t="shared" ca="1" si="152"/>
        <v>-0.20372285837190926</v>
      </c>
      <c r="P279" s="13">
        <f t="shared" si="150"/>
        <v>-0.17189060652421101</v>
      </c>
      <c r="Q279" s="65">
        <f t="shared" si="163"/>
        <v>39039.266799999998</v>
      </c>
      <c r="S279" s="2">
        <f t="shared" si="160"/>
        <v>1</v>
      </c>
      <c r="Z279" s="1">
        <f t="shared" si="164"/>
        <v>2748</v>
      </c>
      <c r="AA279" s="1">
        <f t="shared" si="165"/>
        <v>-0.21125401882967182</v>
      </c>
      <c r="AB279" s="1">
        <f t="shared" si="155"/>
        <v>-0.19246678151065721</v>
      </c>
      <c r="AC279" s="1">
        <f t="shared" si="166"/>
        <v>-3.6846193482379774E-2</v>
      </c>
      <c r="AD279" s="1">
        <f t="shared" si="156"/>
        <v>2.5172188230810355E-3</v>
      </c>
      <c r="AE279" s="1">
        <f t="shared" si="157"/>
        <v>6.3363906032734738E-6</v>
      </c>
      <c r="AF279" s="1">
        <f t="shared" si="158"/>
        <v>-3.6846193482379774E-2</v>
      </c>
      <c r="AG279" s="2"/>
      <c r="AH279" s="1">
        <f t="shared" si="167"/>
        <v>-1.627001849593358E-2</v>
      </c>
      <c r="AI279" s="1">
        <f t="shared" si="168"/>
        <v>1.0436797731080565</v>
      </c>
      <c r="AJ279" s="1">
        <f t="shared" si="169"/>
        <v>-0.4951651129252872</v>
      </c>
      <c r="AK279" s="1">
        <f t="shared" si="170"/>
        <v>0.67609443499527844</v>
      </c>
      <c r="AL279" s="1">
        <f t="shared" si="171"/>
        <v>1.5062799658137651</v>
      </c>
      <c r="AM279" s="1">
        <f t="shared" si="172"/>
        <v>0.93747877223810383</v>
      </c>
      <c r="AN279" s="1">
        <f t="shared" si="153"/>
        <v>13.346357688556001</v>
      </c>
      <c r="AO279" s="1">
        <f t="shared" si="153"/>
        <v>13.341729977286768</v>
      </c>
      <c r="AP279" s="1">
        <f t="shared" si="153"/>
        <v>13.332209949783191</v>
      </c>
      <c r="AQ279" s="1">
        <f t="shared" si="153"/>
        <v>13.312893688743179</v>
      </c>
      <c r="AR279" s="1">
        <f t="shared" si="153"/>
        <v>13.274718125691649</v>
      </c>
      <c r="AS279" s="1">
        <f t="shared" si="153"/>
        <v>13.202681462935843</v>
      </c>
      <c r="AT279" s="1">
        <f t="shared" si="153"/>
        <v>13.076059585489297</v>
      </c>
      <c r="AU279" s="1">
        <f t="shared" si="173"/>
        <v>12.872123371535036</v>
      </c>
    </row>
    <row r="280" spans="1:47" x14ac:dyDescent="0.2">
      <c r="A280" s="31" t="s">
        <v>187</v>
      </c>
      <c r="B280" s="26" t="s">
        <v>99</v>
      </c>
      <c r="C280" s="18">
        <v>54482.584300000002</v>
      </c>
      <c r="D280" s="18">
        <v>1E-4</v>
      </c>
      <c r="E280" s="19">
        <f t="shared" si="161"/>
        <v>2886.9287197822364</v>
      </c>
      <c r="F280" s="19">
        <f t="shared" si="162"/>
        <v>2887</v>
      </c>
      <c r="G280" s="1">
        <f t="shared" si="154"/>
        <v>-0.21785420000378508</v>
      </c>
      <c r="K280" s="1">
        <f t="shared" si="159"/>
        <v>-0.21785420000378508</v>
      </c>
      <c r="O280" s="1">
        <f t="shared" ca="1" si="152"/>
        <v>-0.21731379756368605</v>
      </c>
      <c r="P280" s="13">
        <f t="shared" si="150"/>
        <v>-0.18242511644454995</v>
      </c>
      <c r="Q280" s="65">
        <f t="shared" si="163"/>
        <v>39464.084300000002</v>
      </c>
      <c r="S280" s="2">
        <f t="shared" si="160"/>
        <v>1</v>
      </c>
      <c r="Z280" s="1">
        <f t="shared" si="164"/>
        <v>2887</v>
      </c>
      <c r="AA280" s="1">
        <f t="shared" si="165"/>
        <v>-0.21876789899386281</v>
      </c>
      <c r="AB280" s="1">
        <f t="shared" si="155"/>
        <v>-0.20464730724713964</v>
      </c>
      <c r="AC280" s="1">
        <f t="shared" si="166"/>
        <v>-3.5429083559235131E-2</v>
      </c>
      <c r="AD280" s="1">
        <f t="shared" si="156"/>
        <v>9.1369899007773259E-4</v>
      </c>
      <c r="AE280" s="1">
        <f t="shared" si="157"/>
        <v>8.3484584446906842E-7</v>
      </c>
      <c r="AF280" s="1">
        <f t="shared" si="158"/>
        <v>-3.5429083559235131E-2</v>
      </c>
      <c r="AG280" s="2"/>
      <c r="AH280" s="1">
        <f t="shared" si="167"/>
        <v>-1.3206892756645447E-2</v>
      </c>
      <c r="AI280" s="1">
        <f t="shared" si="168"/>
        <v>0.78918966459768258</v>
      </c>
      <c r="AJ280" s="1">
        <f t="shared" si="169"/>
        <v>-0.13666883827831053</v>
      </c>
      <c r="AK280" s="1">
        <f t="shared" si="170"/>
        <v>0.6438715788865963</v>
      </c>
      <c r="AL280" s="1">
        <f t="shared" si="171"/>
        <v>1.8872069213090079</v>
      </c>
      <c r="AM280" s="1">
        <f t="shared" si="172"/>
        <v>1.3796451318489065</v>
      </c>
      <c r="AN280" s="1">
        <f t="shared" si="153"/>
        <v>13.654428942311892</v>
      </c>
      <c r="AO280" s="1">
        <f t="shared" si="153"/>
        <v>13.653563422262456</v>
      </c>
      <c r="AP280" s="1">
        <f t="shared" si="153"/>
        <v>13.650823065824127</v>
      </c>
      <c r="AQ280" s="1">
        <f t="shared" si="153"/>
        <v>13.642238797445403</v>
      </c>
      <c r="AR280" s="1">
        <f t="shared" si="153"/>
        <v>13.616188122913508</v>
      </c>
      <c r="AS280" s="1">
        <f t="shared" si="153"/>
        <v>13.543475865882517</v>
      </c>
      <c r="AT280" s="1">
        <f t="shared" si="153"/>
        <v>13.372420184516994</v>
      </c>
      <c r="AU280" s="1">
        <f t="shared" si="173"/>
        <v>13.054617661173284</v>
      </c>
    </row>
    <row r="281" spans="1:47" x14ac:dyDescent="0.2">
      <c r="A281" s="31" t="s">
        <v>187</v>
      </c>
      <c r="B281" s="26" t="s">
        <v>99</v>
      </c>
      <c r="C281" s="18">
        <v>54485.640399999997</v>
      </c>
      <c r="D281" s="18">
        <v>2.0000000000000001E-4</v>
      </c>
      <c r="E281" s="19">
        <f t="shared" si="161"/>
        <v>2887.9286521843042</v>
      </c>
      <c r="F281" s="19">
        <f t="shared" si="162"/>
        <v>2888</v>
      </c>
      <c r="G281" s="1">
        <f t="shared" si="154"/>
        <v>-0.21806080000533257</v>
      </c>
      <c r="K281" s="1">
        <f t="shared" si="159"/>
        <v>-0.21806080000533257</v>
      </c>
      <c r="O281" s="1">
        <f t="shared" ca="1" si="152"/>
        <v>-0.2174115741046341</v>
      </c>
      <c r="P281" s="13">
        <f t="shared" si="150"/>
        <v>-0.18250188428570346</v>
      </c>
      <c r="Q281" s="65">
        <f t="shared" si="163"/>
        <v>39467.140399999997</v>
      </c>
      <c r="S281" s="2">
        <f t="shared" si="160"/>
        <v>1</v>
      </c>
      <c r="Z281" s="1">
        <f t="shared" si="164"/>
        <v>2888</v>
      </c>
      <c r="AA281" s="1">
        <f t="shared" si="165"/>
        <v>-0.21882156690518559</v>
      </c>
      <c r="AB281" s="1">
        <f t="shared" si="155"/>
        <v>-0.20487728357655288</v>
      </c>
      <c r="AC281" s="1">
        <f t="shared" si="166"/>
        <v>-3.5558915719629103E-2</v>
      </c>
      <c r="AD281" s="1">
        <f t="shared" si="156"/>
        <v>7.6076689985302148E-4</v>
      </c>
      <c r="AE281" s="1">
        <f t="shared" si="157"/>
        <v>5.7876627591197721E-7</v>
      </c>
      <c r="AF281" s="1">
        <f t="shared" si="158"/>
        <v>-3.5558915719629103E-2</v>
      </c>
      <c r="AG281" s="2"/>
      <c r="AH281" s="1">
        <f t="shared" si="167"/>
        <v>-1.3183516428779695E-2</v>
      </c>
      <c r="AI281" s="1">
        <f t="shared" si="168"/>
        <v>0.78786370116033255</v>
      </c>
      <c r="AJ281" s="1">
        <f t="shared" si="169"/>
        <v>-0.13462782336688109</v>
      </c>
      <c r="AK281" s="1">
        <f t="shared" si="170"/>
        <v>0.64343593179504921</v>
      </c>
      <c r="AL281" s="1">
        <f t="shared" si="171"/>
        <v>1.8892669776007909</v>
      </c>
      <c r="AM281" s="1">
        <f t="shared" si="172"/>
        <v>1.382639993856428</v>
      </c>
      <c r="AN281" s="1">
        <f t="shared" ref="AN281:AT290" si="174">$AU281+$AB$7*SIN(AO281)</f>
        <v>13.65635051497094</v>
      </c>
      <c r="AO281" s="1">
        <f t="shared" si="174"/>
        <v>13.655499130736453</v>
      </c>
      <c r="AP281" s="1">
        <f t="shared" si="174"/>
        <v>13.65279349702662</v>
      </c>
      <c r="AQ281" s="1">
        <f t="shared" si="174"/>
        <v>13.644285990795529</v>
      </c>
      <c r="AR281" s="1">
        <f t="shared" si="174"/>
        <v>13.618369778145547</v>
      </c>
      <c r="AS281" s="1">
        <f t="shared" si="174"/>
        <v>13.545771907420287</v>
      </c>
      <c r="AT281" s="1">
        <f t="shared" si="174"/>
        <v>13.374518387296183</v>
      </c>
      <c r="AU281" s="1">
        <f t="shared" si="173"/>
        <v>13.055930569731833</v>
      </c>
    </row>
    <row r="282" spans="1:47" x14ac:dyDescent="0.2">
      <c r="A282" s="31" t="s">
        <v>188</v>
      </c>
      <c r="B282" s="26" t="s">
        <v>99</v>
      </c>
      <c r="C282" s="18">
        <v>54812.658100000001</v>
      </c>
      <c r="D282" s="18">
        <v>1E-4</v>
      </c>
      <c r="E282" s="19">
        <f t="shared" si="161"/>
        <v>2994.9263270903507</v>
      </c>
      <c r="F282" s="19">
        <f t="shared" si="162"/>
        <v>2995</v>
      </c>
      <c r="G282" s="1">
        <f t="shared" si="154"/>
        <v>-0.22516700000414858</v>
      </c>
      <c r="K282" s="1">
        <f t="shared" si="159"/>
        <v>-0.22516700000414858</v>
      </c>
      <c r="O282" s="1">
        <f t="shared" ca="1" si="152"/>
        <v>-0.22787366398607381</v>
      </c>
      <c r="P282" s="13">
        <f t="shared" si="150"/>
        <v>-0.19079693528912989</v>
      </c>
      <c r="Q282" s="65">
        <f t="shared" si="163"/>
        <v>39794.158100000001</v>
      </c>
      <c r="S282" s="2">
        <f t="shared" si="160"/>
        <v>1</v>
      </c>
      <c r="Z282" s="1">
        <f t="shared" si="164"/>
        <v>2995</v>
      </c>
      <c r="AA282" s="1">
        <f t="shared" si="165"/>
        <v>-0.22462277829758825</v>
      </c>
      <c r="AB282" s="1">
        <f t="shared" si="155"/>
        <v>-0.21450447692105998</v>
      </c>
      <c r="AC282" s="1">
        <f t="shared" si="166"/>
        <v>-3.4370064715018689E-2</v>
      </c>
      <c r="AD282" s="1">
        <f t="shared" si="156"/>
        <v>-5.4422170656032165E-4</v>
      </c>
      <c r="AE282" s="1">
        <f t="shared" si="157"/>
        <v>2.9617726589142883E-7</v>
      </c>
      <c r="AF282" s="1">
        <f t="shared" si="158"/>
        <v>-3.4370064715018689E-2</v>
      </c>
      <c r="AG282" s="2"/>
      <c r="AH282" s="1">
        <f t="shared" si="167"/>
        <v>-1.0662523083088602E-2</v>
      </c>
      <c r="AI282" s="1">
        <f t="shared" si="168"/>
        <v>0.67202661323609636</v>
      </c>
      <c r="AJ282" s="1">
        <f t="shared" si="169"/>
        <v>5.1792038992143803E-2</v>
      </c>
      <c r="AK282" s="1">
        <f t="shared" si="170"/>
        <v>0.59282802327907114</v>
      </c>
      <c r="AL282" s="1">
        <f t="shared" si="171"/>
        <v>2.076120056117027</v>
      </c>
      <c r="AM282" s="1">
        <f t="shared" si="172"/>
        <v>1.6960691823352354</v>
      </c>
      <c r="AN282" s="1">
        <f t="shared" si="174"/>
        <v>13.845231938874088</v>
      </c>
      <c r="AO282" s="1">
        <f t="shared" si="174"/>
        <v>13.845140816141283</v>
      </c>
      <c r="AP282" s="1">
        <f t="shared" si="174"/>
        <v>13.844673999308204</v>
      </c>
      <c r="AQ282" s="1">
        <f t="shared" si="174"/>
        <v>13.842293780382699</v>
      </c>
      <c r="AR282" s="1">
        <f t="shared" si="174"/>
        <v>13.830436198729034</v>
      </c>
      <c r="AS282" s="1">
        <f t="shared" si="174"/>
        <v>13.776960076827111</v>
      </c>
      <c r="AT282" s="1">
        <f t="shared" si="174"/>
        <v>13.595582226912612</v>
      </c>
      <c r="AU282" s="1">
        <f t="shared" si="173"/>
        <v>13.196411785496528</v>
      </c>
    </row>
    <row r="283" spans="1:47" x14ac:dyDescent="0.2">
      <c r="A283" s="31" t="s">
        <v>189</v>
      </c>
      <c r="B283" s="26" t="s">
        <v>99</v>
      </c>
      <c r="C283" s="18">
        <v>55087.720500000003</v>
      </c>
      <c r="D283" s="18">
        <v>1E-4</v>
      </c>
      <c r="E283" s="19">
        <f t="shared" si="161"/>
        <v>3084.9246276535214</v>
      </c>
      <c r="F283" s="19">
        <f t="shared" si="162"/>
        <v>3085</v>
      </c>
      <c r="G283" s="1">
        <f t="shared" si="154"/>
        <v>-0.23036100000172155</v>
      </c>
      <c r="K283" s="1">
        <f t="shared" si="159"/>
        <v>-0.23036100000172155</v>
      </c>
      <c r="O283" s="1">
        <f t="shared" ca="1" si="152"/>
        <v>-0.23667355267139692</v>
      </c>
      <c r="P283" s="13">
        <f t="shared" si="150"/>
        <v>-0.19789819099294648</v>
      </c>
      <c r="Q283" s="65">
        <f t="shared" si="163"/>
        <v>40069.220500000003</v>
      </c>
      <c r="S283" s="2">
        <f t="shared" si="160"/>
        <v>1</v>
      </c>
      <c r="Z283" s="1">
        <f t="shared" si="164"/>
        <v>3085</v>
      </c>
      <c r="AA283" s="1">
        <f t="shared" si="165"/>
        <v>-0.2296411829631973</v>
      </c>
      <c r="AB283" s="1">
        <f t="shared" si="155"/>
        <v>-0.2218004533064758</v>
      </c>
      <c r="AC283" s="1">
        <f t="shared" si="166"/>
        <v>-3.2462809008775073E-2</v>
      </c>
      <c r="AD283" s="1">
        <f t="shared" si="156"/>
        <v>-7.1981703852425083E-4</v>
      </c>
      <c r="AE283" s="1">
        <f t="shared" si="157"/>
        <v>5.1813656894982278E-7</v>
      </c>
      <c r="AF283" s="1">
        <f t="shared" si="158"/>
        <v>-3.2462809008775073E-2</v>
      </c>
      <c r="AG283" s="2"/>
      <c r="AH283" s="1">
        <f t="shared" si="167"/>
        <v>-8.5605466952457434E-3</v>
      </c>
      <c r="AI283" s="1">
        <f t="shared" si="168"/>
        <v>0.60328164263928086</v>
      </c>
      <c r="AJ283" s="1">
        <f t="shared" si="169"/>
        <v>0.17121292111425879</v>
      </c>
      <c r="AK283" s="1">
        <f t="shared" si="170"/>
        <v>0.54920501868006344</v>
      </c>
      <c r="AL283" s="1">
        <f t="shared" si="171"/>
        <v>2.1963654717480536</v>
      </c>
      <c r="AM283" s="1">
        <f t="shared" si="172"/>
        <v>1.9559586580015329</v>
      </c>
      <c r="AN283" s="1">
        <f t="shared" si="174"/>
        <v>13.984162204342987</v>
      </c>
      <c r="AO283" s="1">
        <f t="shared" si="174"/>
        <v>13.984158056362592</v>
      </c>
      <c r="AP283" s="1">
        <f t="shared" si="174"/>
        <v>13.984117891380265</v>
      </c>
      <c r="AQ283" s="1">
        <f t="shared" si="174"/>
        <v>13.983729512549667</v>
      </c>
      <c r="AR283" s="1">
        <f t="shared" si="174"/>
        <v>13.980023168644971</v>
      </c>
      <c r="AS283" s="1">
        <f t="shared" si="174"/>
        <v>13.948247412519422</v>
      </c>
      <c r="AT283" s="1">
        <f t="shared" si="174"/>
        <v>13.775494923966505</v>
      </c>
      <c r="AU283" s="1">
        <f t="shared" si="173"/>
        <v>13.314573555765897</v>
      </c>
    </row>
    <row r="284" spans="1:47" x14ac:dyDescent="0.2">
      <c r="A284" s="25" t="s">
        <v>190</v>
      </c>
      <c r="B284" s="27" t="s">
        <v>99</v>
      </c>
      <c r="C284" s="25">
        <v>55173.294699999999</v>
      </c>
      <c r="D284" s="25">
        <v>2.0000000000000001E-4</v>
      </c>
      <c r="E284" s="19">
        <f t="shared" si="161"/>
        <v>3112.9238473653122</v>
      </c>
      <c r="F284" s="19">
        <f t="shared" si="162"/>
        <v>3113</v>
      </c>
      <c r="G284" s="1">
        <f t="shared" si="154"/>
        <v>-0.23274580000725109</v>
      </c>
      <c r="K284" s="1">
        <f t="shared" si="159"/>
        <v>-0.23274580000725109</v>
      </c>
      <c r="O284" s="1">
        <f t="shared" ca="1" si="152"/>
        <v>-0.23941129581794188</v>
      </c>
      <c r="P284" s="13">
        <f t="shared" si="150"/>
        <v>-0.20013059854524495</v>
      </c>
      <c r="Q284" s="65">
        <f t="shared" si="163"/>
        <v>40154.794699999999</v>
      </c>
      <c r="S284" s="2">
        <f t="shared" si="160"/>
        <v>1</v>
      </c>
      <c r="Z284" s="1">
        <f t="shared" si="164"/>
        <v>3113</v>
      </c>
      <c r="AA284" s="1">
        <f t="shared" si="165"/>
        <v>-0.23123500811911157</v>
      </c>
      <c r="AB284" s="1">
        <f t="shared" si="155"/>
        <v>-0.22482909366545276</v>
      </c>
      <c r="AC284" s="1">
        <f t="shared" si="166"/>
        <v>-3.2615201462006138E-2</v>
      </c>
      <c r="AD284" s="1">
        <f t="shared" si="156"/>
        <v>-1.5107918881395177E-3</v>
      </c>
      <c r="AE284" s="1">
        <f t="shared" si="157"/>
        <v>2.2824921292681688E-6</v>
      </c>
      <c r="AF284" s="1">
        <f t="shared" si="158"/>
        <v>-3.2615201462006138E-2</v>
      </c>
      <c r="AG284" s="2"/>
      <c r="AH284" s="1">
        <f t="shared" si="167"/>
        <v>-7.9167063417983352E-3</v>
      </c>
      <c r="AI284" s="1">
        <f t="shared" si="168"/>
        <v>0.58557356081815304</v>
      </c>
      <c r="AJ284" s="1">
        <f t="shared" si="169"/>
        <v>0.20326769882857851</v>
      </c>
      <c r="AK284" s="1">
        <f t="shared" si="170"/>
        <v>0.53596859433870836</v>
      </c>
      <c r="AL284" s="1">
        <f t="shared" si="171"/>
        <v>2.2289989786239541</v>
      </c>
      <c r="AM284" s="1">
        <f t="shared" si="172"/>
        <v>2.0373029402469802</v>
      </c>
      <c r="AN284" s="1">
        <f t="shared" si="174"/>
        <v>14.024546933728136</v>
      </c>
      <c r="AO284" s="1">
        <f t="shared" si="174"/>
        <v>14.024545970186843</v>
      </c>
      <c r="AP284" s="1">
        <f t="shared" si="174"/>
        <v>14.024533316025005</v>
      </c>
      <c r="AQ284" s="1">
        <f t="shared" si="174"/>
        <v>14.024367260443308</v>
      </c>
      <c r="AR284" s="1">
        <f t="shared" si="174"/>
        <v>14.022210308949138</v>
      </c>
      <c r="AS284" s="1">
        <f t="shared" si="174"/>
        <v>13.99716758479984</v>
      </c>
      <c r="AT284" s="1">
        <f t="shared" si="174"/>
        <v>13.830194779366805</v>
      </c>
      <c r="AU284" s="1">
        <f t="shared" si="173"/>
        <v>13.351334995405255</v>
      </c>
    </row>
    <row r="285" spans="1:47" x14ac:dyDescent="0.2">
      <c r="A285" s="31" t="s">
        <v>189</v>
      </c>
      <c r="B285" s="26" t="s">
        <v>99</v>
      </c>
      <c r="C285" s="18">
        <v>55246.644800000002</v>
      </c>
      <c r="D285" s="18">
        <v>1E-4</v>
      </c>
      <c r="E285" s="19">
        <f t="shared" si="161"/>
        <v>3136.9234356265169</v>
      </c>
      <c r="F285" s="19">
        <f t="shared" si="162"/>
        <v>3137</v>
      </c>
      <c r="G285" s="1">
        <f t="shared" si="154"/>
        <v>-0.23400419999961741</v>
      </c>
      <c r="K285" s="1">
        <f t="shared" si="159"/>
        <v>-0.23400419999961741</v>
      </c>
      <c r="O285" s="1">
        <f t="shared" ca="1" si="152"/>
        <v>-0.24175793280069471</v>
      </c>
      <c r="P285" s="13">
        <f t="shared" si="150"/>
        <v>-0.2020528267329294</v>
      </c>
      <c r="Q285" s="65">
        <f t="shared" si="163"/>
        <v>40228.144800000002</v>
      </c>
      <c r="S285" s="2">
        <f t="shared" si="160"/>
        <v>1</v>
      </c>
      <c r="Z285" s="1">
        <f t="shared" si="164"/>
        <v>3137</v>
      </c>
      <c r="AA285" s="1">
        <f t="shared" si="165"/>
        <v>-0.23261440789573204</v>
      </c>
      <c r="AB285" s="1">
        <f t="shared" si="155"/>
        <v>-0.2266345674469297</v>
      </c>
      <c r="AC285" s="1">
        <f t="shared" si="166"/>
        <v>-3.195137326668801E-2</v>
      </c>
      <c r="AD285" s="1">
        <f t="shared" si="156"/>
        <v>-1.3897921038853733E-3</v>
      </c>
      <c r="AE285" s="1">
        <f t="shared" si="157"/>
        <v>1.9315220920221323E-6</v>
      </c>
      <c r="AF285" s="1">
        <f t="shared" si="158"/>
        <v>-3.195137326668801E-2</v>
      </c>
      <c r="AG285" s="2"/>
      <c r="AH285" s="1">
        <f t="shared" si="167"/>
        <v>-7.3696325526877056E-3</v>
      </c>
      <c r="AI285" s="1">
        <f t="shared" si="168"/>
        <v>0.57151778711214307</v>
      </c>
      <c r="AJ285" s="1">
        <f t="shared" si="169"/>
        <v>0.22913964180832791</v>
      </c>
      <c r="AK285" s="1">
        <f t="shared" si="170"/>
        <v>0.524799581601473</v>
      </c>
      <c r="AL285" s="1">
        <f t="shared" si="171"/>
        <v>2.2554985503233485</v>
      </c>
      <c r="AM285" s="1">
        <f t="shared" si="172"/>
        <v>2.1074448334300984</v>
      </c>
      <c r="AN285" s="1">
        <f t="shared" si="174"/>
        <v>14.058239574961366</v>
      </c>
      <c r="AO285" s="1">
        <f t="shared" si="174"/>
        <v>14.058239392385682</v>
      </c>
      <c r="AP285" s="1">
        <f t="shared" si="174"/>
        <v>14.05823597460564</v>
      </c>
      <c r="AQ285" s="1">
        <f t="shared" si="174"/>
        <v>14.058172021688721</v>
      </c>
      <c r="AR285" s="1">
        <f t="shared" si="174"/>
        <v>14.05698473261333</v>
      </c>
      <c r="AS285" s="1">
        <f t="shared" si="174"/>
        <v>14.037473091107376</v>
      </c>
      <c r="AT285" s="1">
        <f t="shared" si="174"/>
        <v>13.876566258080192</v>
      </c>
      <c r="AU285" s="1">
        <f t="shared" si="173"/>
        <v>13.382844800810421</v>
      </c>
    </row>
    <row r="286" spans="1:47" x14ac:dyDescent="0.2">
      <c r="A286" s="32" t="s">
        <v>191</v>
      </c>
      <c r="B286" s="33" t="s">
        <v>99</v>
      </c>
      <c r="C286" s="34">
        <v>55454.469799999999</v>
      </c>
      <c r="D286" s="34">
        <v>1E-4</v>
      </c>
      <c r="E286" s="19">
        <f t="shared" si="161"/>
        <v>3204.9221763287742</v>
      </c>
      <c r="F286" s="19">
        <f t="shared" si="162"/>
        <v>3205</v>
      </c>
      <c r="G286" s="1">
        <f t="shared" si="154"/>
        <v>-0.23785300000599818</v>
      </c>
      <c r="K286" s="1">
        <f t="shared" si="159"/>
        <v>-0.23785300000599818</v>
      </c>
      <c r="O286" s="1">
        <f t="shared" ca="1" si="152"/>
        <v>-0.24840673758516105</v>
      </c>
      <c r="P286" s="13">
        <f t="shared" si="150"/>
        <v>-0.20754293193136858</v>
      </c>
      <c r="Q286" s="65">
        <f t="shared" si="163"/>
        <v>40435.969799999999</v>
      </c>
      <c r="S286" s="2">
        <f t="shared" si="160"/>
        <v>1</v>
      </c>
      <c r="Z286" s="1">
        <f t="shared" si="164"/>
        <v>3205</v>
      </c>
      <c r="AA286" s="1">
        <f t="shared" si="165"/>
        <v>-0.23659194908194736</v>
      </c>
      <c r="AB286" s="1">
        <f t="shared" si="155"/>
        <v>-0.23200664947337599</v>
      </c>
      <c r="AC286" s="1">
        <f t="shared" si="166"/>
        <v>-3.0310068074629604E-2</v>
      </c>
      <c r="AD286" s="1">
        <f t="shared" si="156"/>
        <v>-1.2610509240508216E-3</v>
      </c>
      <c r="AE286" s="1">
        <f t="shared" si="157"/>
        <v>1.590249433049431E-6</v>
      </c>
      <c r="AF286" s="1">
        <f t="shared" si="158"/>
        <v>-3.0310068074629604E-2</v>
      </c>
      <c r="AG286" s="2"/>
      <c r="AH286" s="1">
        <f t="shared" si="167"/>
        <v>-5.8463505326221861E-3</v>
      </c>
      <c r="AI286" s="1">
        <f t="shared" si="168"/>
        <v>0.53647881646094397</v>
      </c>
      <c r="AJ286" s="1">
        <f t="shared" si="169"/>
        <v>0.29546574033736028</v>
      </c>
      <c r="AK286" s="1">
        <f t="shared" si="170"/>
        <v>0.49412520682607231</v>
      </c>
      <c r="AL286" s="1">
        <f t="shared" si="171"/>
        <v>2.3242478222950473</v>
      </c>
      <c r="AM286" s="1">
        <f t="shared" si="172"/>
        <v>2.3091822107450817</v>
      </c>
      <c r="AN286" s="1">
        <f t="shared" si="174"/>
        <v>14.149574388318598</v>
      </c>
      <c r="AO286" s="1">
        <f t="shared" si="174"/>
        <v>14.149574388296093</v>
      </c>
      <c r="AP286" s="1">
        <f t="shared" si="174"/>
        <v>14.149574390973141</v>
      </c>
      <c r="AQ286" s="1">
        <f t="shared" si="174"/>
        <v>14.14957407249584</v>
      </c>
      <c r="AR286" s="1">
        <f t="shared" si="174"/>
        <v>14.149611903236707</v>
      </c>
      <c r="AS286" s="1">
        <f t="shared" si="174"/>
        <v>14.143739492088741</v>
      </c>
      <c r="AT286" s="1">
        <f t="shared" si="174"/>
        <v>14.005243271159907</v>
      </c>
      <c r="AU286" s="1">
        <f t="shared" si="173"/>
        <v>13.472122582791721</v>
      </c>
    </row>
    <row r="287" spans="1:47" x14ac:dyDescent="0.2">
      <c r="A287" s="18" t="s">
        <v>192</v>
      </c>
      <c r="B287" s="26" t="s">
        <v>193</v>
      </c>
      <c r="C287" s="18">
        <v>55472.807200000003</v>
      </c>
      <c r="D287" s="18">
        <v>1E-4</v>
      </c>
      <c r="E287" s="19">
        <f t="shared" si="161"/>
        <v>3210.9220324950384</v>
      </c>
      <c r="F287" s="19">
        <f t="shared" si="162"/>
        <v>3211</v>
      </c>
      <c r="G287" s="1">
        <f t="shared" si="154"/>
        <v>-0.23829259999911301</v>
      </c>
      <c r="K287" s="1">
        <f t="shared" si="159"/>
        <v>-0.23829259999911301</v>
      </c>
      <c r="O287" s="1">
        <f t="shared" ca="1" si="152"/>
        <v>-0.24899339683084928</v>
      </c>
      <c r="P287" s="13">
        <f t="shared" si="150"/>
        <v>-0.2080304609782897</v>
      </c>
      <c r="Q287" s="65">
        <f t="shared" si="163"/>
        <v>40454.307200000003</v>
      </c>
      <c r="S287" s="2">
        <f t="shared" si="160"/>
        <v>1</v>
      </c>
      <c r="Z287" s="1">
        <f t="shared" si="164"/>
        <v>3211</v>
      </c>
      <c r="AA287" s="1">
        <f t="shared" si="165"/>
        <v>-0.23694794730747998</v>
      </c>
      <c r="AB287" s="1">
        <f t="shared" si="155"/>
        <v>-0.23257863298133002</v>
      </c>
      <c r="AC287" s="1">
        <f t="shared" si="166"/>
        <v>-3.0262139020823309E-2</v>
      </c>
      <c r="AD287" s="1">
        <f t="shared" si="156"/>
        <v>-1.3446526916330304E-3</v>
      </c>
      <c r="AE287" s="1">
        <f t="shared" si="157"/>
        <v>1.8080908611159534E-6</v>
      </c>
      <c r="AF287" s="1">
        <f t="shared" si="158"/>
        <v>-3.0262139020823309E-2</v>
      </c>
      <c r="AG287" s="2"/>
      <c r="AH287" s="1">
        <f t="shared" si="167"/>
        <v>-5.713967017782995E-3</v>
      </c>
      <c r="AI287" s="1">
        <f t="shared" si="168"/>
        <v>0.53368551160798239</v>
      </c>
      <c r="AJ287" s="1">
        <f t="shared" si="169"/>
        <v>0.30087603166094307</v>
      </c>
      <c r="AK287" s="1">
        <f t="shared" si="170"/>
        <v>0.49148998517370307</v>
      </c>
      <c r="AL287" s="1">
        <f t="shared" si="171"/>
        <v>2.3299159520014352</v>
      </c>
      <c r="AM287" s="1">
        <f t="shared" si="172"/>
        <v>2.3272466923862396</v>
      </c>
      <c r="AN287" s="1">
        <f t="shared" si="174"/>
        <v>14.157365784264037</v>
      </c>
      <c r="AO287" s="1">
        <f t="shared" si="174"/>
        <v>14.157365784113587</v>
      </c>
      <c r="AP287" s="1">
        <f t="shared" si="174"/>
        <v>14.157365795108353</v>
      </c>
      <c r="AQ287" s="1">
        <f t="shared" si="174"/>
        <v>14.157364991608885</v>
      </c>
      <c r="AR287" s="1">
        <f t="shared" si="174"/>
        <v>14.157423627562091</v>
      </c>
      <c r="AS287" s="1">
        <f t="shared" si="174"/>
        <v>14.152569212041234</v>
      </c>
      <c r="AT287" s="1">
        <f t="shared" si="174"/>
        <v>14.016397580957028</v>
      </c>
      <c r="AU287" s="1">
        <f t="shared" si="173"/>
        <v>13.480000034143012</v>
      </c>
    </row>
    <row r="288" spans="1:47" x14ac:dyDescent="0.2">
      <c r="A288" s="31" t="s">
        <v>194</v>
      </c>
      <c r="B288" s="26" t="s">
        <v>99</v>
      </c>
      <c r="C288" s="18">
        <v>56181.851999999999</v>
      </c>
      <c r="D288" s="18">
        <v>2.9999999999999997E-4</v>
      </c>
      <c r="E288" s="19">
        <f t="shared" si="161"/>
        <v>3442.916034667463</v>
      </c>
      <c r="F288" s="19">
        <f t="shared" si="162"/>
        <v>3443</v>
      </c>
      <c r="G288" s="1">
        <f t="shared" si="154"/>
        <v>-0.256623799999943</v>
      </c>
      <c r="K288" s="1">
        <f t="shared" si="159"/>
        <v>-0.256623799999943</v>
      </c>
      <c r="O288" s="1">
        <f t="shared" ca="1" si="152"/>
        <v>-0.27167755433079332</v>
      </c>
      <c r="P288" s="13">
        <f t="shared" si="150"/>
        <v>-0.22726809612590576</v>
      </c>
      <c r="Q288" s="65">
        <f t="shared" si="163"/>
        <v>41163.351999999999</v>
      </c>
      <c r="S288" s="2">
        <f t="shared" si="160"/>
        <v>1</v>
      </c>
      <c r="Z288" s="1">
        <f t="shared" si="164"/>
        <v>3443</v>
      </c>
      <c r="AA288" s="1">
        <f t="shared" si="165"/>
        <v>-0.25136596090145646</v>
      </c>
      <c r="AB288" s="1">
        <f t="shared" si="155"/>
        <v>-0.25575085820366311</v>
      </c>
      <c r="AC288" s="1">
        <f t="shared" si="166"/>
        <v>-2.9355703874037242E-2</v>
      </c>
      <c r="AD288" s="1">
        <f t="shared" si="156"/>
        <v>-5.2578390984865386E-3</v>
      </c>
      <c r="AE288" s="1">
        <f t="shared" si="157"/>
        <v>2.7644871985573738E-5</v>
      </c>
      <c r="AF288" s="1">
        <f t="shared" si="158"/>
        <v>-2.9355703874037242E-2</v>
      </c>
      <c r="AG288" s="2"/>
      <c r="AH288" s="1">
        <f t="shared" si="167"/>
        <v>-8.7294179627991214E-4</v>
      </c>
      <c r="AI288" s="1">
        <f t="shared" si="168"/>
        <v>0.45182631918531013</v>
      </c>
      <c r="AJ288" s="1">
        <f t="shared" si="169"/>
        <v>0.46985248380705286</v>
      </c>
      <c r="AK288" s="1">
        <f t="shared" si="170"/>
        <v>0.39814221488361479</v>
      </c>
      <c r="AL288" s="1">
        <f t="shared" si="171"/>
        <v>2.5134284943092795</v>
      </c>
      <c r="AM288" s="1">
        <f t="shared" si="172"/>
        <v>3.078492028576838</v>
      </c>
      <c r="AN288" s="1">
        <f t="shared" si="174"/>
        <v>14.432721804215744</v>
      </c>
      <c r="AO288" s="1">
        <f t="shared" si="174"/>
        <v>14.432726135918962</v>
      </c>
      <c r="AP288" s="1">
        <f t="shared" si="174"/>
        <v>14.432704184654716</v>
      </c>
      <c r="AQ288" s="1">
        <f t="shared" si="174"/>
        <v>14.432815408195671</v>
      </c>
      <c r="AR288" s="1">
        <f t="shared" si="174"/>
        <v>14.432251437049185</v>
      </c>
      <c r="AS288" s="1">
        <f t="shared" si="174"/>
        <v>14.43510041952357</v>
      </c>
      <c r="AT288" s="1">
        <f t="shared" si="174"/>
        <v>14.420423900909597</v>
      </c>
      <c r="AU288" s="1">
        <f t="shared" si="173"/>
        <v>13.784594819726276</v>
      </c>
    </row>
    <row r="289" spans="1:47" x14ac:dyDescent="0.2">
      <c r="A289" s="15" t="s">
        <v>195</v>
      </c>
      <c r="B289" s="16" t="s">
        <v>99</v>
      </c>
      <c r="C289" s="17">
        <v>56236.8658</v>
      </c>
      <c r="D289" s="20"/>
      <c r="E289" s="19">
        <f t="shared" si="161"/>
        <v>3460.9161266739393</v>
      </c>
      <c r="F289" s="19">
        <f t="shared" si="162"/>
        <v>3461</v>
      </c>
      <c r="G289" s="1">
        <f t="shared" si="154"/>
        <v>-0.25634260000515496</v>
      </c>
      <c r="K289" s="1">
        <f t="shared" si="159"/>
        <v>-0.25634260000515496</v>
      </c>
      <c r="O289" s="1">
        <f t="shared" ca="1" si="152"/>
        <v>-0.27343753206785792</v>
      </c>
      <c r="P289" s="13">
        <f t="shared" si="150"/>
        <v>-0.22879217126666912</v>
      </c>
      <c r="Q289" s="65">
        <f t="shared" si="163"/>
        <v>41218.3658</v>
      </c>
      <c r="S289" s="2">
        <f t="shared" si="160"/>
        <v>1</v>
      </c>
      <c r="Z289" s="1">
        <f t="shared" si="164"/>
        <v>3461</v>
      </c>
      <c r="AA289" s="1">
        <f t="shared" si="165"/>
        <v>-0.25253865215398269</v>
      </c>
      <c r="AB289" s="1">
        <f t="shared" si="155"/>
        <v>-0.25582176002593876</v>
      </c>
      <c r="AC289" s="1">
        <f t="shared" si="166"/>
        <v>-2.7550428738485844E-2</v>
      </c>
      <c r="AD289" s="1">
        <f t="shared" si="156"/>
        <v>-3.8039478511722735E-3</v>
      </c>
      <c r="AE289" s="1">
        <f t="shared" si="157"/>
        <v>1.4470019254438158E-5</v>
      </c>
      <c r="AF289" s="1">
        <f t="shared" si="158"/>
        <v>-2.7550428738485844E-2</v>
      </c>
      <c r="AG289" s="2"/>
      <c r="AH289" s="1">
        <f t="shared" si="167"/>
        <v>-5.2083997921621532E-4</v>
      </c>
      <c r="AI289" s="1">
        <f t="shared" si="168"/>
        <v>0.44708920277694875</v>
      </c>
      <c r="AJ289" s="1">
        <f t="shared" si="169"/>
        <v>0.48040908323323822</v>
      </c>
      <c r="AK289" s="1">
        <f t="shared" si="170"/>
        <v>0.39153704540506234</v>
      </c>
      <c r="AL289" s="1">
        <f t="shared" si="171"/>
        <v>2.5254259211771761</v>
      </c>
      <c r="AM289" s="1">
        <f t="shared" si="172"/>
        <v>3.142524482950463</v>
      </c>
      <c r="AN289" s="1">
        <f t="shared" si="174"/>
        <v>14.45235556983166</v>
      </c>
      <c r="AO289" s="1">
        <f t="shared" si="174"/>
        <v>14.452357022448547</v>
      </c>
      <c r="AP289" s="1">
        <f t="shared" si="174"/>
        <v>14.452350105953059</v>
      </c>
      <c r="AQ289" s="1">
        <f t="shared" si="174"/>
        <v>14.452383036866873</v>
      </c>
      <c r="AR289" s="1">
        <f t="shared" si="174"/>
        <v>14.452226215952939</v>
      </c>
      <c r="AS289" s="1">
        <f t="shared" si="174"/>
        <v>14.45297234140212</v>
      </c>
      <c r="AT289" s="1">
        <f t="shared" si="174"/>
        <v>14.449407005763392</v>
      </c>
      <c r="AU289" s="1">
        <f t="shared" si="173"/>
        <v>13.80822717378015</v>
      </c>
    </row>
    <row r="290" spans="1:47" x14ac:dyDescent="0.2">
      <c r="A290" s="35" t="s">
        <v>196</v>
      </c>
      <c r="B290" s="36" t="s">
        <v>99</v>
      </c>
      <c r="C290" s="35">
        <v>56236.8658</v>
      </c>
      <c r="D290" s="35">
        <v>5.9999999999999995E-4</v>
      </c>
      <c r="E290" s="19">
        <f t="shared" si="161"/>
        <v>3460.9161266739393</v>
      </c>
      <c r="F290" s="19">
        <f t="shared" si="162"/>
        <v>3461</v>
      </c>
      <c r="G290" s="1">
        <f t="shared" si="154"/>
        <v>-0.25634260000515496</v>
      </c>
      <c r="K290" s="1">
        <f t="shared" si="159"/>
        <v>-0.25634260000515496</v>
      </c>
      <c r="O290" s="1">
        <f t="shared" ca="1" si="152"/>
        <v>-0.27343753206785792</v>
      </c>
      <c r="P290" s="13">
        <f t="shared" si="150"/>
        <v>-0.22879217126666912</v>
      </c>
      <c r="Q290" s="65">
        <f t="shared" si="163"/>
        <v>41218.3658</v>
      </c>
      <c r="S290" s="2">
        <f t="shared" si="160"/>
        <v>1</v>
      </c>
      <c r="Z290" s="1">
        <f t="shared" si="164"/>
        <v>3461</v>
      </c>
      <c r="AA290" s="1">
        <f t="shared" si="165"/>
        <v>-0.25253865215398269</v>
      </c>
      <c r="AB290" s="1">
        <f t="shared" si="155"/>
        <v>-0.25582176002593876</v>
      </c>
      <c r="AC290" s="1">
        <f t="shared" si="166"/>
        <v>-2.7550428738485844E-2</v>
      </c>
      <c r="AD290" s="1">
        <f t="shared" si="156"/>
        <v>-3.8039478511722735E-3</v>
      </c>
      <c r="AE290" s="1">
        <f t="shared" si="157"/>
        <v>1.4470019254438158E-5</v>
      </c>
      <c r="AF290" s="1">
        <f t="shared" si="158"/>
        <v>-2.7550428738485844E-2</v>
      </c>
      <c r="AG290" s="2"/>
      <c r="AH290" s="1">
        <f t="shared" si="167"/>
        <v>-5.2083997921621532E-4</v>
      </c>
      <c r="AI290" s="1">
        <f t="shared" si="168"/>
        <v>0.44708920277694875</v>
      </c>
      <c r="AJ290" s="1">
        <f t="shared" si="169"/>
        <v>0.48040908323323822</v>
      </c>
      <c r="AK290" s="1">
        <f t="shared" si="170"/>
        <v>0.39153704540506234</v>
      </c>
      <c r="AL290" s="1">
        <f t="shared" si="171"/>
        <v>2.5254259211771761</v>
      </c>
      <c r="AM290" s="1">
        <f t="shared" si="172"/>
        <v>3.142524482950463</v>
      </c>
      <c r="AN290" s="1">
        <f t="shared" si="174"/>
        <v>14.45235556983166</v>
      </c>
      <c r="AO290" s="1">
        <f t="shared" si="174"/>
        <v>14.452357022448547</v>
      </c>
      <c r="AP290" s="1">
        <f t="shared" si="174"/>
        <v>14.452350105953059</v>
      </c>
      <c r="AQ290" s="1">
        <f t="shared" si="174"/>
        <v>14.452383036866873</v>
      </c>
      <c r="AR290" s="1">
        <f t="shared" si="174"/>
        <v>14.452226215952939</v>
      </c>
      <c r="AS290" s="1">
        <f t="shared" si="174"/>
        <v>14.45297234140212</v>
      </c>
      <c r="AT290" s="1">
        <f t="shared" si="174"/>
        <v>14.449407005763392</v>
      </c>
      <c r="AU290" s="1">
        <f t="shared" si="173"/>
        <v>13.80822717378015</v>
      </c>
    </row>
    <row r="291" spans="1:47" x14ac:dyDescent="0.2">
      <c r="A291" s="31" t="s">
        <v>197</v>
      </c>
      <c r="B291" s="26" t="s">
        <v>99</v>
      </c>
      <c r="C291" s="18">
        <v>56557.7713</v>
      </c>
      <c r="D291" s="18">
        <v>2.0000000000000001E-4</v>
      </c>
      <c r="E291" s="19">
        <f t="shared" si="161"/>
        <v>3565.9139367758448</v>
      </c>
      <c r="F291" s="19">
        <f t="shared" si="162"/>
        <v>3566</v>
      </c>
      <c r="G291" s="1">
        <f t="shared" si="154"/>
        <v>-0.263035600000876</v>
      </c>
      <c r="K291" s="1">
        <f t="shared" si="159"/>
        <v>-0.263035600000876</v>
      </c>
      <c r="O291" s="1">
        <f t="shared" ca="1" si="152"/>
        <v>-0.28370406886740152</v>
      </c>
      <c r="P291" s="13">
        <f t="shared" si="150"/>
        <v>-0.23777301458778843</v>
      </c>
      <c r="Q291" s="65">
        <f t="shared" si="163"/>
        <v>41539.2713</v>
      </c>
      <c r="S291" s="2">
        <f t="shared" si="160"/>
        <v>1</v>
      </c>
      <c r="Z291" s="1">
        <f t="shared" si="164"/>
        <v>3566</v>
      </c>
      <c r="AA291" s="1">
        <f t="shared" si="165"/>
        <v>-0.25953533033853265</v>
      </c>
      <c r="AB291" s="1">
        <f t="shared" si="155"/>
        <v>-0.26450040752572956</v>
      </c>
      <c r="AC291" s="1">
        <f t="shared" si="166"/>
        <v>-2.5262585413087568E-2</v>
      </c>
      <c r="AD291" s="1">
        <f t="shared" si="156"/>
        <v>-3.5002696623433471E-3</v>
      </c>
      <c r="AE291" s="1">
        <f t="shared" si="157"/>
        <v>1.2251887709121209E-5</v>
      </c>
      <c r="AF291" s="1">
        <f t="shared" si="158"/>
        <v>-2.5262585413087568E-2</v>
      </c>
      <c r="AG291" s="2"/>
      <c r="AH291" s="1">
        <f t="shared" si="167"/>
        <v>1.4648075248535415E-3</v>
      </c>
      <c r="AI291" s="1">
        <f t="shared" si="168"/>
        <v>0.42267444314894809</v>
      </c>
      <c r="AJ291" s="1">
        <f t="shared" si="169"/>
        <v>0.53672013896553683</v>
      </c>
      <c r="AK291" s="1">
        <f t="shared" si="170"/>
        <v>0.35455156044922265</v>
      </c>
      <c r="AL291" s="1">
        <f t="shared" si="171"/>
        <v>2.5908499211534211</v>
      </c>
      <c r="AM291" s="1">
        <f t="shared" si="172"/>
        <v>3.5392017714027468</v>
      </c>
      <c r="AN291" s="1">
        <f t="shared" ref="AN291:AT300" si="175">$AU291+$AB$7*SIN(AO291)</f>
        <v>14.563088152494258</v>
      </c>
      <c r="AO291" s="1">
        <f t="shared" si="175"/>
        <v>14.562977972390124</v>
      </c>
      <c r="AP291" s="1">
        <f t="shared" si="175"/>
        <v>14.563371513712706</v>
      </c>
      <c r="AQ291" s="1">
        <f t="shared" si="175"/>
        <v>14.561964290725484</v>
      </c>
      <c r="AR291" s="1">
        <f t="shared" si="175"/>
        <v>14.56697631064525</v>
      </c>
      <c r="AS291" s="1">
        <f t="shared" si="175"/>
        <v>14.54886416328279</v>
      </c>
      <c r="AT291" s="1">
        <f t="shared" si="175"/>
        <v>14.611255185531832</v>
      </c>
      <c r="AU291" s="1">
        <f t="shared" si="173"/>
        <v>13.946082572427747</v>
      </c>
    </row>
    <row r="292" spans="1:47" x14ac:dyDescent="0.2">
      <c r="A292" s="37" t="s">
        <v>198</v>
      </c>
      <c r="B292" s="38" t="s">
        <v>99</v>
      </c>
      <c r="C292" s="39">
        <v>56643.345200000003</v>
      </c>
      <c r="D292" s="40">
        <v>4.4999999999999997E-3</v>
      </c>
      <c r="E292" s="19">
        <f t="shared" si="161"/>
        <v>3593.9130583299466</v>
      </c>
      <c r="F292" s="19">
        <f t="shared" si="162"/>
        <v>3594</v>
      </c>
      <c r="G292" s="1">
        <f t="shared" si="154"/>
        <v>-0.26572039999882691</v>
      </c>
      <c r="J292" s="1">
        <f>+G292</f>
        <v>-0.26572039999882691</v>
      </c>
      <c r="O292" s="1">
        <f t="shared" ca="1" si="152"/>
        <v>-0.28644181201394658</v>
      </c>
      <c r="P292" s="13">
        <f t="shared" ref="P292:P303" si="176">+D$11+D$12*F292+D$13*F292^2</f>
        <v>-0.24019397414008697</v>
      </c>
      <c r="Q292" s="65">
        <f t="shared" si="163"/>
        <v>41624.845200000003</v>
      </c>
      <c r="S292" s="2">
        <f>S$17</f>
        <v>1</v>
      </c>
      <c r="Z292" s="1">
        <f t="shared" si="164"/>
        <v>3594</v>
      </c>
      <c r="AA292" s="1">
        <f t="shared" si="165"/>
        <v>-0.26144594635407792</v>
      </c>
      <c r="AB292" s="1">
        <f t="shared" si="155"/>
        <v>-0.26769516622133444</v>
      </c>
      <c r="AC292" s="1">
        <f t="shared" si="166"/>
        <v>-2.5526425858739932E-2</v>
      </c>
      <c r="AD292" s="1">
        <f t="shared" si="156"/>
        <v>-4.2744536447489878E-3</v>
      </c>
      <c r="AE292" s="1">
        <f t="shared" si="157"/>
        <v>1.8270953961107905E-5</v>
      </c>
      <c r="AF292" s="1">
        <f t="shared" si="158"/>
        <v>-2.5526425858739932E-2</v>
      </c>
      <c r="AG292" s="2"/>
      <c r="AH292" s="1">
        <f t="shared" si="167"/>
        <v>1.974766222507546E-3</v>
      </c>
      <c r="AI292" s="1">
        <f t="shared" si="168"/>
        <v>0.41697453015995367</v>
      </c>
      <c r="AJ292" s="1">
        <f t="shared" si="169"/>
        <v>0.55039589108606024</v>
      </c>
      <c r="AK292" s="1">
        <f t="shared" si="170"/>
        <v>0.34509840499218369</v>
      </c>
      <c r="AL292" s="1">
        <f t="shared" si="171"/>
        <v>2.6071431739901407</v>
      </c>
      <c r="AM292" s="1">
        <f t="shared" si="172"/>
        <v>3.6526666178391669</v>
      </c>
      <c r="AN292" s="1">
        <f t="shared" si="175"/>
        <v>14.591634723871337</v>
      </c>
      <c r="AO292" s="1">
        <f t="shared" si="175"/>
        <v>14.591443240045175</v>
      </c>
      <c r="AP292" s="1">
        <f t="shared" si="175"/>
        <v>14.592086898613195</v>
      </c>
      <c r="AQ292" s="1">
        <f t="shared" si="175"/>
        <v>14.589919910338756</v>
      </c>
      <c r="AR292" s="1">
        <f t="shared" si="175"/>
        <v>14.597177619209154</v>
      </c>
      <c r="AS292" s="1">
        <f t="shared" si="175"/>
        <v>14.572427569815595</v>
      </c>
      <c r="AT292" s="1">
        <f t="shared" si="175"/>
        <v>14.652296394237744</v>
      </c>
      <c r="AU292" s="1">
        <f t="shared" si="173"/>
        <v>13.982844012067106</v>
      </c>
    </row>
    <row r="293" spans="1:47" x14ac:dyDescent="0.2">
      <c r="A293" s="41" t="s">
        <v>199</v>
      </c>
      <c r="B293" s="42" t="s">
        <v>99</v>
      </c>
      <c r="C293" s="39">
        <v>56655.570899999999</v>
      </c>
      <c r="D293" s="39">
        <v>2.0000000000000001E-4</v>
      </c>
      <c r="E293" s="19">
        <f t="shared" si="161"/>
        <v>3597.9132132882205</v>
      </c>
      <c r="F293" s="19">
        <f t="shared" si="162"/>
        <v>3598</v>
      </c>
      <c r="G293" s="1">
        <f t="shared" si="154"/>
        <v>-0.26524680000147782</v>
      </c>
      <c r="K293" s="1">
        <f t="shared" ref="K293:K303" si="177">+G293</f>
        <v>-0.26524680000147782</v>
      </c>
      <c r="O293" s="1">
        <f t="shared" ca="1" si="152"/>
        <v>-0.2868329181777387</v>
      </c>
      <c r="P293" s="13">
        <f t="shared" si="176"/>
        <v>-0.24054072150470102</v>
      </c>
      <c r="Q293" s="65">
        <f t="shared" si="163"/>
        <v>41637.070899999999</v>
      </c>
      <c r="S293" s="2">
        <f t="shared" ref="S293:S307" si="178">S$18</f>
        <v>1</v>
      </c>
      <c r="Z293" s="1">
        <f t="shared" si="164"/>
        <v>3598</v>
      </c>
      <c r="AA293" s="1">
        <f t="shared" si="165"/>
        <v>-0.26172042586995259</v>
      </c>
      <c r="AB293" s="1">
        <f t="shared" si="155"/>
        <v>-0.2672937522811164</v>
      </c>
      <c r="AC293" s="1">
        <f t="shared" si="166"/>
        <v>-2.4706078496776807E-2</v>
      </c>
      <c r="AD293" s="1">
        <f t="shared" si="156"/>
        <v>-3.5263741315252339E-3</v>
      </c>
      <c r="AE293" s="1">
        <f t="shared" si="157"/>
        <v>1.2435314515490348E-5</v>
      </c>
      <c r="AF293" s="1">
        <f t="shared" si="158"/>
        <v>-2.4706078496776807E-2</v>
      </c>
      <c r="AG293" s="2"/>
      <c r="AH293" s="1">
        <f t="shared" si="167"/>
        <v>2.0469522796385639E-3</v>
      </c>
      <c r="AI293" s="1">
        <f t="shared" si="168"/>
        <v>0.41618493944214296</v>
      </c>
      <c r="AJ293" s="1">
        <f t="shared" si="169"/>
        <v>0.55230842460553353</v>
      </c>
      <c r="AK293" s="1">
        <f t="shared" si="170"/>
        <v>0.34376093826405252</v>
      </c>
      <c r="AL293" s="1">
        <f t="shared" si="171"/>
        <v>2.609435631455491</v>
      </c>
      <c r="AM293" s="1">
        <f t="shared" si="172"/>
        <v>3.6691749239218283</v>
      </c>
      <c r="AN293" s="1">
        <f t="shared" si="175"/>
        <v>14.595682323217645</v>
      </c>
      <c r="AO293" s="1">
        <f t="shared" si="175"/>
        <v>14.595476535376765</v>
      </c>
      <c r="AP293" s="1">
        <f t="shared" si="175"/>
        <v>14.596162590084781</v>
      </c>
      <c r="AQ293" s="1">
        <f t="shared" si="175"/>
        <v>14.593871699482831</v>
      </c>
      <c r="AR293" s="1">
        <f t="shared" si="175"/>
        <v>14.601480484888013</v>
      </c>
      <c r="AS293" s="1">
        <f t="shared" si="175"/>
        <v>14.575737034719213</v>
      </c>
      <c r="AT293" s="1">
        <f t="shared" si="175"/>
        <v>14.658085698928414</v>
      </c>
      <c r="AU293" s="1">
        <f t="shared" si="173"/>
        <v>13.9880956463013</v>
      </c>
    </row>
    <row r="294" spans="1:47" x14ac:dyDescent="0.2">
      <c r="A294" s="35" t="s">
        <v>200</v>
      </c>
      <c r="B294" s="36" t="s">
        <v>99</v>
      </c>
      <c r="C294" s="35">
        <v>57312.6515</v>
      </c>
      <c r="D294" s="35">
        <v>1E-4</v>
      </c>
      <c r="E294" s="19">
        <f t="shared" si="161"/>
        <v>3812.9049291062606</v>
      </c>
      <c r="F294" s="19">
        <f t="shared" si="162"/>
        <v>3813</v>
      </c>
      <c r="G294" s="1">
        <f t="shared" si="154"/>
        <v>-0.29056580000178656</v>
      </c>
      <c r="K294" s="1">
        <f t="shared" si="177"/>
        <v>-0.29056580000178656</v>
      </c>
      <c r="O294" s="1">
        <f t="shared" ca="1" si="152"/>
        <v>-0.30785487448156612</v>
      </c>
      <c r="P294" s="13">
        <f t="shared" si="176"/>
        <v>-0.2595079873527073</v>
      </c>
      <c r="Q294" s="65">
        <f t="shared" si="163"/>
        <v>42294.1515</v>
      </c>
      <c r="S294" s="2">
        <f t="shared" si="178"/>
        <v>1</v>
      </c>
      <c r="Z294" s="1">
        <f t="shared" si="164"/>
        <v>3813</v>
      </c>
      <c r="AA294" s="1">
        <f t="shared" si="165"/>
        <v>-0.27703186883101971</v>
      </c>
      <c r="AB294" s="1">
        <f t="shared" si="155"/>
        <v>-0.29625431507904842</v>
      </c>
      <c r="AC294" s="1">
        <f t="shared" si="166"/>
        <v>-3.1057812649079253E-2</v>
      </c>
      <c r="AD294" s="1">
        <f t="shared" si="156"/>
        <v>-1.3533931170766844E-2</v>
      </c>
      <c r="AE294" s="1">
        <f t="shared" si="157"/>
        <v>1.8316729293505439E-4</v>
      </c>
      <c r="AF294" s="1">
        <f t="shared" si="158"/>
        <v>-3.1057812649079253E-2</v>
      </c>
      <c r="AG294" s="2"/>
      <c r="AH294" s="1">
        <f t="shared" si="167"/>
        <v>5.6885150772618444E-3</v>
      </c>
      <c r="AI294" s="1">
        <f t="shared" si="168"/>
        <v>0.38125085880342646</v>
      </c>
      <c r="AJ294" s="1">
        <f t="shared" si="169"/>
        <v>0.64249560215301837</v>
      </c>
      <c r="AK294" s="1">
        <f t="shared" si="170"/>
        <v>0.27597302020099496</v>
      </c>
      <c r="AL294" s="1">
        <f t="shared" si="171"/>
        <v>2.7220554074730514</v>
      </c>
      <c r="AM294" s="1">
        <f t="shared" si="172"/>
        <v>4.6970283334107767</v>
      </c>
      <c r="AN294" s="1">
        <f t="shared" si="175"/>
        <v>14.803898901662166</v>
      </c>
      <c r="AO294" s="1">
        <f t="shared" si="175"/>
        <v>14.801236661596464</v>
      </c>
      <c r="AP294" s="1">
        <f t="shared" si="175"/>
        <v>14.807586592384546</v>
      </c>
      <c r="AQ294" s="1">
        <f t="shared" si="175"/>
        <v>14.79235470472689</v>
      </c>
      <c r="AR294" s="1">
        <f t="shared" si="175"/>
        <v>14.828414689832124</v>
      </c>
      <c r="AS294" s="1">
        <f t="shared" si="175"/>
        <v>14.740100002684914</v>
      </c>
      <c r="AT294" s="1">
        <f t="shared" si="175"/>
        <v>14.941873238449604</v>
      </c>
      <c r="AU294" s="1">
        <f t="shared" si="173"/>
        <v>14.270370986389239</v>
      </c>
    </row>
    <row r="295" spans="1:47" x14ac:dyDescent="0.2">
      <c r="A295" s="35" t="s">
        <v>201</v>
      </c>
      <c r="B295" s="36" t="s">
        <v>99</v>
      </c>
      <c r="C295" s="35">
        <v>57697.732100000001</v>
      </c>
      <c r="D295" s="35">
        <v>1E-4</v>
      </c>
      <c r="E295" s="19">
        <f t="shared" si="161"/>
        <v>3938.9003380747199</v>
      </c>
      <c r="F295" s="19">
        <f t="shared" si="162"/>
        <v>3939</v>
      </c>
      <c r="G295" s="1">
        <f t="shared" si="154"/>
        <v>-0.30459740000515012</v>
      </c>
      <c r="K295" s="1">
        <f t="shared" si="177"/>
        <v>-0.30459740000515012</v>
      </c>
      <c r="O295" s="1">
        <f t="shared" ca="1" si="152"/>
        <v>-0.32017471864101843</v>
      </c>
      <c r="P295" s="13">
        <f t="shared" si="176"/>
        <v>-0.2709244493380506</v>
      </c>
      <c r="Q295" s="65">
        <f t="shared" si="163"/>
        <v>42679.232100000001</v>
      </c>
      <c r="S295" s="2">
        <f t="shared" si="178"/>
        <v>1</v>
      </c>
      <c r="Z295" s="1">
        <f t="shared" si="164"/>
        <v>3939</v>
      </c>
      <c r="AA295" s="1">
        <f t="shared" si="165"/>
        <v>-0.28650745546631906</v>
      </c>
      <c r="AB295" s="1">
        <f t="shared" si="155"/>
        <v>-0.31220943245175142</v>
      </c>
      <c r="AC295" s="1">
        <f t="shared" si="166"/>
        <v>-3.3672950667099522E-2</v>
      </c>
      <c r="AD295" s="1">
        <f t="shared" si="156"/>
        <v>-1.808994453883106E-2</v>
      </c>
      <c r="AE295" s="1">
        <f t="shared" si="157"/>
        <v>3.2724609341798369E-4</v>
      </c>
      <c r="AF295" s="1">
        <f t="shared" si="158"/>
        <v>-3.3672950667099522E-2</v>
      </c>
      <c r="AG295" s="2"/>
      <c r="AH295" s="1">
        <f t="shared" si="167"/>
        <v>7.612032446601291E-3</v>
      </c>
      <c r="AI295" s="1">
        <f t="shared" si="168"/>
        <v>0.36614101700749546</v>
      </c>
      <c r="AJ295" s="1">
        <f t="shared" si="169"/>
        <v>0.68629945235370526</v>
      </c>
      <c r="AK295" s="1">
        <f t="shared" si="170"/>
        <v>0.23923711520176777</v>
      </c>
      <c r="AL295" s="1">
        <f t="shared" si="171"/>
        <v>2.7806936639034783</v>
      </c>
      <c r="AM295" s="1">
        <f t="shared" si="172"/>
        <v>5.4814360047393658</v>
      </c>
      <c r="AN295" s="1">
        <f t="shared" si="175"/>
        <v>14.91938362946542</v>
      </c>
      <c r="AO295" s="1">
        <f t="shared" si="175"/>
        <v>14.913088143042033</v>
      </c>
      <c r="AP295" s="1">
        <f t="shared" si="175"/>
        <v>14.926267467929771</v>
      </c>
      <c r="AQ295" s="1">
        <f t="shared" si="175"/>
        <v>14.898471378983796</v>
      </c>
      <c r="AR295" s="1">
        <f t="shared" si="175"/>
        <v>14.956225081965092</v>
      </c>
      <c r="AS295" s="1">
        <f t="shared" si="175"/>
        <v>14.832009740106907</v>
      </c>
      <c r="AT295" s="1">
        <f t="shared" si="175"/>
        <v>15.083315297701599</v>
      </c>
      <c r="AU295" s="1">
        <f t="shared" si="173"/>
        <v>14.435797464766354</v>
      </c>
    </row>
    <row r="296" spans="1:47" x14ac:dyDescent="0.2">
      <c r="A296" s="43" t="s">
        <v>202</v>
      </c>
      <c r="B296" s="44" t="s">
        <v>99</v>
      </c>
      <c r="C296" s="43">
        <v>58079.755599999997</v>
      </c>
      <c r="D296" s="43">
        <v>1E-4</v>
      </c>
      <c r="E296" s="19">
        <f t="shared" si="161"/>
        <v>4063.8954874488031</v>
      </c>
      <c r="F296" s="19">
        <f t="shared" si="162"/>
        <v>4064</v>
      </c>
      <c r="G296" s="1">
        <f t="shared" si="154"/>
        <v>-0.31942240000353195</v>
      </c>
      <c r="K296" s="1">
        <f t="shared" si="177"/>
        <v>-0.31942240000353195</v>
      </c>
      <c r="O296" s="1">
        <f t="shared" ca="1" si="152"/>
        <v>-0.33239678625952274</v>
      </c>
      <c r="P296" s="13">
        <f t="shared" si="176"/>
        <v>-0.28246992948224031</v>
      </c>
      <c r="Q296" s="65">
        <f t="shared" si="163"/>
        <v>43061.255599999997</v>
      </c>
      <c r="S296" s="2">
        <f t="shared" si="178"/>
        <v>1</v>
      </c>
      <c r="Z296" s="1">
        <f t="shared" si="164"/>
        <v>4064</v>
      </c>
      <c r="AA296" s="1">
        <f t="shared" si="165"/>
        <v>-0.29627280810536477</v>
      </c>
      <c r="AB296" s="1">
        <f t="shared" si="155"/>
        <v>-0.32879076701841542</v>
      </c>
      <c r="AC296" s="1">
        <f t="shared" si="166"/>
        <v>-3.6952470521291636E-2</v>
      </c>
      <c r="AD296" s="1">
        <f t="shared" si="156"/>
        <v>-2.3149591898167177E-2</v>
      </c>
      <c r="AE296" s="1">
        <f t="shared" si="157"/>
        <v>5.3590360505168736E-4</v>
      </c>
      <c r="AF296" s="1">
        <f t="shared" si="158"/>
        <v>-3.6952470521291636E-2</v>
      </c>
      <c r="AG296" s="2"/>
      <c r="AH296" s="1">
        <f t="shared" si="167"/>
        <v>9.3683670148834806E-3</v>
      </c>
      <c r="AI296" s="1">
        <f t="shared" si="168"/>
        <v>0.35406956485912666</v>
      </c>
      <c r="AJ296" s="1">
        <f t="shared" si="169"/>
        <v>0.7248343789614371</v>
      </c>
      <c r="AK296" s="1">
        <f t="shared" si="170"/>
        <v>0.20441497148956117</v>
      </c>
      <c r="AL296" s="1">
        <f t="shared" si="171"/>
        <v>2.8350987927018569</v>
      </c>
      <c r="AM296" s="1">
        <f t="shared" si="172"/>
        <v>6.4742537175311652</v>
      </c>
      <c r="AN296" s="1">
        <f t="shared" si="175"/>
        <v>15.030565883590254</v>
      </c>
      <c r="AO296" s="1">
        <f t="shared" si="175"/>
        <v>15.019114077077024</v>
      </c>
      <c r="AP296" s="1">
        <f t="shared" si="175"/>
        <v>15.040817480289787</v>
      </c>
      <c r="AQ296" s="1">
        <f t="shared" si="175"/>
        <v>14.999351154004618</v>
      </c>
      <c r="AR296" s="1">
        <f t="shared" si="175"/>
        <v>15.077429378590844</v>
      </c>
      <c r="AS296" s="1">
        <f t="shared" si="175"/>
        <v>14.925793879638316</v>
      </c>
      <c r="AT296" s="1">
        <f t="shared" si="175"/>
        <v>15.206162500883659</v>
      </c>
      <c r="AU296" s="1">
        <f t="shared" si="173"/>
        <v>14.599911034584924</v>
      </c>
    </row>
    <row r="297" spans="1:47" x14ac:dyDescent="0.2">
      <c r="A297" s="62" t="s">
        <v>989</v>
      </c>
      <c r="B297" s="63" t="s">
        <v>99</v>
      </c>
      <c r="C297" s="64">
        <v>58406.762300000002</v>
      </c>
      <c r="D297" s="64">
        <v>2.0000000000000001E-4</v>
      </c>
      <c r="E297" s="19">
        <f t="shared" si="161"/>
        <v>4170.8895632394997</v>
      </c>
      <c r="F297" s="19">
        <f t="shared" si="162"/>
        <v>4171</v>
      </c>
      <c r="G297" s="1">
        <f t="shared" si="154"/>
        <v>-0.33752860000095097</v>
      </c>
      <c r="K297" s="1">
        <f t="shared" si="177"/>
        <v>-0.33752860000095097</v>
      </c>
      <c r="O297" s="1">
        <f t="shared" ca="1" si="152"/>
        <v>-0.34285887614096244</v>
      </c>
      <c r="P297" s="13">
        <f t="shared" si="176"/>
        <v>-0.29252662848566663</v>
      </c>
      <c r="Q297" s="65">
        <f t="shared" si="163"/>
        <v>43388.262300000002</v>
      </c>
      <c r="S297" s="2">
        <f t="shared" si="178"/>
        <v>1</v>
      </c>
      <c r="Z297" s="1">
        <f t="shared" si="164"/>
        <v>4171</v>
      </c>
      <c r="AA297" s="1">
        <f t="shared" si="165"/>
        <v>-0.30492452507978446</v>
      </c>
      <c r="AB297" s="1">
        <f t="shared" si="155"/>
        <v>-0.3482763819355289</v>
      </c>
      <c r="AC297" s="1">
        <f t="shared" si="166"/>
        <v>-4.5001971515284345E-2</v>
      </c>
      <c r="AD297" s="1">
        <f t="shared" si="156"/>
        <v>-3.2604074921166515E-2</v>
      </c>
      <c r="AE297" s="1">
        <f t="shared" si="157"/>
        <v>1.0630257014650393E-3</v>
      </c>
      <c r="AF297" s="1">
        <f t="shared" si="158"/>
        <v>-4.5001971515284345E-2</v>
      </c>
      <c r="AG297" s="2"/>
      <c r="AH297" s="1">
        <f t="shared" si="167"/>
        <v>1.0747781934577951E-2</v>
      </c>
      <c r="AI297" s="1">
        <f t="shared" si="168"/>
        <v>0.34567414650769945</v>
      </c>
      <c r="AJ297" s="1">
        <f t="shared" si="169"/>
        <v>0.75454481337735435</v>
      </c>
      <c r="AK297" s="1">
        <f t="shared" si="170"/>
        <v>0.1756965710021926</v>
      </c>
      <c r="AL297" s="1">
        <f t="shared" si="171"/>
        <v>2.8792650578750485</v>
      </c>
      <c r="AM297" s="1">
        <f t="shared" si="172"/>
        <v>7.5802834388846705</v>
      </c>
      <c r="AN297" s="1">
        <f t="shared" si="175"/>
        <v>15.123447063184255</v>
      </c>
      <c r="AO297" s="1">
        <f t="shared" si="175"/>
        <v>15.107055737438989</v>
      </c>
      <c r="AP297" s="1">
        <f t="shared" si="175"/>
        <v>15.136102661109048</v>
      </c>
      <c r="AQ297" s="1">
        <f t="shared" si="175"/>
        <v>15.084228192040136</v>
      </c>
      <c r="AR297" s="1">
        <f t="shared" si="175"/>
        <v>15.1756777697461</v>
      </c>
      <c r="AS297" s="1">
        <f t="shared" si="175"/>
        <v>15.010227702576746</v>
      </c>
      <c r="AT297" s="1">
        <f t="shared" si="175"/>
        <v>15.298323652520892</v>
      </c>
      <c r="AU297" s="1">
        <f t="shared" si="173"/>
        <v>14.740392250349618</v>
      </c>
    </row>
    <row r="298" spans="1:47" x14ac:dyDescent="0.2">
      <c r="A298" s="45" t="s">
        <v>203</v>
      </c>
      <c r="B298" s="46" t="s">
        <v>99</v>
      </c>
      <c r="C298" s="45">
        <v>58504.5628</v>
      </c>
      <c r="D298" s="45">
        <v>1E-4</v>
      </c>
      <c r="E298" s="19">
        <f t="shared" si="161"/>
        <v>4202.889134224949</v>
      </c>
      <c r="F298" s="19">
        <f t="shared" si="162"/>
        <v>4203</v>
      </c>
      <c r="G298" s="1">
        <f t="shared" si="154"/>
        <v>-0.33883980000246083</v>
      </c>
      <c r="K298" s="1">
        <f t="shared" si="177"/>
        <v>-0.33883980000246083</v>
      </c>
      <c r="O298" s="1">
        <f t="shared" ca="1" si="152"/>
        <v>-0.34598772545129963</v>
      </c>
      <c r="P298" s="13">
        <f t="shared" si="176"/>
        <v>-0.29556537540257921</v>
      </c>
      <c r="Q298" s="65">
        <f t="shared" si="163"/>
        <v>43486.0628</v>
      </c>
      <c r="S298" s="2">
        <f t="shared" si="178"/>
        <v>1</v>
      </c>
      <c r="Z298" s="1">
        <f t="shared" si="164"/>
        <v>4203</v>
      </c>
      <c r="AA298" s="1">
        <f t="shared" si="165"/>
        <v>-0.30756521366469386</v>
      </c>
      <c r="AB298" s="1">
        <f t="shared" si="155"/>
        <v>-0.3499770622235952</v>
      </c>
      <c r="AC298" s="1">
        <f t="shared" si="166"/>
        <v>-4.3274424599881622E-2</v>
      </c>
      <c r="AD298" s="1">
        <f t="shared" si="156"/>
        <v>-3.1274586337766974E-2</v>
      </c>
      <c r="AE298" s="1">
        <f t="shared" si="157"/>
        <v>9.7809975059844068E-4</v>
      </c>
      <c r="AF298" s="1">
        <f t="shared" si="158"/>
        <v>-4.3274424599881622E-2</v>
      </c>
      <c r="AG298" s="2"/>
      <c r="AH298" s="1">
        <f t="shared" si="167"/>
        <v>1.1137262221134361E-2</v>
      </c>
      <c r="AI298" s="1">
        <f t="shared" si="168"/>
        <v>0.34347435591473963</v>
      </c>
      <c r="AJ298" s="1">
        <f t="shared" si="169"/>
        <v>0.76290028902371587</v>
      </c>
      <c r="AK298" s="1">
        <f t="shared" si="170"/>
        <v>0.16728922938668231</v>
      </c>
      <c r="AL298" s="1">
        <f t="shared" si="171"/>
        <v>2.8920921803302138</v>
      </c>
      <c r="AM298" s="1">
        <f t="shared" si="172"/>
        <v>7.9743902397096331</v>
      </c>
      <c r="AN298" s="1">
        <f t="shared" si="175"/>
        <v>15.150828308440452</v>
      </c>
      <c r="AO298" s="1">
        <f t="shared" si="175"/>
        <v>15.133011172351956</v>
      </c>
      <c r="AP298" s="1">
        <f t="shared" si="175"/>
        <v>15.164040771924778</v>
      </c>
      <c r="AQ298" s="1">
        <f t="shared" si="175"/>
        <v>15.109593462172908</v>
      </c>
      <c r="AR298" s="1">
        <f t="shared" si="175"/>
        <v>15.203963635171014</v>
      </c>
      <c r="AS298" s="1">
        <f t="shared" si="175"/>
        <v>15.036384534821448</v>
      </c>
      <c r="AT298" s="1">
        <f t="shared" si="175"/>
        <v>15.323701463703786</v>
      </c>
      <c r="AU298" s="1">
        <f t="shared" si="173"/>
        <v>14.782405324223172</v>
      </c>
    </row>
    <row r="299" spans="1:47" ht="12" customHeight="1" x14ac:dyDescent="0.2">
      <c r="A299" s="47" t="s">
        <v>204</v>
      </c>
      <c r="B299" s="48" t="s">
        <v>99</v>
      </c>
      <c r="C299" s="49">
        <v>58730.717499999999</v>
      </c>
      <c r="D299" s="49">
        <v>1E-4</v>
      </c>
      <c r="E299" s="19">
        <f t="shared" si="161"/>
        <v>4276.8852117127244</v>
      </c>
      <c r="F299" s="19">
        <f t="shared" si="162"/>
        <v>4277</v>
      </c>
      <c r="G299" s="1">
        <f t="shared" si="154"/>
        <v>-0.35082820000388892</v>
      </c>
      <c r="K299" s="1">
        <f t="shared" si="177"/>
        <v>-0.35082820000388892</v>
      </c>
      <c r="O299" s="1">
        <f t="shared" ca="1" si="152"/>
        <v>-0.35322318948145415</v>
      </c>
      <c r="P299" s="13">
        <f t="shared" si="176"/>
        <v>-0.30264738564793958</v>
      </c>
      <c r="Q299" s="65">
        <f t="shared" si="163"/>
        <v>43712.217499999999</v>
      </c>
      <c r="S299" s="2">
        <f t="shared" si="178"/>
        <v>1</v>
      </c>
      <c r="Z299" s="1">
        <f t="shared" si="164"/>
        <v>4277</v>
      </c>
      <c r="AA299" s="1">
        <f t="shared" si="165"/>
        <v>-0.31376702018441666</v>
      </c>
      <c r="AB299" s="1">
        <f t="shared" si="155"/>
        <v>-0.3628241859887158</v>
      </c>
      <c r="AC299" s="1">
        <f t="shared" si="166"/>
        <v>-4.8180814355949342E-2</v>
      </c>
      <c r="AD299" s="1">
        <f t="shared" si="156"/>
        <v>-3.7061179819472267E-2</v>
      </c>
      <c r="AE299" s="1">
        <f t="shared" si="157"/>
        <v>1.3735310496112583E-3</v>
      </c>
      <c r="AF299" s="1">
        <f t="shared" si="158"/>
        <v>-4.8180814355949342E-2</v>
      </c>
      <c r="AG299" s="2"/>
      <c r="AH299" s="1">
        <f t="shared" si="167"/>
        <v>1.1995985984826853E-2</v>
      </c>
      <c r="AI299" s="1">
        <f t="shared" si="168"/>
        <v>0.33889415246577093</v>
      </c>
      <c r="AJ299" s="1">
        <f t="shared" si="169"/>
        <v>0.78134921088836973</v>
      </c>
      <c r="AK299" s="1">
        <f t="shared" si="170"/>
        <v>0.14815757141099703</v>
      </c>
      <c r="AL299" s="1">
        <f t="shared" si="171"/>
        <v>2.9211296066593069</v>
      </c>
      <c r="AM299" s="1">
        <f t="shared" si="172"/>
        <v>9.0350414678794735</v>
      </c>
      <c r="AN299" s="1">
        <f t="shared" si="175"/>
        <v>15.213436127063634</v>
      </c>
      <c r="AO299" s="1">
        <f t="shared" si="175"/>
        <v>15.192655823280138</v>
      </c>
      <c r="AP299" s="1">
        <f t="shared" si="175"/>
        <v>15.227567101965612</v>
      </c>
      <c r="AQ299" s="1">
        <f t="shared" si="175"/>
        <v>15.168518367901877</v>
      </c>
      <c r="AR299" s="1">
        <f t="shared" si="175"/>
        <v>15.267339757862503</v>
      </c>
      <c r="AS299" s="1">
        <f t="shared" si="175"/>
        <v>15.098576786605866</v>
      </c>
      <c r="AT299" s="1">
        <f t="shared" si="175"/>
        <v>15.378781011443936</v>
      </c>
      <c r="AU299" s="1">
        <f t="shared" si="173"/>
        <v>14.879560557555763</v>
      </c>
    </row>
    <row r="300" spans="1:47" ht="12" customHeight="1" x14ac:dyDescent="0.2">
      <c r="A300" s="47" t="s">
        <v>204</v>
      </c>
      <c r="B300" s="48" t="s">
        <v>99</v>
      </c>
      <c r="C300" s="49">
        <v>58828.515099999997</v>
      </c>
      <c r="D300" s="49">
        <v>2.0000000000000001E-4</v>
      </c>
      <c r="E300" s="19">
        <f t="shared" si="161"/>
        <v>4308.8838338404903</v>
      </c>
      <c r="F300" s="19">
        <f t="shared" si="162"/>
        <v>4309</v>
      </c>
      <c r="G300" s="1">
        <f t="shared" si="154"/>
        <v>-0.3550394000048982</v>
      </c>
      <c r="K300" s="1">
        <f t="shared" si="177"/>
        <v>-0.3550394000048982</v>
      </c>
      <c r="O300" s="1">
        <f t="shared" ca="1" si="152"/>
        <v>-0.35635203879179123</v>
      </c>
      <c r="P300" s="13">
        <f t="shared" si="176"/>
        <v>-0.30573362056485209</v>
      </c>
      <c r="Q300" s="65">
        <f t="shared" si="163"/>
        <v>43810.015099999997</v>
      </c>
      <c r="S300" s="2">
        <f t="shared" si="178"/>
        <v>1</v>
      </c>
      <c r="Z300" s="1">
        <f t="shared" si="164"/>
        <v>4309</v>
      </c>
      <c r="AA300" s="1">
        <f t="shared" si="165"/>
        <v>-0.31649038078675645</v>
      </c>
      <c r="AB300" s="1">
        <f t="shared" si="155"/>
        <v>-0.36738826108535971</v>
      </c>
      <c r="AC300" s="1">
        <f t="shared" si="166"/>
        <v>-4.9305779440046105E-2</v>
      </c>
      <c r="AD300" s="1">
        <f t="shared" si="156"/>
        <v>-3.8549019218141745E-2</v>
      </c>
      <c r="AE300" s="1">
        <f t="shared" si="157"/>
        <v>1.4860268826806615E-3</v>
      </c>
      <c r="AF300" s="1">
        <f t="shared" si="158"/>
        <v>-4.9305779440046105E-2</v>
      </c>
      <c r="AG300" s="2"/>
      <c r="AH300" s="1">
        <f t="shared" si="167"/>
        <v>1.234886108046151E-2</v>
      </c>
      <c r="AI300" s="1">
        <f t="shared" si="168"/>
        <v>0.33712231959702643</v>
      </c>
      <c r="AJ300" s="1">
        <f t="shared" si="169"/>
        <v>0.78896429266527579</v>
      </c>
      <c r="AK300" s="1">
        <f t="shared" si="170"/>
        <v>0.14001710050536434</v>
      </c>
      <c r="AL300" s="1">
        <f t="shared" si="171"/>
        <v>2.9334263885396177</v>
      </c>
      <c r="AM300" s="1">
        <f t="shared" si="172"/>
        <v>9.572985224730207</v>
      </c>
      <c r="AN300" s="1">
        <f t="shared" si="175"/>
        <v>15.240195126674969</v>
      </c>
      <c r="AO300" s="1">
        <f t="shared" si="175"/>
        <v>15.218346987403645</v>
      </c>
      <c r="AP300" s="1">
        <f t="shared" si="175"/>
        <v>15.254546845470463</v>
      </c>
      <c r="AQ300" s="1">
        <f t="shared" si="175"/>
        <v>15.194185811585522</v>
      </c>
      <c r="AR300" s="1">
        <f t="shared" si="175"/>
        <v>15.293851153071582</v>
      </c>
      <c r="AS300" s="1">
        <f t="shared" si="175"/>
        <v>15.126216854455075</v>
      </c>
      <c r="AT300" s="1">
        <f t="shared" si="175"/>
        <v>15.401116018688937</v>
      </c>
      <c r="AU300" s="1">
        <f t="shared" si="173"/>
        <v>14.921573631429316</v>
      </c>
    </row>
    <row r="301" spans="1:47" ht="12" customHeight="1" x14ac:dyDescent="0.2">
      <c r="A301" s="62" t="s">
        <v>989</v>
      </c>
      <c r="B301" s="63" t="s">
        <v>99</v>
      </c>
      <c r="C301" s="64">
        <v>59112.7359</v>
      </c>
      <c r="D301" s="64">
        <v>1E-4</v>
      </c>
      <c r="E301" s="19">
        <f t="shared" si="161"/>
        <v>4401.8786924060551</v>
      </c>
      <c r="F301" s="19">
        <f t="shared" si="162"/>
        <v>4402</v>
      </c>
      <c r="G301" s="1">
        <f t="shared" si="154"/>
        <v>-0.37075320000440115</v>
      </c>
      <c r="K301" s="1">
        <f t="shared" si="177"/>
        <v>-0.37075320000440115</v>
      </c>
      <c r="O301" s="1">
        <f t="shared" ca="1" si="152"/>
        <v>-0.36544525709995845</v>
      </c>
      <c r="P301" s="13">
        <f t="shared" si="176"/>
        <v>-0.31478436579212926</v>
      </c>
      <c r="Q301" s="65">
        <f t="shared" si="163"/>
        <v>44094.2359</v>
      </c>
      <c r="S301" s="2">
        <f t="shared" si="178"/>
        <v>1</v>
      </c>
      <c r="Z301" s="1">
        <f t="shared" si="164"/>
        <v>4402</v>
      </c>
      <c r="AA301" s="1">
        <f t="shared" si="165"/>
        <v>-0.32454857541630927</v>
      </c>
      <c r="AB301" s="1">
        <f t="shared" si="155"/>
        <v>-0.38406311614272504</v>
      </c>
      <c r="AC301" s="1">
        <f t="shared" si="166"/>
        <v>-5.596883421227189E-2</v>
      </c>
      <c r="AD301" s="1">
        <f t="shared" si="156"/>
        <v>-4.620462458809188E-2</v>
      </c>
      <c r="AE301" s="1">
        <f t="shared" si="157"/>
        <v>2.1348673333265048E-3</v>
      </c>
      <c r="AF301" s="1">
        <f t="shared" si="158"/>
        <v>-5.596883421227189E-2</v>
      </c>
      <c r="AG301" s="2"/>
      <c r="AH301" s="1">
        <f t="shared" si="167"/>
        <v>1.3309916138323866E-2</v>
      </c>
      <c r="AI301" s="1">
        <f t="shared" si="168"/>
        <v>0.33264122507049643</v>
      </c>
      <c r="AJ301" s="1">
        <f t="shared" si="169"/>
        <v>0.80991913219766054</v>
      </c>
      <c r="AK301" s="1">
        <f t="shared" si="170"/>
        <v>0.11680699095066281</v>
      </c>
      <c r="AL301" s="1">
        <f t="shared" si="171"/>
        <v>2.9683190642847954</v>
      </c>
      <c r="AM301" s="1">
        <f t="shared" si="172"/>
        <v>11.513546560256783</v>
      </c>
      <c r="AN301" s="1">
        <f t="shared" ref="AN301:AT303" si="179">$AU301+$AB$7*SIN(AO301)</f>
        <v>15.316848409216654</v>
      </c>
      <c r="AO301" s="1">
        <f t="shared" si="179"/>
        <v>15.292944703502592</v>
      </c>
      <c r="AP301" s="1">
        <f t="shared" si="179"/>
        <v>15.331186869729537</v>
      </c>
      <c r="AQ301" s="1">
        <f t="shared" si="179"/>
        <v>15.269696617840701</v>
      </c>
      <c r="AR301" s="1">
        <f t="shared" si="179"/>
        <v>15.367832273321412</v>
      </c>
      <c r="AS301" s="1">
        <f t="shared" si="179"/>
        <v>15.209063828489526</v>
      </c>
      <c r="AT301" s="1">
        <f t="shared" si="179"/>
        <v>15.46135503697073</v>
      </c>
      <c r="AU301" s="1">
        <f t="shared" si="173"/>
        <v>15.043674127374333</v>
      </c>
    </row>
    <row r="302" spans="1:47" ht="12" customHeight="1" x14ac:dyDescent="0.2">
      <c r="A302" s="67" t="s">
        <v>990</v>
      </c>
      <c r="B302" s="66" t="s">
        <v>99</v>
      </c>
      <c r="C302" s="122">
        <v>59540.596799999999</v>
      </c>
      <c r="D302" s="67">
        <v>1E-4</v>
      </c>
      <c r="E302" s="19">
        <f t="shared" si="161"/>
        <v>4541.8714863227387</v>
      </c>
      <c r="F302" s="19">
        <f t="shared" si="162"/>
        <v>4542</v>
      </c>
      <c r="G302" s="1">
        <f t="shared" si="154"/>
        <v>-0.39277720000245608</v>
      </c>
      <c r="K302" s="1">
        <f t="shared" si="177"/>
        <v>-0.39277720000245608</v>
      </c>
      <c r="O302" s="1">
        <f t="shared" ca="1" si="152"/>
        <v>-0.37913397283268335</v>
      </c>
      <c r="P302" s="13">
        <f t="shared" si="176"/>
        <v>-0.32863748355362171</v>
      </c>
      <c r="Q302" s="65">
        <f t="shared" si="163"/>
        <v>44522.096799999999</v>
      </c>
      <c r="S302" s="2">
        <f t="shared" si="178"/>
        <v>1</v>
      </c>
      <c r="Z302" s="1">
        <f t="shared" si="164"/>
        <v>4542</v>
      </c>
      <c r="AA302" s="1">
        <f t="shared" si="165"/>
        <v>-0.33708309022490784</v>
      </c>
      <c r="AB302" s="1">
        <f t="shared" si="155"/>
        <v>-0.40735147292128626</v>
      </c>
      <c r="AC302" s="1">
        <f t="shared" si="166"/>
        <v>-6.4139716448834372E-2</v>
      </c>
      <c r="AD302" s="1">
        <f t="shared" si="156"/>
        <v>-5.569410977754824E-2</v>
      </c>
      <c r="AE302" s="1">
        <f t="shared" si="157"/>
        <v>3.1018338639135943E-3</v>
      </c>
      <c r="AF302" s="1">
        <f t="shared" si="158"/>
        <v>-6.4139716448834372E-2</v>
      </c>
      <c r="AG302" s="2"/>
      <c r="AH302" s="1">
        <f t="shared" si="167"/>
        <v>1.4574272918830159E-2</v>
      </c>
      <c r="AI302" s="1">
        <f t="shared" si="168"/>
        <v>0.32760920977957386</v>
      </c>
      <c r="AJ302" s="1">
        <f t="shared" si="169"/>
        <v>0.83840610540840266</v>
      </c>
      <c r="AK302" s="1">
        <f t="shared" si="170"/>
        <v>8.3079677642049543E-2</v>
      </c>
      <c r="AL302" s="1">
        <f t="shared" si="171"/>
        <v>3.0186571155552109</v>
      </c>
      <c r="AM302" s="1">
        <f t="shared" si="172"/>
        <v>16.248194293445859</v>
      </c>
      <c r="AN302" s="1">
        <f t="shared" si="179"/>
        <v>15.429051875119308</v>
      </c>
      <c r="AO302" s="1">
        <f t="shared" si="179"/>
        <v>15.405869961251504</v>
      </c>
      <c r="AP302" s="1">
        <f t="shared" si="179"/>
        <v>15.441519128557642</v>
      </c>
      <c r="AQ302" s="1">
        <f t="shared" si="179"/>
        <v>15.386535937126981</v>
      </c>
      <c r="AR302" s="1">
        <f t="shared" si="179"/>
        <v>15.470985862477855</v>
      </c>
      <c r="AS302" s="1">
        <f t="shared" si="179"/>
        <v>15.340323205129749</v>
      </c>
      <c r="AT302" s="1">
        <f t="shared" si="179"/>
        <v>15.54062812619488</v>
      </c>
      <c r="AU302" s="1">
        <f t="shared" si="173"/>
        <v>15.227481325571128</v>
      </c>
    </row>
    <row r="303" spans="1:47" ht="12" customHeight="1" x14ac:dyDescent="0.2">
      <c r="A303" s="67" t="s">
        <v>990</v>
      </c>
      <c r="B303" s="66" t="s">
        <v>99</v>
      </c>
      <c r="C303" s="122">
        <v>59580.326999999997</v>
      </c>
      <c r="D303" s="67">
        <v>1E-4</v>
      </c>
      <c r="E303" s="19">
        <f t="shared" si="161"/>
        <v>4554.8709020227207</v>
      </c>
      <c r="F303" s="19">
        <f t="shared" si="162"/>
        <v>4555</v>
      </c>
      <c r="G303" s="1">
        <f t="shared" si="154"/>
        <v>-0.39456300000165356</v>
      </c>
      <c r="K303" s="1">
        <f t="shared" si="177"/>
        <v>-0.39456300000165356</v>
      </c>
      <c r="O303" s="1">
        <f t="shared" ca="1" si="152"/>
        <v>-0.38040506786500783</v>
      </c>
      <c r="P303" s="13">
        <f t="shared" si="176"/>
        <v>-0.32993776748861747</v>
      </c>
      <c r="Q303" s="65">
        <f t="shared" si="163"/>
        <v>44561.826999999997</v>
      </c>
      <c r="S303" s="2">
        <f t="shared" si="178"/>
        <v>1</v>
      </c>
      <c r="Z303" s="1">
        <f t="shared" si="164"/>
        <v>4555</v>
      </c>
      <c r="AA303" s="1">
        <f t="shared" si="165"/>
        <v>-0.33827155976579165</v>
      </c>
      <c r="AB303" s="1">
        <f t="shared" si="155"/>
        <v>-0.409243633496362</v>
      </c>
      <c r="AC303" s="1">
        <f t="shared" si="166"/>
        <v>-6.4625232513036091E-2</v>
      </c>
      <c r="AD303" s="1">
        <f t="shared" si="156"/>
        <v>-5.6291440235861911E-2</v>
      </c>
      <c r="AE303" s="1">
        <f t="shared" si="157"/>
        <v>3.1687262438276132E-3</v>
      </c>
      <c r="AF303" s="1">
        <f t="shared" si="158"/>
        <v>-6.4625232513036091E-2</v>
      </c>
      <c r="AG303" s="2"/>
      <c r="AH303" s="1">
        <f t="shared" si="167"/>
        <v>1.4680633494708429E-2</v>
      </c>
      <c r="AI303" s="1">
        <f t="shared" si="168"/>
        <v>0.32723790989636847</v>
      </c>
      <c r="AJ303" s="1">
        <f t="shared" si="169"/>
        <v>0.84087906019653091</v>
      </c>
      <c r="AK303" s="1">
        <f t="shared" si="170"/>
        <v>8.0017358927604573E-2</v>
      </c>
      <c r="AL303" s="1">
        <f t="shared" si="171"/>
        <v>3.0232102239325229</v>
      </c>
      <c r="AM303" s="1">
        <f t="shared" si="172"/>
        <v>16.874663974722331</v>
      </c>
      <c r="AN303" s="1">
        <f t="shared" si="179"/>
        <v>15.439279943505108</v>
      </c>
      <c r="AO303" s="1">
        <f t="shared" si="179"/>
        <v>15.4164271450847</v>
      </c>
      <c r="AP303" s="1">
        <f t="shared" si="179"/>
        <v>15.451467013181736</v>
      </c>
      <c r="AQ303" s="1">
        <f t="shared" si="179"/>
        <v>15.397592135599936</v>
      </c>
      <c r="AR303" s="1">
        <f t="shared" si="179"/>
        <v>15.480104243387371</v>
      </c>
      <c r="AS303" s="1">
        <f t="shared" si="179"/>
        <v>15.352866833533499</v>
      </c>
      <c r="AT303" s="1">
        <f t="shared" si="179"/>
        <v>15.547396625332681</v>
      </c>
      <c r="AU303" s="1">
        <f t="shared" si="173"/>
        <v>15.24454913683226</v>
      </c>
    </row>
    <row r="304" spans="1:47" ht="12" customHeight="1" x14ac:dyDescent="0.2">
      <c r="A304" s="123" t="s">
        <v>991</v>
      </c>
      <c r="B304" s="124" t="s">
        <v>99</v>
      </c>
      <c r="C304" s="125">
        <v>59213.588900000002</v>
      </c>
      <c r="D304" s="125">
        <v>2.0000000000000001E-4</v>
      </c>
      <c r="E304" s="19">
        <f t="shared" ref="E304:E306" si="180">+(C304-C$7)/C$8</f>
        <v>4434.8770179012799</v>
      </c>
      <c r="F304" s="19">
        <f t="shared" ref="F304:F306" si="181">ROUND(2*E304,0)/2</f>
        <v>4435</v>
      </c>
      <c r="G304" s="1">
        <f t="shared" ref="G304:G306" si="182">+C304-(C$7+F304*C$8)</f>
        <v>-0.37587099999655038</v>
      </c>
      <c r="K304" s="1">
        <f t="shared" ref="K304:K306" si="183">+G304</f>
        <v>-0.37587099999655038</v>
      </c>
      <c r="O304" s="1">
        <f t="shared" ref="O304:O306" ca="1" si="184">+C$11+C$12*F304</f>
        <v>-0.36867188295124365</v>
      </c>
      <c r="P304" s="13">
        <f t="shared" ref="P304:P306" si="185">+D$11+D$12*F304+D$13*F304^2</f>
        <v>-0.31802502655019538</v>
      </c>
      <c r="Q304" s="65">
        <f t="shared" ref="Q304:Q306" si="186">+C304-15018.5</f>
        <v>44195.088900000002</v>
      </c>
      <c r="S304" s="2">
        <f t="shared" si="178"/>
        <v>1</v>
      </c>
      <c r="Z304" s="1">
        <f t="shared" ref="Z304:Z306" si="187">F304</f>
        <v>4435</v>
      </c>
      <c r="AA304" s="1">
        <f t="shared" ref="AA304:AA306" si="188">AB$3+AB$4*Z304+AB$5*Z304^2+AH304</f>
        <v>-0.32745942669107514</v>
      </c>
      <c r="AB304" s="1">
        <f t="shared" ref="AB304:AB306" si="189">IF(S304&lt;&gt;0,G304-AH304,-9999)</f>
        <v>-0.38949867872611649</v>
      </c>
      <c r="AC304" s="1">
        <f t="shared" ref="AC304:AC306" si="190">+G304-P304</f>
        <v>-5.7845973446355003E-2</v>
      </c>
      <c r="AD304" s="1">
        <f t="shared" ref="AD304:AD306" si="191">IF(S304&lt;&gt;0,G304-AA304,-9999)</f>
        <v>-4.8411573305475242E-2</v>
      </c>
      <c r="AE304" s="1">
        <f t="shared" ref="AE304:AE306" si="192">+(G304-AA304)^2*S304</f>
        <v>2.3436804299114028E-3</v>
      </c>
      <c r="AF304" s="1">
        <f t="shared" ref="AF304:AF306" si="193">IF(S304&lt;&gt;0,G304-P304,-9999)</f>
        <v>-5.7845973446355003E-2</v>
      </c>
      <c r="AG304" s="2"/>
      <c r="AH304" s="1">
        <f t="shared" ref="AH304:AH306" si="194">$AB$6*($AB$11/AI304*AJ304+$AB$12)</f>
        <v>1.3627678729566106E-2</v>
      </c>
      <c r="AI304" s="1">
        <f t="shared" ref="AI304:AI306" si="195">1+$AB$7*COS(AL304)</f>
        <v>0.33127760412253737</v>
      </c>
      <c r="AJ304" s="1">
        <f t="shared" ref="AJ304:AJ306" si="196">SIN(AL304+RADIANS($AB$9))</f>
        <v>0.81695228341449633</v>
      </c>
      <c r="AK304" s="1">
        <f t="shared" ref="AK304:AK306" si="197">$AB$7*SIN(AL304)</f>
        <v>0.10872885938085702</v>
      </c>
      <c r="AL304" s="1">
        <f t="shared" ref="AL304:AL306" si="198">2*ATAN(AM304)</f>
        <v>2.980411193586983</v>
      </c>
      <c r="AM304" s="1">
        <f t="shared" ref="AM304:AM306" si="199">SQRT((1+$AB$7)/(1-$AB$7))*TAN(AN304/2)</f>
        <v>12.381499792123519</v>
      </c>
      <c r="AN304" s="1">
        <f t="shared" ref="AN304:AN306" si="200">$AU304+$AB$7*SIN(AO304)</f>
        <v>15.343641513000174</v>
      </c>
      <c r="AO304" s="1">
        <f t="shared" ref="AO304:AO306" si="201">$AU304+$AB$7*SIN(AP304)</f>
        <v>15.319459308798443</v>
      </c>
      <c r="AP304" s="1">
        <f t="shared" ref="AP304:AP306" si="202">$AU304+$AB$7*SIN(AQ304)</f>
        <v>15.35773608675466</v>
      </c>
      <c r="AQ304" s="1">
        <f t="shared" ref="AQ304:AQ306" si="203">$AU304+$AB$7*SIN(AR304)</f>
        <v>15.296874126209227</v>
      </c>
      <c r="AR304" s="1">
        <f t="shared" ref="AR304:AR306" si="204">$AU304+$AB$7*SIN(AS304)</f>
        <v>15.393006529398415</v>
      </c>
      <c r="AS304" s="1">
        <f t="shared" ref="AS304:AS306" si="205">$AU304+$AB$7*SIN(AT304)</f>
        <v>15.239329968354928</v>
      </c>
      <c r="AT304" s="1">
        <f t="shared" ref="AT304:AT306" si="206">$AU304+$AB$7*SIN(AU304)</f>
        <v>15.481184636833929</v>
      </c>
      <c r="AU304" s="1">
        <f t="shared" ref="AU304:AU306" si="207">RADIANS($AB$9)+$AB$18*(F304-AB$15)</f>
        <v>15.087000109806434</v>
      </c>
    </row>
    <row r="305" spans="1:47" x14ac:dyDescent="0.2">
      <c r="A305" s="123" t="s">
        <v>991</v>
      </c>
      <c r="B305" s="124" t="s">
        <v>99</v>
      </c>
      <c r="C305" s="125">
        <v>60203.780700000003</v>
      </c>
      <c r="D305" s="125">
        <v>2.9999999999999997E-4</v>
      </c>
      <c r="E305" s="19">
        <f t="shared" si="180"/>
        <v>4758.8601549334089</v>
      </c>
      <c r="F305" s="19">
        <f t="shared" si="181"/>
        <v>4759</v>
      </c>
      <c r="G305" s="1">
        <f t="shared" si="182"/>
        <v>-0.42740939999930561</v>
      </c>
      <c r="K305" s="1">
        <f t="shared" si="183"/>
        <v>-0.42740939999930561</v>
      </c>
      <c r="O305" s="1">
        <f t="shared" ca="1" si="184"/>
        <v>-0.40035148221840688</v>
      </c>
      <c r="P305" s="13">
        <f t="shared" si="185"/>
        <v>-0.35065209908393508</v>
      </c>
      <c r="Q305" s="65">
        <f t="shared" si="186"/>
        <v>45185.280700000003</v>
      </c>
      <c r="S305" s="2">
        <f t="shared" si="178"/>
        <v>1</v>
      </c>
      <c r="Z305" s="1">
        <f t="shared" si="187"/>
        <v>4759</v>
      </c>
      <c r="AA305" s="1">
        <f t="shared" si="188"/>
        <v>-0.35745825021198013</v>
      </c>
      <c r="AB305" s="1">
        <f t="shared" si="189"/>
        <v>-0.44352281798951648</v>
      </c>
      <c r="AC305" s="1">
        <f t="shared" si="190"/>
        <v>-7.675730091537053E-2</v>
      </c>
      <c r="AD305" s="1">
        <f t="shared" si="191"/>
        <v>-6.9951149787325473E-2</v>
      </c>
      <c r="AE305" s="1">
        <f t="shared" si="192"/>
        <v>4.8931633565688446E-3</v>
      </c>
      <c r="AF305" s="1">
        <f t="shared" si="193"/>
        <v>-7.675730091537053E-2</v>
      </c>
      <c r="AG305" s="2"/>
      <c r="AH305" s="1">
        <f t="shared" si="194"/>
        <v>1.6113417990210901E-2</v>
      </c>
      <c r="AI305" s="1">
        <f t="shared" si="195"/>
        <v>0.32331116516852398</v>
      </c>
      <c r="AJ305" s="1">
        <f t="shared" si="196"/>
        <v>0.87634904229365373</v>
      </c>
      <c r="AK305" s="1">
        <f t="shared" si="197"/>
        <v>3.3223913447625347E-2</v>
      </c>
      <c r="AL305" s="1">
        <f t="shared" si="198"/>
        <v>3.0925342771818398</v>
      </c>
      <c r="AM305" s="1">
        <f t="shared" si="199"/>
        <v>40.759580923863609</v>
      </c>
      <c r="AN305" s="1">
        <f t="shared" si="200"/>
        <v>15.59616959546009</v>
      </c>
      <c r="AO305" s="1">
        <f t="shared" si="201"/>
        <v>15.5839755424493</v>
      </c>
      <c r="AP305" s="1">
        <f t="shared" si="202"/>
        <v>15.602093812490306</v>
      </c>
      <c r="AQ305" s="1">
        <f t="shared" si="203"/>
        <v>15.575158758340423</v>
      </c>
      <c r="AR305" s="1">
        <f t="shared" si="204"/>
        <v>15.615171997832125</v>
      </c>
      <c r="AS305" s="1">
        <f t="shared" si="205"/>
        <v>15.555657149838776</v>
      </c>
      <c r="AT305" s="1">
        <f t="shared" si="206"/>
        <v>15.644046081000317</v>
      </c>
      <c r="AU305" s="1">
        <f t="shared" si="207"/>
        <v>15.512382482776163</v>
      </c>
    </row>
    <row r="306" spans="1:47" x14ac:dyDescent="0.2">
      <c r="A306" s="123" t="s">
        <v>991</v>
      </c>
      <c r="B306" s="124" t="s">
        <v>99</v>
      </c>
      <c r="C306" s="125">
        <v>60255.741099999999</v>
      </c>
      <c r="D306" s="125">
        <v>5.0000000000000001E-4</v>
      </c>
      <c r="E306" s="19">
        <f t="shared" si="180"/>
        <v>4775.861197957036</v>
      </c>
      <c r="F306" s="19">
        <f t="shared" si="181"/>
        <v>4776</v>
      </c>
      <c r="G306" s="1">
        <f t="shared" si="182"/>
        <v>-0.4242216000056942</v>
      </c>
      <c r="K306" s="1">
        <f t="shared" si="183"/>
        <v>-0.4242216000056942</v>
      </c>
      <c r="O306" s="1">
        <f t="shared" ca="1" si="184"/>
        <v>-0.40201368341452337</v>
      </c>
      <c r="P306" s="13">
        <f t="shared" si="185"/>
        <v>-0.35240459238354482</v>
      </c>
      <c r="Q306" s="65">
        <f t="shared" si="186"/>
        <v>45237.241099999999</v>
      </c>
      <c r="S306" s="2">
        <f t="shared" si="178"/>
        <v>1</v>
      </c>
      <c r="Z306" s="1">
        <f t="shared" si="187"/>
        <v>4776</v>
      </c>
      <c r="AA306" s="1">
        <f t="shared" si="188"/>
        <v>-0.35910198712860147</v>
      </c>
      <c r="AB306" s="1">
        <f t="shared" si="189"/>
        <v>-0.44043508260752101</v>
      </c>
      <c r="AC306" s="1">
        <f t="shared" si="190"/>
        <v>-7.1817007622149376E-2</v>
      </c>
      <c r="AD306" s="1">
        <f t="shared" si="191"/>
        <v>-6.5119612877092725E-2</v>
      </c>
      <c r="AE306" s="1">
        <f t="shared" si="192"/>
        <v>4.2405639812624204E-3</v>
      </c>
      <c r="AF306" s="1">
        <f t="shared" si="193"/>
        <v>-7.1817007622149376E-2</v>
      </c>
      <c r="AG306" s="2"/>
      <c r="AH306" s="1">
        <f t="shared" si="194"/>
        <v>1.6213482601826808E-2</v>
      </c>
      <c r="AI306" s="1">
        <f t="shared" si="195"/>
        <v>0.32313461358298146</v>
      </c>
      <c r="AJ306" s="1">
        <f t="shared" si="196"/>
        <v>0.87905064802709543</v>
      </c>
      <c r="AK306" s="1">
        <f t="shared" si="197"/>
        <v>2.9408438940144343E-2</v>
      </c>
      <c r="AL306" s="1">
        <f t="shared" si="198"/>
        <v>3.0981719743524105</v>
      </c>
      <c r="AM306" s="1">
        <f t="shared" si="199"/>
        <v>46.053765149453888</v>
      </c>
      <c r="AN306" s="1">
        <f t="shared" si="200"/>
        <v>15.608998690679176</v>
      </c>
      <c r="AO306" s="1">
        <f t="shared" si="201"/>
        <v>15.598079794369475</v>
      </c>
      <c r="AP306" s="1">
        <f t="shared" si="202"/>
        <v>15.614280172890973</v>
      </c>
      <c r="AQ306" s="1">
        <f t="shared" si="203"/>
        <v>15.590233516708766</v>
      </c>
      <c r="AR306" s="1">
        <f t="shared" si="204"/>
        <v>15.625906246607059</v>
      </c>
      <c r="AS306" s="1">
        <f t="shared" si="205"/>
        <v>15.572935189012055</v>
      </c>
      <c r="AT306" s="1">
        <f t="shared" si="206"/>
        <v>15.651500744316973</v>
      </c>
      <c r="AU306" s="1">
        <f t="shared" si="207"/>
        <v>15.534701928271488</v>
      </c>
    </row>
    <row r="307" spans="1:47" x14ac:dyDescent="0.2">
      <c r="A307" s="136" t="s">
        <v>996</v>
      </c>
      <c r="B307" s="137" t="s">
        <v>99</v>
      </c>
      <c r="C307" s="139">
        <v>60344.371599999999</v>
      </c>
      <c r="D307" s="138">
        <v>1E-4</v>
      </c>
      <c r="E307" s="19">
        <f t="shared" ref="E307" si="208">+(C307-C$7)/C$8</f>
        <v>4804.860415509359</v>
      </c>
      <c r="F307" s="19">
        <f t="shared" ref="F307" si="209">ROUND(2*E307,0)/2</f>
        <v>4805</v>
      </c>
      <c r="G307" s="1">
        <f t="shared" ref="G307" si="210">+C307-(C$7+F307*C$8)</f>
        <v>-0.42661300000327174</v>
      </c>
      <c r="K307" s="1">
        <f t="shared" ref="K307" si="211">+G307</f>
        <v>-0.42661300000327174</v>
      </c>
      <c r="O307" s="1">
        <f t="shared" ref="O307" ca="1" si="212">+C$11+C$12*F307</f>
        <v>-0.40484920310201644</v>
      </c>
      <c r="P307" s="13">
        <f t="shared" ref="P307" si="213">+D$11+D$12*F307+D$13*F307^2</f>
        <v>-0.35540347777699688</v>
      </c>
      <c r="Q307" s="65">
        <f t="shared" ref="Q307" si="214">+C307-15018.5</f>
        <v>45325.871599999999</v>
      </c>
      <c r="S307" s="2">
        <f t="shared" si="178"/>
        <v>1</v>
      </c>
      <c r="Z307" s="1">
        <f t="shared" ref="Z307" si="215">F307</f>
        <v>4805</v>
      </c>
      <c r="AA307" s="1">
        <f t="shared" ref="AA307" si="216">AB$3+AB$4*Z307+AB$5*Z307^2+AH307</f>
        <v>-0.36192165549956784</v>
      </c>
      <c r="AB307" s="1">
        <f t="shared" ref="AB307" si="217">IF(S307&lt;&gt;0,G307-AH307,-9999)</f>
        <v>-0.44299059302983534</v>
      </c>
      <c r="AC307" s="1">
        <f t="shared" ref="AC307" si="218">+G307-P307</f>
        <v>-7.1209522226274857E-2</v>
      </c>
      <c r="AD307" s="1">
        <f t="shared" ref="AD307" si="219">IF(S307&lt;&gt;0,G307-AA307,-9999)</f>
        <v>-6.4691344503703896E-2</v>
      </c>
      <c r="AE307" s="1">
        <f t="shared" ref="AE307" si="220">+(G307-AA307)^2*S307</f>
        <v>4.1849700536968999E-3</v>
      </c>
      <c r="AF307" s="1">
        <f t="shared" ref="AF307" si="221">IF(S307&lt;&gt;0,G307-P307,-9999)</f>
        <v>-7.1209522226274857E-2</v>
      </c>
      <c r="AG307" s="2"/>
      <c r="AH307" s="1">
        <f t="shared" ref="AH307" si="222">$AB$6*($AB$11/AI307*AJ307+$AB$12)</f>
        <v>1.6377593026563608E-2</v>
      </c>
      <c r="AI307" s="1">
        <f t="shared" ref="AI307" si="223">1+$AB$7*COS(AL307)</f>
        <v>0.32288381601500582</v>
      </c>
      <c r="AJ307" s="1">
        <f t="shared" ref="AJ307" si="224">SIN(AL307+RADIANS($AB$9))</f>
        <v>0.88357993247343225</v>
      </c>
      <c r="AK307" s="1">
        <f t="shared" ref="AK307" si="225">$AB$7*SIN(AL307)</f>
        <v>2.2919009488971204E-2</v>
      </c>
      <c r="AL307" s="1">
        <f t="shared" ref="AL307" si="226">2*ATAN(AM307)</f>
        <v>3.1077575993022357</v>
      </c>
      <c r="AM307" s="1">
        <f t="shared" ref="AM307" si="227">SQRT((1+$AB$7)/(1-$AB$7))*TAN(AN307/2)</f>
        <v>59.104654526247757</v>
      </c>
      <c r="AN307" s="1">
        <f t="shared" ref="AN307" si="228">$AU307+$AB$7*SIN(AO307)</f>
        <v>15.630826315763503</v>
      </c>
      <c r="AO307" s="1">
        <f t="shared" ref="AO307" si="229">$AU307+$AB$7*SIN(AP307)</f>
        <v>15.622175866800603</v>
      </c>
      <c r="AP307" s="1">
        <f t="shared" ref="AP307" si="230">$AU307+$AB$7*SIN(AQ307)</f>
        <v>15.63498440639623</v>
      </c>
      <c r="AQ307" s="1">
        <f t="shared" ref="AQ307" si="231">$AU307+$AB$7*SIN(AR307)</f>
        <v>15.616014174587262</v>
      </c>
      <c r="AR307" s="1">
        <f t="shared" ref="AR307" si="232">$AU307+$AB$7*SIN(AS307)</f>
        <v>15.644100463143099</v>
      </c>
      <c r="AS307" s="1">
        <f t="shared" ref="AS307" si="233">$AU307+$AB$7*SIN(AT307)</f>
        <v>15.602492896733489</v>
      </c>
      <c r="AT307" s="1">
        <f t="shared" ref="AT307" si="234">$AU307+$AB$7*SIN(AU307)</f>
        <v>15.664087277524031</v>
      </c>
      <c r="AU307" s="1">
        <f t="shared" ref="AU307" si="235">RADIANS($AB$9)+$AB$18*(F307-AB$15)</f>
        <v>15.572776276469396</v>
      </c>
    </row>
    <row r="308" spans="1:47" x14ac:dyDescent="0.2">
      <c r="C308" s="20"/>
      <c r="D308" s="20"/>
    </row>
  </sheetData>
  <sheetProtection selectLockedCells="1" selectUnlockedCells="1"/>
  <sortState xmlns:xlrd2="http://schemas.microsoft.com/office/spreadsheetml/2017/richdata2" ref="A21:AU303">
    <sortCondition ref="C21:C303"/>
  </sortState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D0E35-AB84-481A-8C20-2887E2553304}">
  <dimension ref="A1"/>
  <sheetViews>
    <sheetView workbookViewId="0">
      <selection activeCell="T17" sqref="T17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71"/>
  <sheetViews>
    <sheetView topLeftCell="A227" workbookViewId="0">
      <selection activeCell="A61" sqref="A61"/>
    </sheetView>
  </sheetViews>
  <sheetFormatPr defaultRowHeight="12.75" x14ac:dyDescent="0.2"/>
  <cols>
    <col min="1" max="1" width="19.7109375" style="20" customWidth="1"/>
    <col min="2" max="2" width="4.42578125" customWidth="1"/>
    <col min="3" max="3" width="12.7109375" style="20" customWidth="1"/>
    <col min="4" max="4" width="5.42578125" customWidth="1"/>
    <col min="5" max="5" width="14.85546875" customWidth="1"/>
    <col min="7" max="7" width="12" customWidth="1"/>
    <col min="8" max="8" width="14.140625" style="20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0" t="s">
        <v>205</v>
      </c>
      <c r="I1" s="51" t="s">
        <v>206</v>
      </c>
      <c r="J1" s="52" t="s">
        <v>74</v>
      </c>
    </row>
    <row r="2" spans="1:16" x14ac:dyDescent="0.2">
      <c r="I2" s="53" t="s">
        <v>207</v>
      </c>
      <c r="J2" s="54" t="s">
        <v>70</v>
      </c>
    </row>
    <row r="3" spans="1:16" x14ac:dyDescent="0.2">
      <c r="A3" s="55" t="s">
        <v>208</v>
      </c>
      <c r="I3" s="53" t="s">
        <v>209</v>
      </c>
      <c r="J3" s="54" t="s">
        <v>61</v>
      </c>
    </row>
    <row r="4" spans="1:16" x14ac:dyDescent="0.2">
      <c r="I4" s="53" t="s">
        <v>210</v>
      </c>
      <c r="J4" s="54" t="s">
        <v>61</v>
      </c>
    </row>
    <row r="5" spans="1:16" x14ac:dyDescent="0.2">
      <c r="I5" s="56" t="s">
        <v>211</v>
      </c>
      <c r="J5" s="57" t="s">
        <v>66</v>
      </c>
    </row>
    <row r="11" spans="1:16" ht="12.75" customHeight="1" x14ac:dyDescent="0.2">
      <c r="A11" s="20" t="str">
        <f t="shared" ref="A11:A74" si="0">P11</f>
        <v>IBVS 187 </v>
      </c>
      <c r="B11" s="2" t="str">
        <f t="shared" ref="B11:B74" si="1">IF(H11=INT(H11),"I","II")</f>
        <v>I</v>
      </c>
      <c r="C11" s="20">
        <f t="shared" ref="C11:C74" si="2">1*G11</f>
        <v>38663.341</v>
      </c>
      <c r="D11" t="str">
        <f t="shared" ref="D11:D74" si="3">VLOOKUP(F11,I$1:J$5,2,FALSE)</f>
        <v>vis</v>
      </c>
      <c r="E11">
        <f>VLOOKUP(C11,'Active 1'!C$21:E$969,3,FALSE)</f>
        <v>-2289.0059524787212</v>
      </c>
      <c r="F11" s="2" t="s">
        <v>211</v>
      </c>
      <c r="G11" t="str">
        <f t="shared" ref="G11:G74" si="4">MID(I11,3,LEN(I11)-3)</f>
        <v>38663.341</v>
      </c>
      <c r="H11" s="20">
        <f t="shared" ref="H11:H74" si="5">1*K11</f>
        <v>-2289</v>
      </c>
      <c r="I11" s="58" t="s">
        <v>212</v>
      </c>
      <c r="J11" s="59" t="s">
        <v>213</v>
      </c>
      <c r="K11" s="58">
        <v>-2289</v>
      </c>
      <c r="L11" s="58" t="s">
        <v>214</v>
      </c>
      <c r="M11" s="59" t="s">
        <v>215</v>
      </c>
      <c r="N11" s="59"/>
      <c r="O11" s="60" t="s">
        <v>216</v>
      </c>
      <c r="P11" s="61" t="s">
        <v>217</v>
      </c>
    </row>
    <row r="12" spans="1:16" ht="12.75" customHeight="1" x14ac:dyDescent="0.2">
      <c r="A12" s="20" t="str">
        <f t="shared" si="0"/>
        <v>IBVS 187 </v>
      </c>
      <c r="B12" s="2" t="str">
        <f t="shared" si="1"/>
        <v>I</v>
      </c>
      <c r="C12" s="20">
        <f t="shared" si="2"/>
        <v>38669.455000000002</v>
      </c>
      <c r="D12" t="str">
        <f t="shared" si="3"/>
        <v>vis</v>
      </c>
      <c r="E12">
        <f>VLOOKUP(C12,'Active 1'!C$21:E$969,3,FALSE)</f>
        <v>-2287.0054987284329</v>
      </c>
      <c r="F12" s="2" t="s">
        <v>211</v>
      </c>
      <c r="G12" t="str">
        <f t="shared" si="4"/>
        <v>38669.455</v>
      </c>
      <c r="H12" s="20">
        <f t="shared" si="5"/>
        <v>-2287</v>
      </c>
      <c r="I12" s="58" t="s">
        <v>218</v>
      </c>
      <c r="J12" s="59" t="s">
        <v>219</v>
      </c>
      <c r="K12" s="58">
        <v>-2287</v>
      </c>
      <c r="L12" s="58" t="s">
        <v>220</v>
      </c>
      <c r="M12" s="59" t="s">
        <v>215</v>
      </c>
      <c r="N12" s="59"/>
      <c r="O12" s="60" t="s">
        <v>216</v>
      </c>
      <c r="P12" s="61" t="s">
        <v>217</v>
      </c>
    </row>
    <row r="13" spans="1:16" ht="12.75" customHeight="1" x14ac:dyDescent="0.2">
      <c r="A13" s="20" t="str">
        <f t="shared" si="0"/>
        <v>IBVS 779 </v>
      </c>
      <c r="B13" s="2" t="str">
        <f t="shared" si="1"/>
        <v>I</v>
      </c>
      <c r="C13" s="20">
        <f t="shared" si="2"/>
        <v>41545.462</v>
      </c>
      <c r="D13" t="str">
        <f t="shared" si="3"/>
        <v>vis</v>
      </c>
      <c r="E13">
        <f>VLOOKUP(C13,'Active 1'!C$21:E$969,3,FALSE)</f>
        <v>-1345.9981403698187</v>
      </c>
      <c r="F13" s="2" t="s">
        <v>211</v>
      </c>
      <c r="G13" t="str">
        <f t="shared" si="4"/>
        <v>41545.462</v>
      </c>
      <c r="H13" s="20">
        <f t="shared" si="5"/>
        <v>-1346</v>
      </c>
      <c r="I13" s="58" t="s">
        <v>221</v>
      </c>
      <c r="J13" s="59" t="s">
        <v>222</v>
      </c>
      <c r="K13" s="58">
        <v>-1346</v>
      </c>
      <c r="L13" s="58" t="s">
        <v>223</v>
      </c>
      <c r="M13" s="59" t="s">
        <v>224</v>
      </c>
      <c r="N13" s="59"/>
      <c r="O13" s="60" t="s">
        <v>225</v>
      </c>
      <c r="P13" s="61" t="s">
        <v>226</v>
      </c>
    </row>
    <row r="14" spans="1:16" ht="12.75" customHeight="1" x14ac:dyDescent="0.2">
      <c r="A14" s="20" t="str">
        <f t="shared" si="0"/>
        <v> AOEB 3 </v>
      </c>
      <c r="B14" s="2" t="str">
        <f t="shared" si="1"/>
        <v>I</v>
      </c>
      <c r="C14" s="20">
        <f t="shared" si="2"/>
        <v>42807.712</v>
      </c>
      <c r="D14" t="str">
        <f t="shared" si="3"/>
        <v>vis</v>
      </c>
      <c r="E14">
        <f>VLOOKUP(C14,'Active 1'!C$21:E$969,3,FALSE)</f>
        <v>-932.99965389598117</v>
      </c>
      <c r="F14" s="2" t="s">
        <v>211</v>
      </c>
      <c r="G14" t="str">
        <f t="shared" si="4"/>
        <v>42807.712</v>
      </c>
      <c r="H14" s="20">
        <f t="shared" si="5"/>
        <v>-933</v>
      </c>
      <c r="I14" s="58" t="s">
        <v>227</v>
      </c>
      <c r="J14" s="59" t="s">
        <v>228</v>
      </c>
      <c r="K14" s="58">
        <v>-933</v>
      </c>
      <c r="L14" s="58" t="s">
        <v>229</v>
      </c>
      <c r="M14" s="59" t="s">
        <v>224</v>
      </c>
      <c r="N14" s="59"/>
      <c r="O14" s="60" t="s">
        <v>230</v>
      </c>
      <c r="P14" s="60" t="s">
        <v>231</v>
      </c>
    </row>
    <row r="15" spans="1:16" ht="12.75" customHeight="1" x14ac:dyDescent="0.2">
      <c r="A15" s="20" t="str">
        <f t="shared" si="0"/>
        <v> AN 301.328 </v>
      </c>
      <c r="B15" s="2" t="str">
        <f t="shared" si="1"/>
        <v>I</v>
      </c>
      <c r="C15" s="20">
        <f t="shared" si="2"/>
        <v>42832.167999999998</v>
      </c>
      <c r="D15" t="str">
        <f t="shared" si="3"/>
        <v>vis</v>
      </c>
      <c r="E15">
        <f>VLOOKUP(C15,'Active 1'!C$21:E$969,3,FALSE)</f>
        <v>-924.99783889482967</v>
      </c>
      <c r="F15" s="2" t="s">
        <v>211</v>
      </c>
      <c r="G15" t="str">
        <f t="shared" si="4"/>
        <v>42832.168</v>
      </c>
      <c r="H15" s="20">
        <f t="shared" si="5"/>
        <v>-925</v>
      </c>
      <c r="I15" s="58" t="s">
        <v>232</v>
      </c>
      <c r="J15" s="59" t="s">
        <v>233</v>
      </c>
      <c r="K15" s="58">
        <v>-925</v>
      </c>
      <c r="L15" s="58" t="s">
        <v>234</v>
      </c>
      <c r="M15" s="59" t="s">
        <v>224</v>
      </c>
      <c r="N15" s="59"/>
      <c r="O15" s="60" t="s">
        <v>235</v>
      </c>
      <c r="P15" s="60" t="s">
        <v>236</v>
      </c>
    </row>
    <row r="16" spans="1:16" ht="12.75" customHeight="1" x14ac:dyDescent="0.2">
      <c r="A16" s="20" t="str">
        <f t="shared" si="0"/>
        <v> AOEB 3 </v>
      </c>
      <c r="B16" s="2" t="str">
        <f t="shared" si="1"/>
        <v>I</v>
      </c>
      <c r="C16" s="20">
        <f t="shared" si="2"/>
        <v>43079.726000000002</v>
      </c>
      <c r="D16" t="str">
        <f t="shared" si="3"/>
        <v>vis</v>
      </c>
      <c r="E16">
        <f>VLOOKUP(C16,'Active 1'!C$21:E$969,3,FALSE)</f>
        <v>-843.99876635413477</v>
      </c>
      <c r="F16" s="2" t="s">
        <v>211</v>
      </c>
      <c r="G16" t="str">
        <f t="shared" si="4"/>
        <v>43079.726</v>
      </c>
      <c r="H16" s="20">
        <f t="shared" si="5"/>
        <v>-844</v>
      </c>
      <c r="I16" s="58" t="s">
        <v>237</v>
      </c>
      <c r="J16" s="59" t="s">
        <v>238</v>
      </c>
      <c r="K16" s="58">
        <v>-844</v>
      </c>
      <c r="L16" s="58" t="s">
        <v>239</v>
      </c>
      <c r="M16" s="59" t="s">
        <v>224</v>
      </c>
      <c r="N16" s="59"/>
      <c r="O16" s="60" t="s">
        <v>240</v>
      </c>
      <c r="P16" s="60" t="s">
        <v>231</v>
      </c>
    </row>
    <row r="17" spans="1:16" ht="12.75" customHeight="1" x14ac:dyDescent="0.2">
      <c r="A17" s="20" t="str">
        <f t="shared" si="0"/>
        <v> AOEB 3 </v>
      </c>
      <c r="B17" s="2" t="str">
        <f t="shared" si="1"/>
        <v>I</v>
      </c>
      <c r="C17" s="20">
        <f t="shared" si="2"/>
        <v>43452.593000000001</v>
      </c>
      <c r="D17" t="str">
        <f t="shared" si="3"/>
        <v>vis</v>
      </c>
      <c r="E17">
        <f>VLOOKUP(C17,'Active 1'!C$21:E$969,3,FALSE)</f>
        <v>-721.99955331706633</v>
      </c>
      <c r="F17" s="2" t="s">
        <v>211</v>
      </c>
      <c r="G17" t="str">
        <f t="shared" si="4"/>
        <v>43452.593</v>
      </c>
      <c r="H17" s="20">
        <f t="shared" si="5"/>
        <v>-722</v>
      </c>
      <c r="I17" s="58" t="s">
        <v>241</v>
      </c>
      <c r="J17" s="59" t="s">
        <v>242</v>
      </c>
      <c r="K17" s="58">
        <v>-722</v>
      </c>
      <c r="L17" s="58" t="s">
        <v>229</v>
      </c>
      <c r="M17" s="59" t="s">
        <v>224</v>
      </c>
      <c r="N17" s="59"/>
      <c r="O17" s="60" t="s">
        <v>240</v>
      </c>
      <c r="P17" s="60" t="s">
        <v>231</v>
      </c>
    </row>
    <row r="18" spans="1:16" ht="12.75" customHeight="1" x14ac:dyDescent="0.2">
      <c r="A18" s="20" t="str">
        <f t="shared" si="0"/>
        <v> AOEB 3 </v>
      </c>
      <c r="B18" s="2" t="str">
        <f t="shared" si="1"/>
        <v>I</v>
      </c>
      <c r="C18" s="20">
        <f t="shared" si="2"/>
        <v>43889.642999999996</v>
      </c>
      <c r="D18" t="str">
        <f t="shared" si="3"/>
        <v>vis</v>
      </c>
      <c r="E18">
        <f>VLOOKUP(C18,'Active 1'!C$21:E$969,3,FALSE)</f>
        <v>-579.000156594239</v>
      </c>
      <c r="F18" s="2" t="s">
        <v>211</v>
      </c>
      <c r="G18" t="str">
        <f t="shared" si="4"/>
        <v>43889.643</v>
      </c>
      <c r="H18" s="20">
        <f t="shared" si="5"/>
        <v>-579</v>
      </c>
      <c r="I18" s="58" t="s">
        <v>243</v>
      </c>
      <c r="J18" s="59" t="s">
        <v>244</v>
      </c>
      <c r="K18" s="58">
        <v>-579</v>
      </c>
      <c r="L18" s="58" t="s">
        <v>245</v>
      </c>
      <c r="M18" s="59" t="s">
        <v>224</v>
      </c>
      <c r="N18" s="59"/>
      <c r="O18" s="60" t="s">
        <v>246</v>
      </c>
      <c r="P18" s="60" t="s">
        <v>231</v>
      </c>
    </row>
    <row r="19" spans="1:16" ht="12.75" customHeight="1" x14ac:dyDescent="0.2">
      <c r="A19" s="20" t="str">
        <f t="shared" si="0"/>
        <v> AOEB 3 </v>
      </c>
      <c r="B19" s="2" t="str">
        <f t="shared" si="1"/>
        <v>I</v>
      </c>
      <c r="C19" s="20">
        <f t="shared" si="2"/>
        <v>44271.667999999998</v>
      </c>
      <c r="D19" t="str">
        <f t="shared" si="3"/>
        <v>vis</v>
      </c>
      <c r="E19">
        <f>VLOOKUP(C19,'Active 1'!C$21:E$969,3,FALSE)</f>
        <v>-454.00451643169725</v>
      </c>
      <c r="F19" s="2" t="s">
        <v>211</v>
      </c>
      <c r="G19" t="str">
        <f t="shared" si="4"/>
        <v>44271.668</v>
      </c>
      <c r="H19" s="20">
        <f t="shared" si="5"/>
        <v>-454</v>
      </c>
      <c r="I19" s="58" t="s">
        <v>247</v>
      </c>
      <c r="J19" s="59" t="s">
        <v>248</v>
      </c>
      <c r="K19" s="58">
        <v>-454</v>
      </c>
      <c r="L19" s="58" t="s">
        <v>249</v>
      </c>
      <c r="M19" s="59" t="s">
        <v>224</v>
      </c>
      <c r="N19" s="59"/>
      <c r="O19" s="60" t="s">
        <v>240</v>
      </c>
      <c r="P19" s="60" t="s">
        <v>231</v>
      </c>
    </row>
    <row r="20" spans="1:16" ht="12.75" customHeight="1" x14ac:dyDescent="0.2">
      <c r="A20" s="20" t="str">
        <f t="shared" si="0"/>
        <v> AOEB 3 </v>
      </c>
      <c r="B20" s="2" t="str">
        <f t="shared" si="1"/>
        <v>I</v>
      </c>
      <c r="C20" s="20">
        <f t="shared" si="2"/>
        <v>44647.601000000002</v>
      </c>
      <c r="D20" t="str">
        <f t="shared" si="3"/>
        <v>vis</v>
      </c>
      <c r="E20">
        <f>VLOOKUP(C20,'Active 1'!C$21:E$969,3,FALSE)</f>
        <v>-331.00213178874139</v>
      </c>
      <c r="F20" s="2" t="s">
        <v>211</v>
      </c>
      <c r="G20" t="str">
        <f t="shared" si="4"/>
        <v>44647.601</v>
      </c>
      <c r="H20" s="20">
        <f t="shared" si="5"/>
        <v>-331</v>
      </c>
      <c r="I20" s="58" t="s">
        <v>250</v>
      </c>
      <c r="J20" s="59" t="s">
        <v>251</v>
      </c>
      <c r="K20" s="58">
        <v>-331</v>
      </c>
      <c r="L20" s="58" t="s">
        <v>252</v>
      </c>
      <c r="M20" s="59" t="s">
        <v>224</v>
      </c>
      <c r="N20" s="59"/>
      <c r="O20" s="60" t="s">
        <v>240</v>
      </c>
      <c r="P20" s="60" t="s">
        <v>231</v>
      </c>
    </row>
    <row r="21" spans="1:16" ht="12.75" customHeight="1" x14ac:dyDescent="0.2">
      <c r="A21" s="20" t="str">
        <f t="shared" si="0"/>
        <v> AOEB 3 </v>
      </c>
      <c r="B21" s="2" t="str">
        <f t="shared" si="1"/>
        <v>I</v>
      </c>
      <c r="C21" s="20">
        <f t="shared" si="2"/>
        <v>45298.58</v>
      </c>
      <c r="D21" t="str">
        <f t="shared" si="3"/>
        <v>vis</v>
      </c>
      <c r="E21">
        <f>VLOOKUP(C21,'Active 1'!C$21:E$969,3,FALSE)</f>
        <v>-118.0068125364127</v>
      </c>
      <c r="F21" s="2" t="s">
        <v>211</v>
      </c>
      <c r="G21" t="str">
        <f t="shared" si="4"/>
        <v>45298.580</v>
      </c>
      <c r="H21" s="20">
        <f t="shared" si="5"/>
        <v>-118</v>
      </c>
      <c r="I21" s="58" t="s">
        <v>253</v>
      </c>
      <c r="J21" s="59" t="s">
        <v>254</v>
      </c>
      <c r="K21" s="58">
        <v>-118</v>
      </c>
      <c r="L21" s="58" t="s">
        <v>255</v>
      </c>
      <c r="M21" s="59" t="s">
        <v>224</v>
      </c>
      <c r="N21" s="59"/>
      <c r="O21" s="60" t="s">
        <v>256</v>
      </c>
      <c r="P21" s="60" t="s">
        <v>231</v>
      </c>
    </row>
    <row r="22" spans="1:16" ht="12.75" customHeight="1" x14ac:dyDescent="0.2">
      <c r="A22" s="20" t="str">
        <f t="shared" si="0"/>
        <v> AOEB 3 </v>
      </c>
      <c r="B22" s="2" t="str">
        <f t="shared" si="1"/>
        <v>I</v>
      </c>
      <c r="C22" s="20">
        <f t="shared" si="2"/>
        <v>45735.631000000001</v>
      </c>
      <c r="D22" t="str">
        <f t="shared" si="3"/>
        <v>vis</v>
      </c>
      <c r="E22">
        <f>VLOOKUP(C22,'Active 1'!C$21:E$969,3,FALSE)</f>
        <v>24.99291137872051</v>
      </c>
      <c r="F22" s="2" t="s">
        <v>211</v>
      </c>
      <c r="G22" t="str">
        <f t="shared" si="4"/>
        <v>45735.631</v>
      </c>
      <c r="H22" s="20">
        <f t="shared" si="5"/>
        <v>25</v>
      </c>
      <c r="I22" s="58" t="s">
        <v>257</v>
      </c>
      <c r="J22" s="59" t="s">
        <v>258</v>
      </c>
      <c r="K22" s="58">
        <v>25</v>
      </c>
      <c r="L22" s="58" t="s">
        <v>259</v>
      </c>
      <c r="M22" s="59" t="s">
        <v>224</v>
      </c>
      <c r="N22" s="59"/>
      <c r="O22" s="60" t="s">
        <v>256</v>
      </c>
      <c r="P22" s="60" t="s">
        <v>231</v>
      </c>
    </row>
    <row r="23" spans="1:16" x14ac:dyDescent="0.2">
      <c r="A23" s="20" t="str">
        <f t="shared" si="0"/>
        <v> AOEB 3 </v>
      </c>
      <c r="B23" s="2" t="str">
        <f t="shared" si="1"/>
        <v>I</v>
      </c>
      <c r="C23" s="20">
        <f t="shared" si="2"/>
        <v>46093.209000000003</v>
      </c>
      <c r="D23" t="str">
        <f t="shared" si="3"/>
        <v>vis</v>
      </c>
      <c r="E23">
        <f>VLOOKUP(C23,'Active 1'!C$21:E$969,3,FALSE)</f>
        <v>141.98968127085152</v>
      </c>
      <c r="F23" s="2" t="s">
        <v>211</v>
      </c>
      <c r="G23" t="str">
        <f t="shared" si="4"/>
        <v>46093.209</v>
      </c>
      <c r="H23" s="20">
        <f t="shared" si="5"/>
        <v>142</v>
      </c>
      <c r="I23" s="58" t="s">
        <v>260</v>
      </c>
      <c r="J23" s="59" t="s">
        <v>261</v>
      </c>
      <c r="K23" s="58">
        <v>142</v>
      </c>
      <c r="L23" s="58" t="s">
        <v>262</v>
      </c>
      <c r="M23" s="59" t="s">
        <v>224</v>
      </c>
      <c r="N23" s="59"/>
      <c r="O23" s="60" t="s">
        <v>230</v>
      </c>
      <c r="P23" s="60" t="s">
        <v>231</v>
      </c>
    </row>
    <row r="24" spans="1:16" x14ac:dyDescent="0.2">
      <c r="A24" s="20" t="str">
        <f t="shared" si="0"/>
        <v> AOEB 3 </v>
      </c>
      <c r="B24" s="2" t="str">
        <f t="shared" si="1"/>
        <v>I</v>
      </c>
      <c r="C24" s="20">
        <f t="shared" si="2"/>
        <v>46114.601999999999</v>
      </c>
      <c r="D24" t="str">
        <f t="shared" si="3"/>
        <v>vis</v>
      </c>
      <c r="E24">
        <f>VLOOKUP(C24,'Active 1'!C$21:E$969,3,FALSE)</f>
        <v>148.98930624303082</v>
      </c>
      <c r="F24" s="2" t="s">
        <v>211</v>
      </c>
      <c r="G24" t="str">
        <f t="shared" si="4"/>
        <v>46114.602</v>
      </c>
      <c r="H24" s="20">
        <f t="shared" si="5"/>
        <v>149</v>
      </c>
      <c r="I24" s="58" t="s">
        <v>263</v>
      </c>
      <c r="J24" s="59" t="s">
        <v>264</v>
      </c>
      <c r="K24" s="58">
        <v>149</v>
      </c>
      <c r="L24" s="58" t="s">
        <v>265</v>
      </c>
      <c r="M24" s="59" t="s">
        <v>224</v>
      </c>
      <c r="N24" s="59"/>
      <c r="O24" s="60" t="s">
        <v>266</v>
      </c>
      <c r="P24" s="60" t="s">
        <v>231</v>
      </c>
    </row>
    <row r="25" spans="1:16" x14ac:dyDescent="0.2">
      <c r="A25" s="20" t="str">
        <f t="shared" si="0"/>
        <v> AOEB 3 </v>
      </c>
      <c r="B25" s="2" t="str">
        <f t="shared" si="1"/>
        <v>I</v>
      </c>
      <c r="C25" s="20">
        <f t="shared" si="2"/>
        <v>46114.612999999998</v>
      </c>
      <c r="D25" t="str">
        <f t="shared" si="3"/>
        <v>vis</v>
      </c>
      <c r="E25">
        <f>VLOOKUP(C25,'Active 1'!C$21:E$969,3,FALSE)</f>
        <v>148.99290535838091</v>
      </c>
      <c r="F25" s="2" t="s">
        <v>211</v>
      </c>
      <c r="G25" t="str">
        <f t="shared" si="4"/>
        <v>46114.613</v>
      </c>
      <c r="H25" s="20">
        <f t="shared" si="5"/>
        <v>149</v>
      </c>
      <c r="I25" s="58" t="s">
        <v>267</v>
      </c>
      <c r="J25" s="59" t="s">
        <v>268</v>
      </c>
      <c r="K25" s="58">
        <v>149</v>
      </c>
      <c r="L25" s="58" t="s">
        <v>259</v>
      </c>
      <c r="M25" s="59" t="s">
        <v>224</v>
      </c>
      <c r="N25" s="59"/>
      <c r="O25" s="60" t="s">
        <v>240</v>
      </c>
      <c r="P25" s="60" t="s">
        <v>231</v>
      </c>
    </row>
    <row r="26" spans="1:16" x14ac:dyDescent="0.2">
      <c r="A26" s="20" t="str">
        <f t="shared" si="0"/>
        <v> AOEB 3 </v>
      </c>
      <c r="B26" s="2" t="str">
        <f t="shared" si="1"/>
        <v>I</v>
      </c>
      <c r="C26" s="20">
        <f t="shared" si="2"/>
        <v>46343.83</v>
      </c>
      <c r="D26" t="str">
        <f t="shared" si="3"/>
        <v>vis</v>
      </c>
      <c r="E26">
        <f>VLOOKUP(C26,'Active 1'!C$21:E$969,3,FALSE)</f>
        <v>223.99094384051622</v>
      </c>
      <c r="F26" s="2" t="s">
        <v>211</v>
      </c>
      <c r="G26" t="str">
        <f t="shared" si="4"/>
        <v>46343.830</v>
      </c>
      <c r="H26" s="20">
        <f t="shared" si="5"/>
        <v>224</v>
      </c>
      <c r="I26" s="58" t="s">
        <v>269</v>
      </c>
      <c r="J26" s="59" t="s">
        <v>270</v>
      </c>
      <c r="K26" s="58">
        <v>224</v>
      </c>
      <c r="L26" s="58" t="s">
        <v>271</v>
      </c>
      <c r="M26" s="59" t="s">
        <v>224</v>
      </c>
      <c r="N26" s="59"/>
      <c r="O26" s="60" t="s">
        <v>230</v>
      </c>
      <c r="P26" s="60" t="s">
        <v>231</v>
      </c>
    </row>
    <row r="27" spans="1:16" x14ac:dyDescent="0.2">
      <c r="A27" s="20" t="str">
        <f t="shared" si="0"/>
        <v> AOEB 3 </v>
      </c>
      <c r="B27" s="2" t="str">
        <f t="shared" si="1"/>
        <v>I</v>
      </c>
      <c r="C27" s="20">
        <f t="shared" si="2"/>
        <v>46392.722999999998</v>
      </c>
      <c r="D27" t="str">
        <f t="shared" si="3"/>
        <v>vis</v>
      </c>
      <c r="E27">
        <f>VLOOKUP(C27,'Active 1'!C$21:E$969,3,FALSE)</f>
        <v>239.98835718903186</v>
      </c>
      <c r="F27" s="2" t="s">
        <v>211</v>
      </c>
      <c r="G27" t="str">
        <f t="shared" si="4"/>
        <v>46392.723</v>
      </c>
      <c r="H27" s="20">
        <f t="shared" si="5"/>
        <v>240</v>
      </c>
      <c r="I27" s="58" t="s">
        <v>272</v>
      </c>
      <c r="J27" s="59" t="s">
        <v>273</v>
      </c>
      <c r="K27" s="58">
        <v>240</v>
      </c>
      <c r="L27" s="58" t="s">
        <v>274</v>
      </c>
      <c r="M27" s="59" t="s">
        <v>224</v>
      </c>
      <c r="N27" s="59"/>
      <c r="O27" s="60" t="s">
        <v>275</v>
      </c>
      <c r="P27" s="60" t="s">
        <v>231</v>
      </c>
    </row>
    <row r="28" spans="1:16" x14ac:dyDescent="0.2">
      <c r="A28" s="20" t="str">
        <f t="shared" si="0"/>
        <v> AOEB 3 </v>
      </c>
      <c r="B28" s="2" t="str">
        <f t="shared" si="1"/>
        <v>I</v>
      </c>
      <c r="C28" s="20">
        <f t="shared" si="2"/>
        <v>46438.567000000003</v>
      </c>
      <c r="D28" t="str">
        <f t="shared" si="3"/>
        <v>vis</v>
      </c>
      <c r="E28">
        <f>VLOOKUP(C28,'Active 1'!C$21:E$969,3,FALSE)</f>
        <v>254.98816120084291</v>
      </c>
      <c r="F28" s="2" t="s">
        <v>211</v>
      </c>
      <c r="G28" t="str">
        <f t="shared" si="4"/>
        <v>46438.567</v>
      </c>
      <c r="H28" s="20">
        <f t="shared" si="5"/>
        <v>255</v>
      </c>
      <c r="I28" s="58" t="s">
        <v>276</v>
      </c>
      <c r="J28" s="59" t="s">
        <v>277</v>
      </c>
      <c r="K28" s="58">
        <v>255</v>
      </c>
      <c r="L28" s="58" t="s">
        <v>274</v>
      </c>
      <c r="M28" s="59" t="s">
        <v>224</v>
      </c>
      <c r="N28" s="59"/>
      <c r="O28" s="60" t="s">
        <v>256</v>
      </c>
      <c r="P28" s="60" t="s">
        <v>231</v>
      </c>
    </row>
    <row r="29" spans="1:16" x14ac:dyDescent="0.2">
      <c r="A29" s="20" t="str">
        <f t="shared" si="0"/>
        <v> AOEB 3 </v>
      </c>
      <c r="B29" s="2" t="str">
        <f t="shared" si="1"/>
        <v>I</v>
      </c>
      <c r="C29" s="20">
        <f t="shared" si="2"/>
        <v>46441.624000000003</v>
      </c>
      <c r="D29" t="str">
        <f t="shared" si="3"/>
        <v>vis</v>
      </c>
      <c r="E29">
        <f>VLOOKUP(C29,'Active 1'!C$21:E$969,3,FALSE)</f>
        <v>255.98838807598713</v>
      </c>
      <c r="F29" s="2" t="s">
        <v>211</v>
      </c>
      <c r="G29" t="str">
        <f t="shared" si="4"/>
        <v>46441.624</v>
      </c>
      <c r="H29" s="20">
        <f t="shared" si="5"/>
        <v>256</v>
      </c>
      <c r="I29" s="58" t="s">
        <v>278</v>
      </c>
      <c r="J29" s="59" t="s">
        <v>279</v>
      </c>
      <c r="K29" s="58">
        <v>256</v>
      </c>
      <c r="L29" s="58" t="s">
        <v>280</v>
      </c>
      <c r="M29" s="59" t="s">
        <v>224</v>
      </c>
      <c r="N29" s="59"/>
      <c r="O29" s="60" t="s">
        <v>256</v>
      </c>
      <c r="P29" s="60" t="s">
        <v>231</v>
      </c>
    </row>
    <row r="30" spans="1:16" x14ac:dyDescent="0.2">
      <c r="A30" s="20" t="str">
        <f t="shared" si="0"/>
        <v> AOEB 3 </v>
      </c>
      <c r="B30" s="2" t="str">
        <f t="shared" si="1"/>
        <v>I</v>
      </c>
      <c r="C30" s="20">
        <f t="shared" si="2"/>
        <v>46444.675999999999</v>
      </c>
      <c r="D30" t="str">
        <f t="shared" si="3"/>
        <v>vis</v>
      </c>
      <c r="E30">
        <f>VLOOKUP(C30,'Active 1'!C$21:E$969,3,FALSE)</f>
        <v>256.98697898960688</v>
      </c>
      <c r="F30" s="2" t="s">
        <v>211</v>
      </c>
      <c r="G30" t="str">
        <f t="shared" si="4"/>
        <v>46444.676</v>
      </c>
      <c r="H30" s="20">
        <f t="shared" si="5"/>
        <v>257</v>
      </c>
      <c r="I30" s="58" t="s">
        <v>281</v>
      </c>
      <c r="J30" s="59" t="s">
        <v>282</v>
      </c>
      <c r="K30" s="58">
        <v>257</v>
      </c>
      <c r="L30" s="58" t="s">
        <v>283</v>
      </c>
      <c r="M30" s="59" t="s">
        <v>224</v>
      </c>
      <c r="N30" s="59"/>
      <c r="O30" s="60" t="s">
        <v>275</v>
      </c>
      <c r="P30" s="60" t="s">
        <v>231</v>
      </c>
    </row>
    <row r="31" spans="1:16" x14ac:dyDescent="0.2">
      <c r="A31" s="20" t="str">
        <f t="shared" si="0"/>
        <v> AOEB 3 </v>
      </c>
      <c r="B31" s="2" t="str">
        <f t="shared" si="1"/>
        <v>I</v>
      </c>
      <c r="C31" s="20">
        <f t="shared" si="2"/>
        <v>46447.739000000001</v>
      </c>
      <c r="D31" t="str">
        <f t="shared" si="3"/>
        <v>vis</v>
      </c>
      <c r="E31">
        <f>VLOOKUP(C31,'Active 1'!C$21:E$969,3,FALSE)</f>
        <v>257.98916901857905</v>
      </c>
      <c r="F31" s="2" t="s">
        <v>211</v>
      </c>
      <c r="G31" t="str">
        <f t="shared" si="4"/>
        <v>46447.739</v>
      </c>
      <c r="H31" s="20">
        <f t="shared" si="5"/>
        <v>258</v>
      </c>
      <c r="I31" s="58" t="s">
        <v>284</v>
      </c>
      <c r="J31" s="59" t="s">
        <v>285</v>
      </c>
      <c r="K31" s="58">
        <v>258</v>
      </c>
      <c r="L31" s="58" t="s">
        <v>265</v>
      </c>
      <c r="M31" s="59" t="s">
        <v>224</v>
      </c>
      <c r="N31" s="59"/>
      <c r="O31" s="60" t="s">
        <v>275</v>
      </c>
      <c r="P31" s="60" t="s">
        <v>231</v>
      </c>
    </row>
    <row r="32" spans="1:16" x14ac:dyDescent="0.2">
      <c r="A32" s="20" t="str">
        <f t="shared" si="0"/>
        <v> AOEB 3 </v>
      </c>
      <c r="B32" s="2" t="str">
        <f t="shared" si="1"/>
        <v>I</v>
      </c>
      <c r="C32" s="20">
        <f t="shared" si="2"/>
        <v>46496.646000000001</v>
      </c>
      <c r="D32" t="str">
        <f t="shared" si="3"/>
        <v>vis</v>
      </c>
      <c r="E32">
        <f>VLOOKUP(C32,'Active 1'!C$21:E$969,3,FALSE)</f>
        <v>273.99116305935996</v>
      </c>
      <c r="F32" s="2" t="s">
        <v>211</v>
      </c>
      <c r="G32" t="str">
        <f t="shared" si="4"/>
        <v>46496.646</v>
      </c>
      <c r="H32" s="20">
        <f t="shared" si="5"/>
        <v>274</v>
      </c>
      <c r="I32" s="58" t="s">
        <v>286</v>
      </c>
      <c r="J32" s="59" t="s">
        <v>287</v>
      </c>
      <c r="K32" s="58">
        <v>274</v>
      </c>
      <c r="L32" s="58" t="s">
        <v>288</v>
      </c>
      <c r="M32" s="59" t="s">
        <v>224</v>
      </c>
      <c r="N32" s="59"/>
      <c r="O32" s="60" t="s">
        <v>240</v>
      </c>
      <c r="P32" s="60" t="s">
        <v>231</v>
      </c>
    </row>
    <row r="33" spans="1:16" x14ac:dyDescent="0.2">
      <c r="A33" s="20" t="str">
        <f t="shared" si="0"/>
        <v> AOEB 3 </v>
      </c>
      <c r="B33" s="2" t="str">
        <f t="shared" si="1"/>
        <v>I</v>
      </c>
      <c r="C33" s="20">
        <f t="shared" si="2"/>
        <v>46710.584000000003</v>
      </c>
      <c r="D33" t="str">
        <f t="shared" si="3"/>
        <v>vis</v>
      </c>
      <c r="E33">
        <f>VLOOKUP(C33,'Active 1'!C$21:E$969,3,FALSE)</f>
        <v>343.99003031960206</v>
      </c>
      <c r="F33" s="2" t="s">
        <v>211</v>
      </c>
      <c r="G33" t="str">
        <f t="shared" si="4"/>
        <v>46710.584</v>
      </c>
      <c r="H33" s="20">
        <f t="shared" si="5"/>
        <v>344</v>
      </c>
      <c r="I33" s="58" t="s">
        <v>289</v>
      </c>
      <c r="J33" s="59" t="s">
        <v>290</v>
      </c>
      <c r="K33" s="58">
        <v>344</v>
      </c>
      <c r="L33" s="58" t="s">
        <v>291</v>
      </c>
      <c r="M33" s="59" t="s">
        <v>224</v>
      </c>
      <c r="N33" s="59"/>
      <c r="O33" s="60" t="s">
        <v>266</v>
      </c>
      <c r="P33" s="60" t="s">
        <v>231</v>
      </c>
    </row>
    <row r="34" spans="1:16" x14ac:dyDescent="0.2">
      <c r="A34" s="20" t="str">
        <f t="shared" si="0"/>
        <v> AOEB 3 </v>
      </c>
      <c r="B34" s="2" t="str">
        <f t="shared" si="1"/>
        <v>I</v>
      </c>
      <c r="C34" s="20">
        <f t="shared" si="2"/>
        <v>46713.633999999998</v>
      </c>
      <c r="D34" t="str">
        <f t="shared" si="3"/>
        <v>vis</v>
      </c>
      <c r="E34">
        <f>VLOOKUP(C34,'Active 1'!C$21:E$969,3,FALSE)</f>
        <v>344.98796684861247</v>
      </c>
      <c r="F34" s="2" t="s">
        <v>211</v>
      </c>
      <c r="G34" t="str">
        <f t="shared" si="4"/>
        <v>46713.634</v>
      </c>
      <c r="H34" s="20">
        <f t="shared" si="5"/>
        <v>345</v>
      </c>
      <c r="I34" s="58" t="s">
        <v>292</v>
      </c>
      <c r="J34" s="59" t="s">
        <v>293</v>
      </c>
      <c r="K34" s="58">
        <v>345</v>
      </c>
      <c r="L34" s="58" t="s">
        <v>294</v>
      </c>
      <c r="M34" s="59" t="s">
        <v>224</v>
      </c>
      <c r="N34" s="59"/>
      <c r="O34" s="60" t="s">
        <v>240</v>
      </c>
      <c r="P34" s="60" t="s">
        <v>231</v>
      </c>
    </row>
    <row r="35" spans="1:16" x14ac:dyDescent="0.2">
      <c r="A35" s="20" t="str">
        <f t="shared" si="0"/>
        <v> AOEB 3 </v>
      </c>
      <c r="B35" s="2" t="str">
        <f t="shared" si="1"/>
        <v>I</v>
      </c>
      <c r="C35" s="20">
        <f t="shared" si="2"/>
        <v>46820.608999999997</v>
      </c>
      <c r="D35" t="str">
        <f t="shared" si="3"/>
        <v>vis</v>
      </c>
      <c r="E35">
        <f>VLOOKUP(C35,'Active 1'!C$21:E$969,3,FALSE)</f>
        <v>379.9893636325603</v>
      </c>
      <c r="F35" s="2" t="s">
        <v>211</v>
      </c>
      <c r="G35" t="str">
        <f t="shared" si="4"/>
        <v>46820.609</v>
      </c>
      <c r="H35" s="20">
        <f t="shared" si="5"/>
        <v>380</v>
      </c>
      <c r="I35" s="58" t="s">
        <v>295</v>
      </c>
      <c r="J35" s="59" t="s">
        <v>296</v>
      </c>
      <c r="K35" s="58">
        <v>380</v>
      </c>
      <c r="L35" s="58" t="s">
        <v>265</v>
      </c>
      <c r="M35" s="59" t="s">
        <v>224</v>
      </c>
      <c r="N35" s="59"/>
      <c r="O35" s="60" t="s">
        <v>240</v>
      </c>
      <c r="P35" s="60" t="s">
        <v>231</v>
      </c>
    </row>
    <row r="36" spans="1:16" x14ac:dyDescent="0.2">
      <c r="A36" s="20" t="str">
        <f t="shared" si="0"/>
        <v> AOEB 3 </v>
      </c>
      <c r="B36" s="2" t="str">
        <f t="shared" si="1"/>
        <v>I</v>
      </c>
      <c r="C36" s="20">
        <f t="shared" si="2"/>
        <v>47153.735000000001</v>
      </c>
      <c r="D36" t="str">
        <f t="shared" si="3"/>
        <v>vis</v>
      </c>
      <c r="E36">
        <f>VLOOKUP(C36,'Active 1'!C$21:E$969,3,FALSE)</f>
        <v>488.98562729275847</v>
      </c>
      <c r="F36" s="2" t="s">
        <v>211</v>
      </c>
      <c r="G36" t="str">
        <f t="shared" si="4"/>
        <v>47153.735</v>
      </c>
      <c r="H36" s="20">
        <f t="shared" si="5"/>
        <v>489</v>
      </c>
      <c r="I36" s="58" t="s">
        <v>297</v>
      </c>
      <c r="J36" s="59" t="s">
        <v>298</v>
      </c>
      <c r="K36" s="58">
        <v>489</v>
      </c>
      <c r="L36" s="58" t="s">
        <v>299</v>
      </c>
      <c r="M36" s="59" t="s">
        <v>224</v>
      </c>
      <c r="N36" s="59"/>
      <c r="O36" s="60" t="s">
        <v>230</v>
      </c>
      <c r="P36" s="60" t="s">
        <v>231</v>
      </c>
    </row>
    <row r="37" spans="1:16" x14ac:dyDescent="0.2">
      <c r="A37" s="20" t="str">
        <f t="shared" si="0"/>
        <v> AOEB 3 </v>
      </c>
      <c r="B37" s="2" t="str">
        <f t="shared" si="1"/>
        <v>I</v>
      </c>
      <c r="C37" s="20">
        <f t="shared" si="2"/>
        <v>48232.595999999998</v>
      </c>
      <c r="D37" t="str">
        <f t="shared" si="3"/>
        <v>vis</v>
      </c>
      <c r="E37">
        <f>VLOOKUP(C37,'Active 1'!C$21:E$969,3,FALSE)</f>
        <v>841.98064421939705</v>
      </c>
      <c r="F37" s="2" t="s">
        <v>211</v>
      </c>
      <c r="G37" t="str">
        <f t="shared" si="4"/>
        <v>48232.596</v>
      </c>
      <c r="H37" s="20">
        <f t="shared" si="5"/>
        <v>842</v>
      </c>
      <c r="I37" s="58" t="s">
        <v>300</v>
      </c>
      <c r="J37" s="59" t="s">
        <v>301</v>
      </c>
      <c r="K37" s="58">
        <v>842</v>
      </c>
      <c r="L37" s="58" t="s">
        <v>302</v>
      </c>
      <c r="M37" s="59" t="s">
        <v>224</v>
      </c>
      <c r="N37" s="59"/>
      <c r="O37" s="60" t="s">
        <v>240</v>
      </c>
      <c r="P37" s="60" t="s">
        <v>231</v>
      </c>
    </row>
    <row r="38" spans="1:16" x14ac:dyDescent="0.2">
      <c r="A38" s="20" t="str">
        <f t="shared" si="0"/>
        <v> AOEB 3 </v>
      </c>
      <c r="B38" s="2" t="str">
        <f t="shared" si="1"/>
        <v>I</v>
      </c>
      <c r="C38" s="20">
        <f t="shared" si="2"/>
        <v>48944.695</v>
      </c>
      <c r="D38" t="str">
        <f t="shared" si="3"/>
        <v>vis</v>
      </c>
      <c r="E38">
        <f>VLOOKUP(C38,'Active 1'!C$21:E$969,3,FALSE)</f>
        <v>1074.9739571285149</v>
      </c>
      <c r="F38" s="2" t="s">
        <v>211</v>
      </c>
      <c r="G38" t="str">
        <f t="shared" si="4"/>
        <v>48944.695</v>
      </c>
      <c r="H38" s="20">
        <f t="shared" si="5"/>
        <v>1075</v>
      </c>
      <c r="I38" s="58" t="s">
        <v>303</v>
      </c>
      <c r="J38" s="59" t="s">
        <v>304</v>
      </c>
      <c r="K38" s="58">
        <v>1075</v>
      </c>
      <c r="L38" s="58" t="s">
        <v>305</v>
      </c>
      <c r="M38" s="59" t="s">
        <v>224</v>
      </c>
      <c r="N38" s="59"/>
      <c r="O38" s="60" t="s">
        <v>275</v>
      </c>
      <c r="P38" s="60" t="s">
        <v>231</v>
      </c>
    </row>
    <row r="39" spans="1:16" x14ac:dyDescent="0.2">
      <c r="A39" s="20" t="str">
        <f t="shared" si="0"/>
        <v> AOEB 3 </v>
      </c>
      <c r="B39" s="2" t="str">
        <f t="shared" si="1"/>
        <v>I</v>
      </c>
      <c r="C39" s="20">
        <f t="shared" si="2"/>
        <v>49326.732000000004</v>
      </c>
      <c r="D39" t="str">
        <f t="shared" si="3"/>
        <v>vis</v>
      </c>
      <c r="E39">
        <f>VLOOKUP(C39,'Active 1'!C$21:E$969,3,FALSE)</f>
        <v>1199.9735235987125</v>
      </c>
      <c r="F39" s="2" t="s">
        <v>211</v>
      </c>
      <c r="G39" t="str">
        <f t="shared" si="4"/>
        <v>49326.732</v>
      </c>
      <c r="H39" s="20">
        <f t="shared" si="5"/>
        <v>1200</v>
      </c>
      <c r="I39" s="58" t="s">
        <v>306</v>
      </c>
      <c r="J39" s="59" t="s">
        <v>307</v>
      </c>
      <c r="K39" s="58">
        <v>1200</v>
      </c>
      <c r="L39" s="58" t="s">
        <v>308</v>
      </c>
      <c r="M39" s="59" t="s">
        <v>224</v>
      </c>
      <c r="N39" s="59"/>
      <c r="O39" s="60" t="s">
        <v>275</v>
      </c>
      <c r="P39" s="60" t="s">
        <v>231</v>
      </c>
    </row>
    <row r="40" spans="1:16" x14ac:dyDescent="0.2">
      <c r="A40" s="20" t="str">
        <f t="shared" si="0"/>
        <v>OEJV 0060 </v>
      </c>
      <c r="B40" s="2" t="str">
        <f t="shared" si="1"/>
        <v>I</v>
      </c>
      <c r="C40" s="20">
        <f t="shared" si="2"/>
        <v>49632.353000000003</v>
      </c>
      <c r="D40" t="str">
        <f t="shared" si="3"/>
        <v>vis</v>
      </c>
      <c r="E40">
        <f>VLOOKUP(C40,'Active 1'!C$21:E$969,3,FALSE)</f>
        <v>1299.9703629210499</v>
      </c>
      <c r="F40" s="2" t="s">
        <v>211</v>
      </c>
      <c r="G40" t="str">
        <f t="shared" si="4"/>
        <v>49632.353</v>
      </c>
      <c r="H40" s="20">
        <f t="shared" si="5"/>
        <v>1300</v>
      </c>
      <c r="I40" s="58" t="s">
        <v>309</v>
      </c>
      <c r="J40" s="59" t="s">
        <v>310</v>
      </c>
      <c r="K40" s="58">
        <v>1300</v>
      </c>
      <c r="L40" s="58" t="s">
        <v>311</v>
      </c>
      <c r="M40" s="59" t="s">
        <v>224</v>
      </c>
      <c r="N40" s="59"/>
      <c r="O40" s="60" t="s">
        <v>312</v>
      </c>
      <c r="P40" s="61" t="s">
        <v>313</v>
      </c>
    </row>
    <row r="41" spans="1:16" x14ac:dyDescent="0.2">
      <c r="A41" s="20" t="str">
        <f t="shared" si="0"/>
        <v> AOEB 3 </v>
      </c>
      <c r="B41" s="2" t="str">
        <f t="shared" si="1"/>
        <v>I</v>
      </c>
      <c r="C41" s="20">
        <f t="shared" si="2"/>
        <v>49754.599000000002</v>
      </c>
      <c r="D41" t="str">
        <f t="shared" si="3"/>
        <v>vis</v>
      </c>
      <c r="E41">
        <f>VLOOKUP(C41,'Active 1'!C$21:E$969,3,FALSE)</f>
        <v>1339.9683133884537</v>
      </c>
      <c r="F41" s="2" t="s">
        <v>211</v>
      </c>
      <c r="G41" t="str">
        <f t="shared" si="4"/>
        <v>49754.599</v>
      </c>
      <c r="H41" s="20">
        <f t="shared" si="5"/>
        <v>1340</v>
      </c>
      <c r="I41" s="58" t="s">
        <v>314</v>
      </c>
      <c r="J41" s="59" t="s">
        <v>315</v>
      </c>
      <c r="K41" s="58">
        <v>1340</v>
      </c>
      <c r="L41" s="58" t="s">
        <v>316</v>
      </c>
      <c r="M41" s="59" t="s">
        <v>224</v>
      </c>
      <c r="N41" s="59"/>
      <c r="O41" s="60" t="s">
        <v>240</v>
      </c>
      <c r="P41" s="60" t="s">
        <v>231</v>
      </c>
    </row>
    <row r="42" spans="1:16" x14ac:dyDescent="0.2">
      <c r="A42" s="20" t="str">
        <f t="shared" si="0"/>
        <v> AOEB 3 </v>
      </c>
      <c r="B42" s="2" t="str">
        <f t="shared" si="1"/>
        <v>I</v>
      </c>
      <c r="C42" s="20">
        <f t="shared" si="2"/>
        <v>49928.805</v>
      </c>
      <c r="D42" t="str">
        <f t="shared" si="3"/>
        <v>vis</v>
      </c>
      <c r="E42">
        <f>VLOOKUP(C42,'Active 1'!C$21:E$969,3,FALSE)</f>
        <v>1396.9671760025637</v>
      </c>
      <c r="F42" s="2" t="s">
        <v>211</v>
      </c>
      <c r="G42" t="str">
        <f t="shared" si="4"/>
        <v>49928.805</v>
      </c>
      <c r="H42" s="20">
        <f t="shared" si="5"/>
        <v>1397</v>
      </c>
      <c r="I42" s="58" t="s">
        <v>317</v>
      </c>
      <c r="J42" s="59" t="s">
        <v>318</v>
      </c>
      <c r="K42" s="58">
        <v>1397</v>
      </c>
      <c r="L42" s="58" t="s">
        <v>319</v>
      </c>
      <c r="M42" s="59" t="s">
        <v>224</v>
      </c>
      <c r="N42" s="59"/>
      <c r="O42" s="60" t="s">
        <v>266</v>
      </c>
      <c r="P42" s="60" t="s">
        <v>231</v>
      </c>
    </row>
    <row r="43" spans="1:16" x14ac:dyDescent="0.2">
      <c r="A43" s="20" t="str">
        <f t="shared" si="0"/>
        <v> BBS 130 </v>
      </c>
      <c r="B43" s="2" t="str">
        <f t="shared" si="1"/>
        <v>I</v>
      </c>
      <c r="C43" s="20">
        <f t="shared" si="2"/>
        <v>52896.404999999999</v>
      </c>
      <c r="D43" t="str">
        <f t="shared" si="3"/>
        <v>vis</v>
      </c>
      <c r="E43">
        <f>VLOOKUP(C43,'Active 1'!C$21:E$969,3,FALSE)</f>
        <v>2367.9430591158612</v>
      </c>
      <c r="F43" s="2" t="s">
        <v>211</v>
      </c>
      <c r="G43" t="str">
        <f t="shared" si="4"/>
        <v>52896.405</v>
      </c>
      <c r="H43" s="20">
        <f t="shared" si="5"/>
        <v>2368</v>
      </c>
      <c r="I43" s="58" t="s">
        <v>320</v>
      </c>
      <c r="J43" s="59" t="s">
        <v>321</v>
      </c>
      <c r="K43" s="58">
        <v>2368</v>
      </c>
      <c r="L43" s="58" t="s">
        <v>322</v>
      </c>
      <c r="M43" s="59" t="s">
        <v>224</v>
      </c>
      <c r="N43" s="59"/>
      <c r="O43" s="60" t="s">
        <v>323</v>
      </c>
      <c r="P43" s="60" t="s">
        <v>324</v>
      </c>
    </row>
    <row r="44" spans="1:16" x14ac:dyDescent="0.2">
      <c r="A44" s="20" t="str">
        <f t="shared" si="0"/>
        <v>BAVM 172 </v>
      </c>
      <c r="B44" s="2" t="str">
        <f t="shared" si="1"/>
        <v>I</v>
      </c>
      <c r="C44" s="20">
        <f t="shared" si="2"/>
        <v>52948.355300000003</v>
      </c>
      <c r="D44" t="str">
        <f t="shared" si="3"/>
        <v>vis</v>
      </c>
      <c r="E44">
        <f>VLOOKUP(C44,'Active 1'!C$21:E$969,3,FALSE)</f>
        <v>2384.9407974972146</v>
      </c>
      <c r="F44" s="2" t="s">
        <v>211</v>
      </c>
      <c r="G44" t="str">
        <f t="shared" si="4"/>
        <v>52948.3553</v>
      </c>
      <c r="H44" s="20">
        <f t="shared" si="5"/>
        <v>2385</v>
      </c>
      <c r="I44" s="58" t="s">
        <v>325</v>
      </c>
      <c r="J44" s="59" t="s">
        <v>326</v>
      </c>
      <c r="K44" s="58">
        <v>2385</v>
      </c>
      <c r="L44" s="58" t="s">
        <v>327</v>
      </c>
      <c r="M44" s="59" t="s">
        <v>328</v>
      </c>
      <c r="N44" s="59" t="s">
        <v>329</v>
      </c>
      <c r="O44" s="60" t="s">
        <v>330</v>
      </c>
      <c r="P44" s="61" t="s">
        <v>331</v>
      </c>
    </row>
    <row r="45" spans="1:16" x14ac:dyDescent="0.2">
      <c r="A45" s="20" t="str">
        <f t="shared" si="0"/>
        <v>BAVM 174 </v>
      </c>
      <c r="B45" s="2" t="str">
        <f t="shared" si="1"/>
        <v>I</v>
      </c>
      <c r="C45" s="20">
        <f t="shared" si="2"/>
        <v>53287.599000000002</v>
      </c>
      <c r="D45" t="str">
        <f t="shared" si="3"/>
        <v>vis</v>
      </c>
      <c r="E45">
        <f>VLOOKUP(C45,'Active 1'!C$21:E$969,3,FALSE)</f>
        <v>2495.938725519226</v>
      </c>
      <c r="F45" s="2" t="s">
        <v>211</v>
      </c>
      <c r="G45" t="str">
        <f t="shared" si="4"/>
        <v>53287.599</v>
      </c>
      <c r="H45" s="20">
        <f t="shared" si="5"/>
        <v>2496</v>
      </c>
      <c r="I45" s="58" t="s">
        <v>332</v>
      </c>
      <c r="J45" s="59" t="s">
        <v>333</v>
      </c>
      <c r="K45" s="58">
        <v>2496</v>
      </c>
      <c r="L45" s="58" t="s">
        <v>334</v>
      </c>
      <c r="M45" s="59" t="s">
        <v>224</v>
      </c>
      <c r="N45" s="59"/>
      <c r="O45" s="60" t="s">
        <v>335</v>
      </c>
      <c r="P45" s="61" t="s">
        <v>336</v>
      </c>
    </row>
    <row r="46" spans="1:16" x14ac:dyDescent="0.2">
      <c r="A46" s="20" t="str">
        <f t="shared" si="0"/>
        <v>OEJV 0003 </v>
      </c>
      <c r="B46" s="2" t="str">
        <f t="shared" si="1"/>
        <v>I</v>
      </c>
      <c r="C46" s="20">
        <f t="shared" si="2"/>
        <v>53385.392999999996</v>
      </c>
      <c r="D46" t="str">
        <f t="shared" si="3"/>
        <v>vis</v>
      </c>
      <c r="E46">
        <f>VLOOKUP(C46,'Active 1'!C$21:E$969,3,FALSE)</f>
        <v>2527.9361697546947</v>
      </c>
      <c r="F46" s="2" t="s">
        <v>211</v>
      </c>
      <c r="G46" t="str">
        <f t="shared" si="4"/>
        <v>53385.393</v>
      </c>
      <c r="H46" s="20">
        <f t="shared" si="5"/>
        <v>2528</v>
      </c>
      <c r="I46" s="58" t="s">
        <v>337</v>
      </c>
      <c r="J46" s="59" t="s">
        <v>338</v>
      </c>
      <c r="K46" s="58">
        <v>2528</v>
      </c>
      <c r="L46" s="58" t="s">
        <v>339</v>
      </c>
      <c r="M46" s="59" t="s">
        <v>224</v>
      </c>
      <c r="N46" s="59"/>
      <c r="O46" s="60" t="s">
        <v>323</v>
      </c>
      <c r="P46" s="61" t="s">
        <v>340</v>
      </c>
    </row>
    <row r="47" spans="1:16" x14ac:dyDescent="0.2">
      <c r="A47" s="20" t="str">
        <f t="shared" si="0"/>
        <v>OEJV 0028 </v>
      </c>
      <c r="B47" s="2" t="str">
        <f t="shared" si="1"/>
        <v>I</v>
      </c>
      <c r="C47" s="20">
        <f t="shared" si="2"/>
        <v>53752.148000000001</v>
      </c>
      <c r="D47" t="str">
        <f t="shared" si="3"/>
        <v>vis</v>
      </c>
      <c r="E47">
        <f>VLOOKUP(C47,'Active 1'!C$21:E$969,3,FALSE)</f>
        <v>2647.9355834260864</v>
      </c>
      <c r="F47" s="2" t="s">
        <v>211</v>
      </c>
      <c r="G47" t="str">
        <f t="shared" si="4"/>
        <v>53752.148</v>
      </c>
      <c r="H47" s="20">
        <f t="shared" si="5"/>
        <v>2648</v>
      </c>
      <c r="I47" s="58" t="s">
        <v>341</v>
      </c>
      <c r="J47" s="59" t="s">
        <v>342</v>
      </c>
      <c r="K47" s="58">
        <v>2648</v>
      </c>
      <c r="L47" s="58" t="s">
        <v>343</v>
      </c>
      <c r="M47" s="59" t="s">
        <v>224</v>
      </c>
      <c r="N47" s="59"/>
      <c r="O47" s="60" t="s">
        <v>335</v>
      </c>
      <c r="P47" s="61" t="s">
        <v>344</v>
      </c>
    </row>
    <row r="48" spans="1:16" x14ac:dyDescent="0.2">
      <c r="A48" s="20" t="str">
        <f t="shared" si="0"/>
        <v>IBVS 5746 </v>
      </c>
      <c r="B48" s="2" t="str">
        <f t="shared" si="1"/>
        <v>I</v>
      </c>
      <c r="C48" s="20">
        <f t="shared" si="2"/>
        <v>53984.417099999999</v>
      </c>
      <c r="D48" t="str">
        <f t="shared" si="3"/>
        <v>vis</v>
      </c>
      <c r="E48">
        <f>VLOOKUP(C48,'Active 1'!C$21:E$969,3,FALSE)</f>
        <v>2723.9322455410711</v>
      </c>
      <c r="F48" s="2" t="s">
        <v>211</v>
      </c>
      <c r="G48" t="str">
        <f t="shared" si="4"/>
        <v>53984.4171</v>
      </c>
      <c r="H48" s="20">
        <f t="shared" si="5"/>
        <v>2724</v>
      </c>
      <c r="I48" s="58" t="s">
        <v>345</v>
      </c>
      <c r="J48" s="59" t="s">
        <v>346</v>
      </c>
      <c r="K48" s="58">
        <v>2724</v>
      </c>
      <c r="L48" s="58" t="s">
        <v>347</v>
      </c>
      <c r="M48" s="59" t="s">
        <v>328</v>
      </c>
      <c r="N48" s="59" t="s">
        <v>348</v>
      </c>
      <c r="O48" s="60" t="s">
        <v>349</v>
      </c>
      <c r="P48" s="61" t="s">
        <v>350</v>
      </c>
    </row>
    <row r="49" spans="1:16" ht="25.5" x14ac:dyDescent="0.2">
      <c r="A49" s="20" t="str">
        <f t="shared" si="0"/>
        <v>JAAVSO 36(2);171 </v>
      </c>
      <c r="B49" s="2" t="str">
        <f t="shared" si="1"/>
        <v>I</v>
      </c>
      <c r="C49" s="20">
        <f t="shared" si="2"/>
        <v>54482.584300000002</v>
      </c>
      <c r="D49" t="str">
        <f t="shared" si="3"/>
        <v>vis</v>
      </c>
      <c r="E49">
        <f>VLOOKUP(C49,'Active 1'!C$21:E$969,3,FALSE)</f>
        <v>2886.9287197822364</v>
      </c>
      <c r="F49" s="2" t="s">
        <v>211</v>
      </c>
      <c r="G49" t="str">
        <f t="shared" si="4"/>
        <v>54482.5843</v>
      </c>
      <c r="H49" s="20">
        <f t="shared" si="5"/>
        <v>2887</v>
      </c>
      <c r="I49" s="58" t="s">
        <v>351</v>
      </c>
      <c r="J49" s="59" t="s">
        <v>352</v>
      </c>
      <c r="K49" s="58">
        <v>2887</v>
      </c>
      <c r="L49" s="58" t="s">
        <v>353</v>
      </c>
      <c r="M49" s="59" t="s">
        <v>354</v>
      </c>
      <c r="N49" s="59" t="s">
        <v>355</v>
      </c>
      <c r="O49" s="60" t="s">
        <v>356</v>
      </c>
      <c r="P49" s="61" t="s">
        <v>357</v>
      </c>
    </row>
    <row r="50" spans="1:16" ht="25.5" x14ac:dyDescent="0.2">
      <c r="A50" s="20" t="str">
        <f t="shared" si="0"/>
        <v>JAAVSO 36(2);171 </v>
      </c>
      <c r="B50" s="2" t="str">
        <f t="shared" si="1"/>
        <v>I</v>
      </c>
      <c r="C50" s="20">
        <f t="shared" si="2"/>
        <v>54485.640399999997</v>
      </c>
      <c r="D50" t="str">
        <f t="shared" si="3"/>
        <v>vis</v>
      </c>
      <c r="E50">
        <f>VLOOKUP(C50,'Active 1'!C$21:E$969,3,FALSE)</f>
        <v>2887.9286521843042</v>
      </c>
      <c r="F50" s="2" t="s">
        <v>211</v>
      </c>
      <c r="G50" t="str">
        <f t="shared" si="4"/>
        <v>54485.6404</v>
      </c>
      <c r="H50" s="20">
        <f t="shared" si="5"/>
        <v>2888</v>
      </c>
      <c r="I50" s="58" t="s">
        <v>358</v>
      </c>
      <c r="J50" s="59" t="s">
        <v>359</v>
      </c>
      <c r="K50" s="58">
        <v>2888</v>
      </c>
      <c r="L50" s="58" t="s">
        <v>360</v>
      </c>
      <c r="M50" s="59" t="s">
        <v>354</v>
      </c>
      <c r="N50" s="59" t="s">
        <v>355</v>
      </c>
      <c r="O50" s="60" t="s">
        <v>240</v>
      </c>
      <c r="P50" s="61" t="s">
        <v>357</v>
      </c>
    </row>
    <row r="51" spans="1:16" x14ac:dyDescent="0.2">
      <c r="A51" s="20" t="str">
        <f t="shared" si="0"/>
        <v>JAAVSO 37(1);44 </v>
      </c>
      <c r="B51" s="2" t="str">
        <f t="shared" si="1"/>
        <v>I</v>
      </c>
      <c r="C51" s="20">
        <f t="shared" si="2"/>
        <v>54812.658100000001</v>
      </c>
      <c r="D51" t="str">
        <f t="shared" si="3"/>
        <v>vis</v>
      </c>
      <c r="E51">
        <f>VLOOKUP(C51,'Active 1'!C$21:E$969,3,FALSE)</f>
        <v>2994.9263270903507</v>
      </c>
      <c r="F51" s="2" t="s">
        <v>211</v>
      </c>
      <c r="G51" t="str">
        <f t="shared" si="4"/>
        <v>54812.6581</v>
      </c>
      <c r="H51" s="20">
        <f t="shared" si="5"/>
        <v>2995</v>
      </c>
      <c r="I51" s="58" t="s">
        <v>361</v>
      </c>
      <c r="J51" s="59" t="s">
        <v>362</v>
      </c>
      <c r="K51" s="58">
        <v>2995</v>
      </c>
      <c r="L51" s="58" t="s">
        <v>363</v>
      </c>
      <c r="M51" s="59" t="s">
        <v>354</v>
      </c>
      <c r="N51" s="59" t="s">
        <v>355</v>
      </c>
      <c r="O51" s="60" t="s">
        <v>240</v>
      </c>
      <c r="P51" s="61" t="s">
        <v>364</v>
      </c>
    </row>
    <row r="52" spans="1:16" x14ac:dyDescent="0.2">
      <c r="A52" s="20" t="str">
        <f t="shared" si="0"/>
        <v> JAAVSO 38;120 </v>
      </c>
      <c r="B52" s="2" t="str">
        <f t="shared" si="1"/>
        <v>I</v>
      </c>
      <c r="C52" s="20">
        <f t="shared" si="2"/>
        <v>55087.720500000003</v>
      </c>
      <c r="D52" t="str">
        <f t="shared" si="3"/>
        <v>vis</v>
      </c>
      <c r="E52">
        <f>VLOOKUP(C52,'Active 1'!C$21:E$969,3,FALSE)</f>
        <v>3084.9246276535214</v>
      </c>
      <c r="F52" s="2" t="s">
        <v>211</v>
      </c>
      <c r="G52" t="str">
        <f t="shared" si="4"/>
        <v>55087.7205</v>
      </c>
      <c r="H52" s="20">
        <f t="shared" si="5"/>
        <v>3085</v>
      </c>
      <c r="I52" s="58" t="s">
        <v>365</v>
      </c>
      <c r="J52" s="59" t="s">
        <v>366</v>
      </c>
      <c r="K52" s="58">
        <v>3085</v>
      </c>
      <c r="L52" s="58" t="s">
        <v>367</v>
      </c>
      <c r="M52" s="59" t="s">
        <v>354</v>
      </c>
      <c r="N52" s="59" t="s">
        <v>355</v>
      </c>
      <c r="O52" s="60" t="s">
        <v>240</v>
      </c>
      <c r="P52" s="60" t="s">
        <v>368</v>
      </c>
    </row>
    <row r="53" spans="1:16" x14ac:dyDescent="0.2">
      <c r="A53" s="20" t="str">
        <f t="shared" si="0"/>
        <v>IBVS 5924 </v>
      </c>
      <c r="B53" s="2" t="str">
        <f t="shared" si="1"/>
        <v>I</v>
      </c>
      <c r="C53" s="20">
        <f t="shared" si="2"/>
        <v>55173.294699999999</v>
      </c>
      <c r="D53" t="str">
        <f t="shared" si="3"/>
        <v>vis</v>
      </c>
      <c r="E53">
        <f>VLOOKUP(C53,'Active 1'!C$21:E$969,3,FALSE)</f>
        <v>3112.9238473653122</v>
      </c>
      <c r="F53" s="2" t="s">
        <v>211</v>
      </c>
      <c r="G53" t="str">
        <f t="shared" si="4"/>
        <v>55173.2947</v>
      </c>
      <c r="H53" s="20">
        <f t="shared" si="5"/>
        <v>3113</v>
      </c>
      <c r="I53" s="58" t="s">
        <v>369</v>
      </c>
      <c r="J53" s="59" t="s">
        <v>370</v>
      </c>
      <c r="K53" s="58">
        <v>3113</v>
      </c>
      <c r="L53" s="58" t="s">
        <v>371</v>
      </c>
      <c r="M53" s="59" t="s">
        <v>354</v>
      </c>
      <c r="N53" s="59" t="s">
        <v>206</v>
      </c>
      <c r="O53" s="60" t="s">
        <v>372</v>
      </c>
      <c r="P53" s="61" t="s">
        <v>373</v>
      </c>
    </row>
    <row r="54" spans="1:16" x14ac:dyDescent="0.2">
      <c r="A54" s="20" t="str">
        <f t="shared" si="0"/>
        <v> JAAVSO 38;120 </v>
      </c>
      <c r="B54" s="2" t="str">
        <f t="shared" si="1"/>
        <v>I</v>
      </c>
      <c r="C54" s="20">
        <f t="shared" si="2"/>
        <v>55246.644800000002</v>
      </c>
      <c r="D54" t="str">
        <f t="shared" si="3"/>
        <v>vis</v>
      </c>
      <c r="E54">
        <f>VLOOKUP(C54,'Active 1'!C$21:E$969,3,FALSE)</f>
        <v>3136.9234356265169</v>
      </c>
      <c r="F54" s="2" t="s">
        <v>211</v>
      </c>
      <c r="G54" t="str">
        <f t="shared" si="4"/>
        <v>55246.6448</v>
      </c>
      <c r="H54" s="20">
        <f t="shared" si="5"/>
        <v>3137</v>
      </c>
      <c r="I54" s="58" t="s">
        <v>374</v>
      </c>
      <c r="J54" s="59" t="s">
        <v>375</v>
      </c>
      <c r="K54" s="58">
        <v>3137</v>
      </c>
      <c r="L54" s="58" t="s">
        <v>376</v>
      </c>
      <c r="M54" s="59" t="s">
        <v>354</v>
      </c>
      <c r="N54" s="59" t="s">
        <v>355</v>
      </c>
      <c r="O54" s="60" t="s">
        <v>240</v>
      </c>
      <c r="P54" s="60" t="s">
        <v>368</v>
      </c>
    </row>
    <row r="55" spans="1:16" x14ac:dyDescent="0.2">
      <c r="A55" s="20" t="str">
        <f t="shared" si="0"/>
        <v>IBVS 5988 </v>
      </c>
      <c r="B55" s="2" t="str">
        <f t="shared" si="1"/>
        <v>I</v>
      </c>
      <c r="C55" s="20">
        <f t="shared" si="2"/>
        <v>55454.469799999999</v>
      </c>
      <c r="D55" t="str">
        <f t="shared" si="3"/>
        <v>vis</v>
      </c>
      <c r="E55">
        <f>VLOOKUP(C55,'Active 1'!C$21:E$969,3,FALSE)</f>
        <v>3204.9221763287742</v>
      </c>
      <c r="F55" s="2" t="s">
        <v>211</v>
      </c>
      <c r="G55" t="str">
        <f t="shared" si="4"/>
        <v>55454.4698</v>
      </c>
      <c r="H55" s="20">
        <f t="shared" si="5"/>
        <v>3205</v>
      </c>
      <c r="I55" s="58" t="s">
        <v>377</v>
      </c>
      <c r="J55" s="59" t="s">
        <v>378</v>
      </c>
      <c r="K55" s="58">
        <v>3205</v>
      </c>
      <c r="L55" s="58" t="s">
        <v>379</v>
      </c>
      <c r="M55" s="59" t="s">
        <v>354</v>
      </c>
      <c r="N55" s="59" t="s">
        <v>211</v>
      </c>
      <c r="O55" s="60" t="s">
        <v>380</v>
      </c>
      <c r="P55" s="61" t="s">
        <v>381</v>
      </c>
    </row>
    <row r="56" spans="1:16" x14ac:dyDescent="0.2">
      <c r="A56" s="20" t="str">
        <f t="shared" si="0"/>
        <v> JAAVSO 39;177 </v>
      </c>
      <c r="B56" s="2" t="str">
        <f t="shared" si="1"/>
        <v>I</v>
      </c>
      <c r="C56" s="20">
        <f t="shared" si="2"/>
        <v>55472.807200000003</v>
      </c>
      <c r="D56" t="str">
        <f t="shared" si="3"/>
        <v>vis</v>
      </c>
      <c r="E56">
        <f>VLOOKUP(C56,'Active 1'!C$21:E$969,3,FALSE)</f>
        <v>3210.9220324950384</v>
      </c>
      <c r="F56" s="2" t="s">
        <v>211</v>
      </c>
      <c r="G56" t="str">
        <f t="shared" si="4"/>
        <v>55472.8072</v>
      </c>
      <c r="H56" s="20">
        <f t="shared" si="5"/>
        <v>3211</v>
      </c>
      <c r="I56" s="58" t="s">
        <v>382</v>
      </c>
      <c r="J56" s="59" t="s">
        <v>383</v>
      </c>
      <c r="K56" s="58">
        <v>3211</v>
      </c>
      <c r="L56" s="58" t="s">
        <v>384</v>
      </c>
      <c r="M56" s="59" t="s">
        <v>354</v>
      </c>
      <c r="N56" s="59" t="s">
        <v>211</v>
      </c>
      <c r="O56" s="60" t="s">
        <v>240</v>
      </c>
      <c r="P56" s="60" t="s">
        <v>385</v>
      </c>
    </row>
    <row r="57" spans="1:16" x14ac:dyDescent="0.2">
      <c r="A57" s="20" t="str">
        <f t="shared" si="0"/>
        <v> JAAVSO 41;122 </v>
      </c>
      <c r="B57" s="2" t="str">
        <f t="shared" si="1"/>
        <v>I</v>
      </c>
      <c r="C57" s="20">
        <f t="shared" si="2"/>
        <v>56181.851999999999</v>
      </c>
      <c r="D57" t="str">
        <f t="shared" si="3"/>
        <v>vis</v>
      </c>
      <c r="E57">
        <f>VLOOKUP(C57,'Active 1'!C$21:E$969,3,FALSE)</f>
        <v>3442.916034667463</v>
      </c>
      <c r="F57" s="2" t="s">
        <v>211</v>
      </c>
      <c r="G57" t="str">
        <f t="shared" si="4"/>
        <v>56181.8520</v>
      </c>
      <c r="H57" s="20">
        <f t="shared" si="5"/>
        <v>3443</v>
      </c>
      <c r="I57" s="58" t="s">
        <v>386</v>
      </c>
      <c r="J57" s="59" t="s">
        <v>387</v>
      </c>
      <c r="K57" s="58">
        <v>3443</v>
      </c>
      <c r="L57" s="58" t="s">
        <v>388</v>
      </c>
      <c r="M57" s="59" t="s">
        <v>354</v>
      </c>
      <c r="N57" s="59" t="s">
        <v>211</v>
      </c>
      <c r="O57" s="60" t="s">
        <v>240</v>
      </c>
      <c r="P57" s="60" t="s">
        <v>389</v>
      </c>
    </row>
    <row r="58" spans="1:16" x14ac:dyDescent="0.2">
      <c r="A58" s="20" t="str">
        <f t="shared" si="0"/>
        <v> JAAVSO 41;328 </v>
      </c>
      <c r="B58" s="2" t="str">
        <f t="shared" si="1"/>
        <v>I</v>
      </c>
      <c r="C58" s="20">
        <f t="shared" si="2"/>
        <v>56557.7713</v>
      </c>
      <c r="D58" t="str">
        <f t="shared" si="3"/>
        <v>vis</v>
      </c>
      <c r="E58">
        <f>VLOOKUP(C58,'Active 1'!C$21:E$969,3,FALSE)</f>
        <v>3565.9139367758448</v>
      </c>
      <c r="F58" s="2" t="s">
        <v>211</v>
      </c>
      <c r="G58" t="str">
        <f t="shared" si="4"/>
        <v>56557.7713</v>
      </c>
      <c r="H58" s="20">
        <f t="shared" si="5"/>
        <v>3566</v>
      </c>
      <c r="I58" s="58" t="s">
        <v>390</v>
      </c>
      <c r="J58" s="59" t="s">
        <v>391</v>
      </c>
      <c r="K58" s="58">
        <v>3566</v>
      </c>
      <c r="L58" s="58" t="s">
        <v>392</v>
      </c>
      <c r="M58" s="59" t="s">
        <v>354</v>
      </c>
      <c r="N58" s="59" t="s">
        <v>211</v>
      </c>
      <c r="O58" s="60" t="s">
        <v>240</v>
      </c>
      <c r="P58" s="60" t="s">
        <v>393</v>
      </c>
    </row>
    <row r="59" spans="1:16" x14ac:dyDescent="0.2">
      <c r="A59" s="20" t="str">
        <f t="shared" si="0"/>
        <v>BAVM 234 </v>
      </c>
      <c r="B59" s="2" t="str">
        <f t="shared" si="1"/>
        <v>I</v>
      </c>
      <c r="C59" s="20">
        <f t="shared" si="2"/>
        <v>56643.345200000003</v>
      </c>
      <c r="D59" t="str">
        <f t="shared" si="3"/>
        <v>vis</v>
      </c>
      <c r="E59">
        <f>VLOOKUP(C59,'Active 1'!C$21:E$969,3,FALSE)</f>
        <v>3593.9130583299466</v>
      </c>
      <c r="F59" s="2" t="s">
        <v>211</v>
      </c>
      <c r="G59" t="str">
        <f t="shared" si="4"/>
        <v>56643.3452</v>
      </c>
      <c r="H59" s="20">
        <f t="shared" si="5"/>
        <v>3594</v>
      </c>
      <c r="I59" s="58" t="s">
        <v>394</v>
      </c>
      <c r="J59" s="59" t="s">
        <v>395</v>
      </c>
      <c r="K59" s="58">
        <v>3594</v>
      </c>
      <c r="L59" s="58" t="s">
        <v>396</v>
      </c>
      <c r="M59" s="59" t="s">
        <v>354</v>
      </c>
      <c r="N59" s="59" t="s">
        <v>397</v>
      </c>
      <c r="O59" s="60" t="s">
        <v>398</v>
      </c>
      <c r="P59" s="61" t="s">
        <v>399</v>
      </c>
    </row>
    <row r="60" spans="1:16" x14ac:dyDescent="0.2">
      <c r="A60" s="20" t="str">
        <f t="shared" si="0"/>
        <v> JAAVSO 42;426 </v>
      </c>
      <c r="B60" s="2" t="str">
        <f t="shared" si="1"/>
        <v>I</v>
      </c>
      <c r="C60" s="20">
        <f t="shared" si="2"/>
        <v>56655.570899999999</v>
      </c>
      <c r="D60" t="str">
        <f t="shared" si="3"/>
        <v>vis</v>
      </c>
      <c r="E60">
        <f>VLOOKUP(C60,'Active 1'!C$21:E$969,3,FALSE)</f>
        <v>3597.9132132882205</v>
      </c>
      <c r="F60" s="2" t="s">
        <v>211</v>
      </c>
      <c r="G60" t="str">
        <f t="shared" si="4"/>
        <v>56655.5709</v>
      </c>
      <c r="H60" s="20">
        <f t="shared" si="5"/>
        <v>3598</v>
      </c>
      <c r="I60" s="58" t="s">
        <v>400</v>
      </c>
      <c r="J60" s="59" t="s">
        <v>401</v>
      </c>
      <c r="K60" s="58" t="s">
        <v>402</v>
      </c>
      <c r="L60" s="58" t="s">
        <v>403</v>
      </c>
      <c r="M60" s="59" t="s">
        <v>354</v>
      </c>
      <c r="N60" s="59" t="s">
        <v>211</v>
      </c>
      <c r="O60" s="60" t="s">
        <v>240</v>
      </c>
      <c r="P60" s="60" t="s">
        <v>404</v>
      </c>
    </row>
    <row r="61" spans="1:16" ht="12.75" customHeight="1" x14ac:dyDescent="0.2">
      <c r="A61" s="20" t="str">
        <f t="shared" si="0"/>
        <v> AN 160.63 </v>
      </c>
      <c r="B61" s="2" t="str">
        <f t="shared" si="1"/>
        <v>I</v>
      </c>
      <c r="C61" s="20">
        <f t="shared" si="2"/>
        <v>15410.620999999999</v>
      </c>
      <c r="D61" t="str">
        <f t="shared" si="3"/>
        <v>vis</v>
      </c>
      <c r="E61">
        <f>VLOOKUP(C61,'Active 1'!C$21:E$969,3,FALSE)</f>
        <v>-9897.1169973588385</v>
      </c>
      <c r="F61" s="2" t="s">
        <v>211</v>
      </c>
      <c r="G61" t="str">
        <f t="shared" si="4"/>
        <v>15410.621</v>
      </c>
      <c r="H61" s="20">
        <f t="shared" si="5"/>
        <v>-9897</v>
      </c>
      <c r="I61" s="58" t="s">
        <v>405</v>
      </c>
      <c r="J61" s="59" t="s">
        <v>406</v>
      </c>
      <c r="K61" s="58">
        <v>-9897</v>
      </c>
      <c r="L61" s="58" t="s">
        <v>407</v>
      </c>
      <c r="M61" s="59" t="s">
        <v>215</v>
      </c>
      <c r="N61" s="59"/>
      <c r="O61" s="60" t="s">
        <v>408</v>
      </c>
      <c r="P61" s="60" t="s">
        <v>98</v>
      </c>
    </row>
    <row r="62" spans="1:16" ht="12.75" customHeight="1" x14ac:dyDescent="0.2">
      <c r="A62" s="20" t="str">
        <f t="shared" si="0"/>
        <v> AN 160.63 </v>
      </c>
      <c r="B62" s="2" t="str">
        <f t="shared" si="1"/>
        <v>I</v>
      </c>
      <c r="C62" s="20">
        <f t="shared" si="2"/>
        <v>15456.462</v>
      </c>
      <c r="D62" t="str">
        <f t="shared" si="3"/>
        <v>vis</v>
      </c>
      <c r="E62">
        <f>VLOOKUP(C62,'Active 1'!C$21:E$969,3,FALSE)</f>
        <v>-9882.118174923944</v>
      </c>
      <c r="F62" s="2" t="s">
        <v>211</v>
      </c>
      <c r="G62" t="str">
        <f t="shared" si="4"/>
        <v>15456.462</v>
      </c>
      <c r="H62" s="20">
        <f t="shared" si="5"/>
        <v>-9882</v>
      </c>
      <c r="I62" s="58" t="s">
        <v>409</v>
      </c>
      <c r="J62" s="59" t="s">
        <v>410</v>
      </c>
      <c r="K62" s="58">
        <v>-9882</v>
      </c>
      <c r="L62" s="58" t="s">
        <v>411</v>
      </c>
      <c r="M62" s="59" t="s">
        <v>215</v>
      </c>
      <c r="N62" s="59"/>
      <c r="O62" s="60" t="s">
        <v>408</v>
      </c>
      <c r="P62" s="60" t="s">
        <v>98</v>
      </c>
    </row>
    <row r="63" spans="1:16" ht="12.75" customHeight="1" x14ac:dyDescent="0.2">
      <c r="A63" s="20" t="str">
        <f t="shared" si="0"/>
        <v> AN 160.63 </v>
      </c>
      <c r="B63" s="2" t="str">
        <f t="shared" si="1"/>
        <v>I</v>
      </c>
      <c r="C63" s="20">
        <f t="shared" si="2"/>
        <v>15462.540999999999</v>
      </c>
      <c r="D63" t="str">
        <f t="shared" si="3"/>
        <v>vis</v>
      </c>
      <c r="E63">
        <f>VLOOKUP(C63,'Active 1'!C$21:E$969,3,FALSE)</f>
        <v>-9880.1291729043169</v>
      </c>
      <c r="F63" s="2" t="s">
        <v>211</v>
      </c>
      <c r="G63" t="str">
        <f t="shared" si="4"/>
        <v>15462.541</v>
      </c>
      <c r="H63" s="20">
        <f t="shared" si="5"/>
        <v>-9880</v>
      </c>
      <c r="I63" s="58" t="s">
        <v>412</v>
      </c>
      <c r="J63" s="59" t="s">
        <v>413</v>
      </c>
      <c r="K63" s="58">
        <v>-9880</v>
      </c>
      <c r="L63" s="58" t="s">
        <v>414</v>
      </c>
      <c r="M63" s="59" t="s">
        <v>215</v>
      </c>
      <c r="N63" s="59"/>
      <c r="O63" s="60" t="s">
        <v>408</v>
      </c>
      <c r="P63" s="60" t="s">
        <v>98</v>
      </c>
    </row>
    <row r="64" spans="1:16" ht="12.75" customHeight="1" x14ac:dyDescent="0.2">
      <c r="A64" s="20" t="str">
        <f t="shared" si="0"/>
        <v> AN 160.63 </v>
      </c>
      <c r="B64" s="2" t="str">
        <f t="shared" si="1"/>
        <v>I</v>
      </c>
      <c r="C64" s="20">
        <f t="shared" si="2"/>
        <v>15737.626</v>
      </c>
      <c r="D64" t="str">
        <f t="shared" si="3"/>
        <v>vis</v>
      </c>
      <c r="E64">
        <f>VLOOKUP(C64,'Active 1'!C$21:E$969,3,FALSE)</f>
        <v>-9790.1234777950613</v>
      </c>
      <c r="F64" s="2" t="s">
        <v>211</v>
      </c>
      <c r="G64" t="str">
        <f t="shared" si="4"/>
        <v>15737.626</v>
      </c>
      <c r="H64" s="20">
        <f t="shared" si="5"/>
        <v>-9790</v>
      </c>
      <c r="I64" s="58" t="s">
        <v>415</v>
      </c>
      <c r="J64" s="59" t="s">
        <v>416</v>
      </c>
      <c r="K64" s="58">
        <v>-9790</v>
      </c>
      <c r="L64" s="58" t="s">
        <v>417</v>
      </c>
      <c r="M64" s="59" t="s">
        <v>215</v>
      </c>
      <c r="N64" s="59"/>
      <c r="O64" s="60" t="s">
        <v>408</v>
      </c>
      <c r="P64" s="60" t="s">
        <v>98</v>
      </c>
    </row>
    <row r="65" spans="1:16" ht="12.75" customHeight="1" x14ac:dyDescent="0.2">
      <c r="A65" s="20" t="str">
        <f t="shared" si="0"/>
        <v> AN 160.63 </v>
      </c>
      <c r="B65" s="2" t="str">
        <f t="shared" si="1"/>
        <v>I</v>
      </c>
      <c r="C65" s="20">
        <f t="shared" si="2"/>
        <v>16006.64</v>
      </c>
      <c r="D65" t="str">
        <f t="shared" si="3"/>
        <v>vis</v>
      </c>
      <c r="E65">
        <f>VLOOKUP(C65,'Active 1'!C$21:E$969,3,FALSE)</f>
        <v>-9702.1041671669991</v>
      </c>
      <c r="F65" s="2" t="s">
        <v>211</v>
      </c>
      <c r="G65" t="str">
        <f t="shared" si="4"/>
        <v>16006.640</v>
      </c>
      <c r="H65" s="20">
        <f t="shared" si="5"/>
        <v>-9702</v>
      </c>
      <c r="I65" s="58" t="s">
        <v>418</v>
      </c>
      <c r="J65" s="59" t="s">
        <v>419</v>
      </c>
      <c r="K65" s="58">
        <v>-9702</v>
      </c>
      <c r="L65" s="58" t="s">
        <v>420</v>
      </c>
      <c r="M65" s="59" t="s">
        <v>215</v>
      </c>
      <c r="N65" s="59"/>
      <c r="O65" s="60" t="s">
        <v>408</v>
      </c>
      <c r="P65" s="60" t="s">
        <v>98</v>
      </c>
    </row>
    <row r="66" spans="1:16" ht="12.75" customHeight="1" x14ac:dyDescent="0.2">
      <c r="A66" s="20" t="str">
        <f t="shared" si="0"/>
        <v> AN 160.63 </v>
      </c>
      <c r="B66" s="2" t="str">
        <f t="shared" si="1"/>
        <v>I</v>
      </c>
      <c r="C66" s="20">
        <f t="shared" si="2"/>
        <v>16009.692999999999</v>
      </c>
      <c r="D66" t="str">
        <f t="shared" si="3"/>
        <v>vis</v>
      </c>
      <c r="E66">
        <f>VLOOKUP(C66,'Active 1'!C$21:E$969,3,FALSE)</f>
        <v>-9701.1052490610728</v>
      </c>
      <c r="F66" s="2" t="s">
        <v>211</v>
      </c>
      <c r="G66" t="str">
        <f t="shared" si="4"/>
        <v>16009.693</v>
      </c>
      <c r="H66" s="20">
        <f t="shared" si="5"/>
        <v>-9701</v>
      </c>
      <c r="I66" s="58" t="s">
        <v>421</v>
      </c>
      <c r="J66" s="59" t="s">
        <v>422</v>
      </c>
      <c r="K66" s="58">
        <v>-9701</v>
      </c>
      <c r="L66" s="58" t="s">
        <v>423</v>
      </c>
      <c r="M66" s="59" t="s">
        <v>215</v>
      </c>
      <c r="N66" s="59"/>
      <c r="O66" s="60" t="s">
        <v>408</v>
      </c>
      <c r="P66" s="60" t="s">
        <v>98</v>
      </c>
    </row>
    <row r="67" spans="1:16" ht="12.75" customHeight="1" x14ac:dyDescent="0.2">
      <c r="A67" s="20" t="str">
        <f t="shared" si="0"/>
        <v> AN 160.63 </v>
      </c>
      <c r="B67" s="2" t="str">
        <f t="shared" si="1"/>
        <v>I</v>
      </c>
      <c r="C67" s="20">
        <f t="shared" si="2"/>
        <v>16012.748</v>
      </c>
      <c r="D67" t="str">
        <f t="shared" si="3"/>
        <v>vis</v>
      </c>
      <c r="E67">
        <f>VLOOKUP(C67,'Active 1'!C$21:E$969,3,FALSE)</f>
        <v>-9700.105676570538</v>
      </c>
      <c r="F67" s="2" t="s">
        <v>211</v>
      </c>
      <c r="G67" t="str">
        <f t="shared" si="4"/>
        <v>16012.748</v>
      </c>
      <c r="H67" s="20">
        <f t="shared" si="5"/>
        <v>-9700</v>
      </c>
      <c r="I67" s="58" t="s">
        <v>424</v>
      </c>
      <c r="J67" s="59" t="s">
        <v>425</v>
      </c>
      <c r="K67" s="58">
        <v>-9700</v>
      </c>
      <c r="L67" s="58" t="s">
        <v>426</v>
      </c>
      <c r="M67" s="59" t="s">
        <v>215</v>
      </c>
      <c r="N67" s="59"/>
      <c r="O67" s="60" t="s">
        <v>408</v>
      </c>
      <c r="P67" s="60" t="s">
        <v>98</v>
      </c>
    </row>
    <row r="68" spans="1:16" ht="12.75" customHeight="1" x14ac:dyDescent="0.2">
      <c r="A68" s="20" t="str">
        <f t="shared" si="0"/>
        <v> AN 164.130 </v>
      </c>
      <c r="B68" s="2" t="str">
        <f t="shared" si="1"/>
        <v>I</v>
      </c>
      <c r="C68" s="20">
        <f t="shared" si="2"/>
        <v>16037.236000000001</v>
      </c>
      <c r="D68" t="str">
        <f t="shared" si="3"/>
        <v>vis</v>
      </c>
      <c r="E68">
        <f>VLOOKUP(C68,'Active 1'!C$21:E$969,3,FALSE)</f>
        <v>-9692.0933914156394</v>
      </c>
      <c r="F68" s="2" t="s">
        <v>211</v>
      </c>
      <c r="G68" t="str">
        <f t="shared" si="4"/>
        <v>16037.236</v>
      </c>
      <c r="H68" s="20">
        <f t="shared" si="5"/>
        <v>-9692</v>
      </c>
      <c r="I68" s="58" t="s">
        <v>427</v>
      </c>
      <c r="J68" s="59" t="s">
        <v>428</v>
      </c>
      <c r="K68" s="58">
        <v>-9692</v>
      </c>
      <c r="L68" s="58" t="s">
        <v>429</v>
      </c>
      <c r="M68" s="59" t="s">
        <v>224</v>
      </c>
      <c r="N68" s="59"/>
      <c r="O68" s="60" t="s">
        <v>430</v>
      </c>
      <c r="P68" s="60" t="s">
        <v>100</v>
      </c>
    </row>
    <row r="69" spans="1:16" ht="12.75" customHeight="1" x14ac:dyDescent="0.2">
      <c r="A69" s="20" t="str">
        <f t="shared" si="0"/>
        <v> AN 164.130 </v>
      </c>
      <c r="B69" s="2" t="str">
        <f t="shared" si="1"/>
        <v>I</v>
      </c>
      <c r="C69" s="20">
        <f t="shared" si="2"/>
        <v>16040.237999999999</v>
      </c>
      <c r="D69" t="str">
        <f t="shared" si="3"/>
        <v>vis</v>
      </c>
      <c r="E69">
        <f>VLOOKUP(C69,'Active 1'!C$21:E$969,3,FALSE)</f>
        <v>-9691.1111601172488</v>
      </c>
      <c r="F69" s="2" t="s">
        <v>211</v>
      </c>
      <c r="G69" t="str">
        <f t="shared" si="4"/>
        <v>16040.238</v>
      </c>
      <c r="H69" s="20">
        <f t="shared" si="5"/>
        <v>-9691</v>
      </c>
      <c r="I69" s="58" t="s">
        <v>431</v>
      </c>
      <c r="J69" s="59" t="s">
        <v>432</v>
      </c>
      <c r="K69" s="58">
        <v>-9691</v>
      </c>
      <c r="L69" s="58" t="s">
        <v>433</v>
      </c>
      <c r="M69" s="59" t="s">
        <v>224</v>
      </c>
      <c r="N69" s="59"/>
      <c r="O69" s="60" t="s">
        <v>430</v>
      </c>
      <c r="P69" s="60" t="s">
        <v>100</v>
      </c>
    </row>
    <row r="70" spans="1:16" ht="12.75" customHeight="1" x14ac:dyDescent="0.2">
      <c r="A70" s="20" t="str">
        <f t="shared" si="0"/>
        <v> AN 164.130 </v>
      </c>
      <c r="B70" s="2" t="str">
        <f t="shared" si="1"/>
        <v>I</v>
      </c>
      <c r="C70" s="20">
        <f t="shared" si="2"/>
        <v>16046.388999999999</v>
      </c>
      <c r="D70" t="str">
        <f t="shared" si="3"/>
        <v>vis</v>
      </c>
      <c r="E70">
        <f>VLOOKUP(C70,'Active 1'!C$21:E$969,3,FALSE)</f>
        <v>-9689.0986002516911</v>
      </c>
      <c r="F70" s="2" t="s">
        <v>211</v>
      </c>
      <c r="G70" t="str">
        <f t="shared" si="4"/>
        <v>16046.389</v>
      </c>
      <c r="H70" s="20">
        <f t="shared" si="5"/>
        <v>-9689</v>
      </c>
      <c r="I70" s="58" t="s">
        <v>434</v>
      </c>
      <c r="J70" s="59" t="s">
        <v>435</v>
      </c>
      <c r="K70" s="58">
        <v>-9689</v>
      </c>
      <c r="L70" s="58" t="s">
        <v>436</v>
      </c>
      <c r="M70" s="59" t="s">
        <v>224</v>
      </c>
      <c r="N70" s="59"/>
      <c r="O70" s="60" t="s">
        <v>430</v>
      </c>
      <c r="P70" s="60" t="s">
        <v>100</v>
      </c>
    </row>
    <row r="71" spans="1:16" ht="12.75" customHeight="1" x14ac:dyDescent="0.2">
      <c r="A71" s="20" t="str">
        <f t="shared" si="0"/>
        <v> AN 164.130 </v>
      </c>
      <c r="B71" s="2" t="str">
        <f t="shared" si="1"/>
        <v>I</v>
      </c>
      <c r="C71" s="20">
        <f t="shared" si="2"/>
        <v>16052.503000000001</v>
      </c>
      <c r="D71" t="str">
        <f t="shared" si="3"/>
        <v>vis</v>
      </c>
      <c r="E71">
        <f>VLOOKUP(C71,'Active 1'!C$21:E$969,3,FALSE)</f>
        <v>-9687.0981465014011</v>
      </c>
      <c r="F71" s="2" t="s">
        <v>211</v>
      </c>
      <c r="G71" t="str">
        <f t="shared" si="4"/>
        <v>16052.503</v>
      </c>
      <c r="H71" s="20">
        <f t="shared" si="5"/>
        <v>-9687</v>
      </c>
      <c r="I71" s="58" t="s">
        <v>437</v>
      </c>
      <c r="J71" s="59" t="s">
        <v>438</v>
      </c>
      <c r="K71" s="58">
        <v>-9687</v>
      </c>
      <c r="L71" s="58" t="s">
        <v>439</v>
      </c>
      <c r="M71" s="59" t="s">
        <v>224</v>
      </c>
      <c r="N71" s="59"/>
      <c r="O71" s="60" t="s">
        <v>430</v>
      </c>
      <c r="P71" s="60" t="s">
        <v>100</v>
      </c>
    </row>
    <row r="72" spans="1:16" ht="12.75" customHeight="1" x14ac:dyDescent="0.2">
      <c r="A72" s="20" t="str">
        <f t="shared" si="0"/>
        <v> AN 221.93 </v>
      </c>
      <c r="B72" s="2" t="str">
        <f t="shared" si="1"/>
        <v>I</v>
      </c>
      <c r="C72" s="20">
        <f t="shared" si="2"/>
        <v>16917.464</v>
      </c>
      <c r="D72" t="str">
        <f t="shared" si="3"/>
        <v>vis</v>
      </c>
      <c r="E72">
        <f>VLOOKUP(C72,'Active 1'!C$21:E$969,3,FALSE)</f>
        <v>-9404.0895635274301</v>
      </c>
      <c r="F72" s="2" t="s">
        <v>211</v>
      </c>
      <c r="G72" t="str">
        <f t="shared" si="4"/>
        <v>16917.464</v>
      </c>
      <c r="H72" s="20">
        <f t="shared" si="5"/>
        <v>-9404</v>
      </c>
      <c r="I72" s="58" t="s">
        <v>440</v>
      </c>
      <c r="J72" s="59" t="s">
        <v>441</v>
      </c>
      <c r="K72" s="58">
        <v>-9404</v>
      </c>
      <c r="L72" s="58" t="s">
        <v>442</v>
      </c>
      <c r="M72" s="59" t="s">
        <v>224</v>
      </c>
      <c r="N72" s="59"/>
      <c r="O72" s="60" t="s">
        <v>443</v>
      </c>
      <c r="P72" s="60" t="s">
        <v>101</v>
      </c>
    </row>
    <row r="73" spans="1:16" ht="12.75" customHeight="1" x14ac:dyDescent="0.2">
      <c r="A73" s="20" t="str">
        <f t="shared" si="0"/>
        <v> AN 221.93 </v>
      </c>
      <c r="B73" s="2" t="str">
        <f t="shared" si="1"/>
        <v>I</v>
      </c>
      <c r="C73" s="20">
        <f t="shared" si="2"/>
        <v>17082.517</v>
      </c>
      <c r="D73" t="str">
        <f t="shared" si="3"/>
        <v>vis</v>
      </c>
      <c r="E73">
        <f>VLOOKUP(C73,'Active 1'!C$21:E$969,3,FALSE)</f>
        <v>-9350.0854920772672</v>
      </c>
      <c r="F73" s="2" t="s">
        <v>211</v>
      </c>
      <c r="G73" t="str">
        <f t="shared" si="4"/>
        <v>17082.517</v>
      </c>
      <c r="H73" s="20">
        <f t="shared" si="5"/>
        <v>-9350</v>
      </c>
      <c r="I73" s="58" t="s">
        <v>444</v>
      </c>
      <c r="J73" s="59" t="s">
        <v>445</v>
      </c>
      <c r="K73" s="58">
        <v>-9350</v>
      </c>
      <c r="L73" s="58" t="s">
        <v>446</v>
      </c>
      <c r="M73" s="59" t="s">
        <v>224</v>
      </c>
      <c r="N73" s="59"/>
      <c r="O73" s="60" t="s">
        <v>443</v>
      </c>
      <c r="P73" s="60" t="s">
        <v>101</v>
      </c>
    </row>
    <row r="74" spans="1:16" ht="12.75" customHeight="1" x14ac:dyDescent="0.2">
      <c r="A74" s="20" t="str">
        <f t="shared" si="0"/>
        <v> AN 176.168 </v>
      </c>
      <c r="B74" s="2" t="str">
        <f t="shared" si="1"/>
        <v>I</v>
      </c>
      <c r="C74" s="20">
        <f t="shared" si="2"/>
        <v>17122.249</v>
      </c>
      <c r="D74" t="str">
        <f t="shared" si="3"/>
        <v>vis</v>
      </c>
      <c r="E74">
        <f>VLOOKUP(C74,'Active 1'!C$21:E$969,3,FALSE)</f>
        <v>-9337.0854874311372</v>
      </c>
      <c r="F74" s="2" t="s">
        <v>211</v>
      </c>
      <c r="G74" t="str">
        <f t="shared" si="4"/>
        <v>17122.249</v>
      </c>
      <c r="H74" s="20">
        <f t="shared" si="5"/>
        <v>-9337</v>
      </c>
      <c r="I74" s="58" t="s">
        <v>447</v>
      </c>
      <c r="J74" s="59" t="s">
        <v>448</v>
      </c>
      <c r="K74" s="58">
        <v>-9337</v>
      </c>
      <c r="L74" s="58" t="s">
        <v>446</v>
      </c>
      <c r="M74" s="59" t="s">
        <v>224</v>
      </c>
      <c r="N74" s="59"/>
      <c r="O74" s="60" t="s">
        <v>449</v>
      </c>
      <c r="P74" s="60" t="s">
        <v>102</v>
      </c>
    </row>
    <row r="75" spans="1:16" ht="12.75" customHeight="1" x14ac:dyDescent="0.2">
      <c r="A75" s="20" t="str">
        <f t="shared" ref="A75:A138" si="6">P75</f>
        <v> AN 221.93 </v>
      </c>
      <c r="B75" s="2" t="str">
        <f t="shared" ref="B75:B138" si="7">IF(H75=INT(H75),"I","II")</f>
        <v>I</v>
      </c>
      <c r="C75" s="20">
        <f t="shared" ref="C75:C138" si="8">1*G75</f>
        <v>17122.25</v>
      </c>
      <c r="D75" t="str">
        <f t="shared" ref="D75:D138" si="9">VLOOKUP(F75,I$1:J$5,2,FALSE)</f>
        <v>vis</v>
      </c>
      <c r="E75">
        <f>VLOOKUP(C75,'Active 1'!C$21:E$969,3,FALSE)</f>
        <v>-9337.085160238832</v>
      </c>
      <c r="F75" s="2" t="s">
        <v>211</v>
      </c>
      <c r="G75" t="str">
        <f t="shared" ref="G75:G138" si="10">MID(I75,3,LEN(I75)-3)</f>
        <v>17122.250</v>
      </c>
      <c r="H75" s="20">
        <f t="shared" ref="H75:H138" si="11">1*K75</f>
        <v>-9337</v>
      </c>
      <c r="I75" s="58" t="s">
        <v>450</v>
      </c>
      <c r="J75" s="59" t="s">
        <v>451</v>
      </c>
      <c r="K75" s="58">
        <v>-9337</v>
      </c>
      <c r="L75" s="58" t="s">
        <v>452</v>
      </c>
      <c r="M75" s="59" t="s">
        <v>224</v>
      </c>
      <c r="N75" s="59"/>
      <c r="O75" s="60" t="s">
        <v>443</v>
      </c>
      <c r="P75" s="60" t="s">
        <v>101</v>
      </c>
    </row>
    <row r="76" spans="1:16" ht="12.75" customHeight="1" x14ac:dyDescent="0.2">
      <c r="A76" s="20" t="str">
        <f t="shared" si="6"/>
        <v> AN 221.93 </v>
      </c>
      <c r="B76" s="2" t="str">
        <f t="shared" si="7"/>
        <v>I</v>
      </c>
      <c r="C76" s="20">
        <f t="shared" si="8"/>
        <v>17235.337</v>
      </c>
      <c r="D76" t="str">
        <f t="shared" si="9"/>
        <v>vis</v>
      </c>
      <c r="E76">
        <f>VLOOKUP(C76,'Active 1'!C$21:E$969,3,FALSE)</f>
        <v>-9300.0839640892063</v>
      </c>
      <c r="F76" s="2" t="s">
        <v>211</v>
      </c>
      <c r="G76" t="str">
        <f t="shared" si="10"/>
        <v>17235.337</v>
      </c>
      <c r="H76" s="20">
        <f t="shared" si="11"/>
        <v>-9300</v>
      </c>
      <c r="I76" s="58" t="s">
        <v>453</v>
      </c>
      <c r="J76" s="59" t="s">
        <v>454</v>
      </c>
      <c r="K76" s="58">
        <v>-9300</v>
      </c>
      <c r="L76" s="58" t="s">
        <v>455</v>
      </c>
      <c r="M76" s="59" t="s">
        <v>224</v>
      </c>
      <c r="N76" s="59"/>
      <c r="O76" s="60" t="s">
        <v>443</v>
      </c>
      <c r="P76" s="60" t="s">
        <v>101</v>
      </c>
    </row>
    <row r="77" spans="1:16" ht="12.75" customHeight="1" x14ac:dyDescent="0.2">
      <c r="A77" s="20" t="str">
        <f t="shared" si="6"/>
        <v> AN 228.186 </v>
      </c>
      <c r="B77" s="2" t="str">
        <f t="shared" si="7"/>
        <v>I</v>
      </c>
      <c r="C77" s="20">
        <f t="shared" si="8"/>
        <v>17287.300999999999</v>
      </c>
      <c r="D77" t="str">
        <f t="shared" si="9"/>
        <v>vis</v>
      </c>
      <c r="E77">
        <f>VLOOKUP(C77,'Active 1'!C$21:E$969,3,FALSE)</f>
        <v>-9283.0817431732812</v>
      </c>
      <c r="F77" s="2" t="s">
        <v>211</v>
      </c>
      <c r="G77" t="str">
        <f t="shared" si="10"/>
        <v>17287.301</v>
      </c>
      <c r="H77" s="20">
        <f t="shared" si="11"/>
        <v>-9283</v>
      </c>
      <c r="I77" s="58" t="s">
        <v>456</v>
      </c>
      <c r="J77" s="59" t="s">
        <v>457</v>
      </c>
      <c r="K77" s="58">
        <v>-9283</v>
      </c>
      <c r="L77" s="58" t="s">
        <v>458</v>
      </c>
      <c r="M77" s="59" t="s">
        <v>224</v>
      </c>
      <c r="N77" s="59"/>
      <c r="O77" s="60" t="s">
        <v>449</v>
      </c>
      <c r="P77" s="60" t="s">
        <v>103</v>
      </c>
    </row>
    <row r="78" spans="1:16" ht="12.75" customHeight="1" x14ac:dyDescent="0.2">
      <c r="A78" s="20" t="str">
        <f t="shared" si="6"/>
        <v> AN 176.168 </v>
      </c>
      <c r="B78" s="2" t="str">
        <f t="shared" si="7"/>
        <v>I</v>
      </c>
      <c r="C78" s="20">
        <f t="shared" si="8"/>
        <v>17290.351999999999</v>
      </c>
      <c r="D78" t="str">
        <f t="shared" si="9"/>
        <v>vis</v>
      </c>
      <c r="E78">
        <f>VLOOKUP(C78,'Active 1'!C$21:E$969,3,FALSE)</f>
        <v>-9282.0834794519651</v>
      </c>
      <c r="F78" s="2" t="s">
        <v>211</v>
      </c>
      <c r="G78" t="str">
        <f t="shared" si="10"/>
        <v>17290.352</v>
      </c>
      <c r="H78" s="20">
        <f t="shared" si="11"/>
        <v>-9282</v>
      </c>
      <c r="I78" s="58" t="s">
        <v>459</v>
      </c>
      <c r="J78" s="59" t="s">
        <v>460</v>
      </c>
      <c r="K78" s="58">
        <v>-9282</v>
      </c>
      <c r="L78" s="58" t="s">
        <v>461</v>
      </c>
      <c r="M78" s="59" t="s">
        <v>224</v>
      </c>
      <c r="N78" s="59"/>
      <c r="O78" s="60" t="s">
        <v>449</v>
      </c>
      <c r="P78" s="60" t="s">
        <v>102</v>
      </c>
    </row>
    <row r="79" spans="1:16" ht="12.75" customHeight="1" x14ac:dyDescent="0.2">
      <c r="A79" s="20" t="str">
        <f t="shared" si="6"/>
        <v> AN 228.186 </v>
      </c>
      <c r="B79" s="2" t="str">
        <f t="shared" si="7"/>
        <v>I</v>
      </c>
      <c r="C79" s="20">
        <f t="shared" si="8"/>
        <v>17409.550999999999</v>
      </c>
      <c r="D79" t="str">
        <f t="shared" si="9"/>
        <v>vis</v>
      </c>
      <c r="E79">
        <f>VLOOKUP(C79,'Active 1'!C$21:E$969,3,FALSE)</f>
        <v>-9243.0824839366578</v>
      </c>
      <c r="F79" s="2" t="s">
        <v>211</v>
      </c>
      <c r="G79" t="str">
        <f t="shared" si="10"/>
        <v>17409.551</v>
      </c>
      <c r="H79" s="20">
        <f t="shared" si="11"/>
        <v>-9243</v>
      </c>
      <c r="I79" s="58" t="s">
        <v>462</v>
      </c>
      <c r="J79" s="59" t="s">
        <v>463</v>
      </c>
      <c r="K79" s="58">
        <v>-9243</v>
      </c>
      <c r="L79" s="58" t="s">
        <v>464</v>
      </c>
      <c r="M79" s="59" t="s">
        <v>224</v>
      </c>
      <c r="N79" s="59"/>
      <c r="O79" s="60" t="s">
        <v>449</v>
      </c>
      <c r="P79" s="60" t="s">
        <v>103</v>
      </c>
    </row>
    <row r="80" spans="1:16" ht="12.75" customHeight="1" x14ac:dyDescent="0.2">
      <c r="A80" s="20" t="str">
        <f t="shared" si="6"/>
        <v> AN 176.168 </v>
      </c>
      <c r="B80" s="2" t="str">
        <f t="shared" si="7"/>
        <v>I</v>
      </c>
      <c r="C80" s="20">
        <f t="shared" si="8"/>
        <v>17498.197</v>
      </c>
      <c r="D80" t="str">
        <f t="shared" si="9"/>
        <v>vis</v>
      </c>
      <c r="E80">
        <f>VLOOKUP(C80,'Active 1'!C$21:E$969,3,FALSE)</f>
        <v>-9214.0781949036136</v>
      </c>
      <c r="F80" s="2" t="s">
        <v>211</v>
      </c>
      <c r="G80" t="str">
        <f t="shared" si="10"/>
        <v>17498.197</v>
      </c>
      <c r="H80" s="20">
        <f t="shared" si="11"/>
        <v>-9214</v>
      </c>
      <c r="I80" s="58" t="s">
        <v>465</v>
      </c>
      <c r="J80" s="59" t="s">
        <v>466</v>
      </c>
      <c r="K80" s="58">
        <v>-9214</v>
      </c>
      <c r="L80" s="58" t="s">
        <v>467</v>
      </c>
      <c r="M80" s="59" t="s">
        <v>224</v>
      </c>
      <c r="N80" s="59"/>
      <c r="O80" s="60" t="s">
        <v>449</v>
      </c>
      <c r="P80" s="60" t="s">
        <v>102</v>
      </c>
    </row>
    <row r="81" spans="1:16" ht="12.75" customHeight="1" x14ac:dyDescent="0.2">
      <c r="A81" s="20" t="str">
        <f t="shared" si="6"/>
        <v> AN 176.168 </v>
      </c>
      <c r="B81" s="2" t="str">
        <f t="shared" si="7"/>
        <v>I</v>
      </c>
      <c r="C81" s="20">
        <f t="shared" si="8"/>
        <v>17501.249</v>
      </c>
      <c r="D81" t="str">
        <f t="shared" si="9"/>
        <v>vis</v>
      </c>
      <c r="E81">
        <f>VLOOKUP(C81,'Active 1'!C$21:E$969,3,FALSE)</f>
        <v>-9213.0796039899924</v>
      </c>
      <c r="F81" s="2" t="s">
        <v>211</v>
      </c>
      <c r="G81" t="str">
        <f t="shared" si="10"/>
        <v>17501.249</v>
      </c>
      <c r="H81" s="20">
        <f t="shared" si="11"/>
        <v>-9213</v>
      </c>
      <c r="I81" s="58" t="s">
        <v>468</v>
      </c>
      <c r="J81" s="59" t="s">
        <v>469</v>
      </c>
      <c r="K81" s="58">
        <v>-9213</v>
      </c>
      <c r="L81" s="58" t="s">
        <v>470</v>
      </c>
      <c r="M81" s="59" t="s">
        <v>224</v>
      </c>
      <c r="N81" s="59"/>
      <c r="O81" s="60" t="s">
        <v>449</v>
      </c>
      <c r="P81" s="60" t="s">
        <v>102</v>
      </c>
    </row>
    <row r="82" spans="1:16" ht="12.75" customHeight="1" x14ac:dyDescent="0.2">
      <c r="A82" s="20" t="str">
        <f t="shared" si="6"/>
        <v> AN 176.168 </v>
      </c>
      <c r="B82" s="2" t="str">
        <f t="shared" si="7"/>
        <v>I</v>
      </c>
      <c r="C82" s="20">
        <f t="shared" si="8"/>
        <v>17507.357</v>
      </c>
      <c r="D82" t="str">
        <f t="shared" si="9"/>
        <v>vis</v>
      </c>
      <c r="E82">
        <f>VLOOKUP(C82,'Active 1'!C$21:E$969,3,FALSE)</f>
        <v>-9211.0811133935331</v>
      </c>
      <c r="F82" s="2" t="s">
        <v>211</v>
      </c>
      <c r="G82" t="str">
        <f t="shared" si="10"/>
        <v>17507.357</v>
      </c>
      <c r="H82" s="20">
        <f t="shared" si="11"/>
        <v>-9211</v>
      </c>
      <c r="I82" s="58" t="s">
        <v>471</v>
      </c>
      <c r="J82" s="59" t="s">
        <v>472</v>
      </c>
      <c r="K82" s="58">
        <v>-9211</v>
      </c>
      <c r="L82" s="58" t="s">
        <v>473</v>
      </c>
      <c r="M82" s="59" t="s">
        <v>224</v>
      </c>
      <c r="N82" s="59"/>
      <c r="O82" s="60" t="s">
        <v>449</v>
      </c>
      <c r="P82" s="60" t="s">
        <v>102</v>
      </c>
    </row>
    <row r="83" spans="1:16" ht="12.75" customHeight="1" x14ac:dyDescent="0.2">
      <c r="A83" s="20" t="str">
        <f t="shared" si="6"/>
        <v> AN 228.186 </v>
      </c>
      <c r="B83" s="2" t="str">
        <f t="shared" si="7"/>
        <v>I</v>
      </c>
      <c r="C83" s="20">
        <f t="shared" si="8"/>
        <v>17513.472000000002</v>
      </c>
      <c r="D83" t="str">
        <f t="shared" si="9"/>
        <v>vis</v>
      </c>
      <c r="E83">
        <f>VLOOKUP(C83,'Active 1'!C$21:E$969,3,FALSE)</f>
        <v>-9209.0803324509397</v>
      </c>
      <c r="F83" s="2" t="s">
        <v>211</v>
      </c>
      <c r="G83" t="str">
        <f t="shared" si="10"/>
        <v>17513.472</v>
      </c>
      <c r="H83" s="20">
        <f t="shared" si="11"/>
        <v>-9209</v>
      </c>
      <c r="I83" s="58" t="s">
        <v>474</v>
      </c>
      <c r="J83" s="59" t="s">
        <v>475</v>
      </c>
      <c r="K83" s="58">
        <v>-9209</v>
      </c>
      <c r="L83" s="58" t="s">
        <v>476</v>
      </c>
      <c r="M83" s="59" t="s">
        <v>224</v>
      </c>
      <c r="N83" s="59"/>
      <c r="O83" s="60" t="s">
        <v>449</v>
      </c>
      <c r="P83" s="60" t="s">
        <v>103</v>
      </c>
    </row>
    <row r="84" spans="1:16" ht="12.75" customHeight="1" x14ac:dyDescent="0.2">
      <c r="A84" s="20" t="str">
        <f t="shared" si="6"/>
        <v> AN 221.93 </v>
      </c>
      <c r="B84" s="2" t="str">
        <f t="shared" si="7"/>
        <v>I</v>
      </c>
      <c r="C84" s="20">
        <f t="shared" si="8"/>
        <v>17663.233</v>
      </c>
      <c r="D84" t="str">
        <f t="shared" si="9"/>
        <v>vis</v>
      </c>
      <c r="E84">
        <f>VLOOKUP(C84,'Active 1'!C$21:E$969,3,FALSE)</f>
        <v>-9160.0796857226305</v>
      </c>
      <c r="F84" s="2" t="s">
        <v>211</v>
      </c>
      <c r="G84" t="str">
        <f t="shared" si="10"/>
        <v>17663.233</v>
      </c>
      <c r="H84" s="20">
        <f t="shared" si="11"/>
        <v>-9160</v>
      </c>
      <c r="I84" s="58" t="s">
        <v>477</v>
      </c>
      <c r="J84" s="59" t="s">
        <v>478</v>
      </c>
      <c r="K84" s="58">
        <v>-9160</v>
      </c>
      <c r="L84" s="58" t="s">
        <v>479</v>
      </c>
      <c r="M84" s="59" t="s">
        <v>224</v>
      </c>
      <c r="N84" s="59"/>
      <c r="O84" s="60" t="s">
        <v>443</v>
      </c>
      <c r="P84" s="60" t="s">
        <v>101</v>
      </c>
    </row>
    <row r="85" spans="1:16" ht="12.75" customHeight="1" x14ac:dyDescent="0.2">
      <c r="A85" s="20" t="str">
        <f t="shared" si="6"/>
        <v> AN 221.93 </v>
      </c>
      <c r="B85" s="2" t="str">
        <f t="shared" si="7"/>
        <v>I</v>
      </c>
      <c r="C85" s="20">
        <f t="shared" si="8"/>
        <v>17666.292000000001</v>
      </c>
      <c r="D85" t="str">
        <f t="shared" si="9"/>
        <v>vis</v>
      </c>
      <c r="E85">
        <f>VLOOKUP(C85,'Active 1'!C$21:E$969,3,FALSE)</f>
        <v>-9159.0788044628771</v>
      </c>
      <c r="F85" s="2" t="s">
        <v>211</v>
      </c>
      <c r="G85" t="str">
        <f t="shared" si="10"/>
        <v>17666.292</v>
      </c>
      <c r="H85" s="20">
        <f t="shared" si="11"/>
        <v>-9159</v>
      </c>
      <c r="I85" s="58" t="s">
        <v>480</v>
      </c>
      <c r="J85" s="59" t="s">
        <v>481</v>
      </c>
      <c r="K85" s="58">
        <v>-9159</v>
      </c>
      <c r="L85" s="58" t="s">
        <v>482</v>
      </c>
      <c r="M85" s="59" t="s">
        <v>224</v>
      </c>
      <c r="N85" s="59"/>
      <c r="O85" s="60" t="s">
        <v>443</v>
      </c>
      <c r="P85" s="60" t="s">
        <v>101</v>
      </c>
    </row>
    <row r="86" spans="1:16" ht="12.75" customHeight="1" x14ac:dyDescent="0.2">
      <c r="A86" s="20" t="str">
        <f t="shared" si="6"/>
        <v> AN 176.168 </v>
      </c>
      <c r="B86" s="2" t="str">
        <f t="shared" si="7"/>
        <v>I</v>
      </c>
      <c r="C86" s="20">
        <f t="shared" si="8"/>
        <v>17788.545999999998</v>
      </c>
      <c r="D86" t="str">
        <f t="shared" si="9"/>
        <v>vis</v>
      </c>
      <c r="E86">
        <f>VLOOKUP(C86,'Active 1'!C$21:E$969,3,FALSE)</f>
        <v>-9119.0782364570368</v>
      </c>
      <c r="F86" s="2" t="s">
        <v>211</v>
      </c>
      <c r="G86" t="str">
        <f t="shared" si="10"/>
        <v>17788.546</v>
      </c>
      <c r="H86" s="20">
        <f t="shared" si="11"/>
        <v>-9119</v>
      </c>
      <c r="I86" s="58" t="s">
        <v>483</v>
      </c>
      <c r="J86" s="59" t="s">
        <v>484</v>
      </c>
      <c r="K86" s="58">
        <v>-9119</v>
      </c>
      <c r="L86" s="58" t="s">
        <v>467</v>
      </c>
      <c r="M86" s="59" t="s">
        <v>224</v>
      </c>
      <c r="N86" s="59"/>
      <c r="O86" s="60" t="s">
        <v>449</v>
      </c>
      <c r="P86" s="60" t="s">
        <v>102</v>
      </c>
    </row>
    <row r="87" spans="1:16" ht="12.75" customHeight="1" x14ac:dyDescent="0.2">
      <c r="A87" s="20" t="str">
        <f t="shared" si="6"/>
        <v> AN 228.186 </v>
      </c>
      <c r="B87" s="2" t="str">
        <f t="shared" si="7"/>
        <v>I</v>
      </c>
      <c r="C87" s="20">
        <f t="shared" si="8"/>
        <v>17828.291000000001</v>
      </c>
      <c r="D87" t="str">
        <f t="shared" si="9"/>
        <v>vis</v>
      </c>
      <c r="E87">
        <f>VLOOKUP(C87,'Active 1'!C$21:E$969,3,FALSE)</f>
        <v>-9106.0739783109457</v>
      </c>
      <c r="F87" s="2" t="s">
        <v>211</v>
      </c>
      <c r="G87" t="str">
        <f t="shared" si="10"/>
        <v>17828.291</v>
      </c>
      <c r="H87" s="20">
        <f t="shared" si="11"/>
        <v>-9106</v>
      </c>
      <c r="I87" s="58" t="s">
        <v>485</v>
      </c>
      <c r="J87" s="59" t="s">
        <v>486</v>
      </c>
      <c r="K87" s="58">
        <v>-9106</v>
      </c>
      <c r="L87" s="58" t="s">
        <v>487</v>
      </c>
      <c r="M87" s="59" t="s">
        <v>224</v>
      </c>
      <c r="N87" s="59"/>
      <c r="O87" s="60" t="s">
        <v>449</v>
      </c>
      <c r="P87" s="60" t="s">
        <v>103</v>
      </c>
    </row>
    <row r="88" spans="1:16" ht="12.75" customHeight="1" x14ac:dyDescent="0.2">
      <c r="A88" s="20" t="str">
        <f t="shared" si="6"/>
        <v> AN 228.186 </v>
      </c>
      <c r="B88" s="2" t="str">
        <f t="shared" si="7"/>
        <v>I</v>
      </c>
      <c r="C88" s="20">
        <f t="shared" si="8"/>
        <v>17834.399000000001</v>
      </c>
      <c r="D88" t="str">
        <f t="shared" si="9"/>
        <v>vis</v>
      </c>
      <c r="E88">
        <f>VLOOKUP(C88,'Active 1'!C$21:E$969,3,FALSE)</f>
        <v>-9104.0754877144846</v>
      </c>
      <c r="F88" s="2" t="s">
        <v>211</v>
      </c>
      <c r="G88" t="str">
        <f t="shared" si="10"/>
        <v>17834.399</v>
      </c>
      <c r="H88" s="20">
        <f t="shared" si="11"/>
        <v>-9104</v>
      </c>
      <c r="I88" s="58" t="s">
        <v>488</v>
      </c>
      <c r="J88" s="59" t="s">
        <v>489</v>
      </c>
      <c r="K88" s="58">
        <v>-9104</v>
      </c>
      <c r="L88" s="58" t="s">
        <v>490</v>
      </c>
      <c r="M88" s="59" t="s">
        <v>224</v>
      </c>
      <c r="N88" s="59"/>
      <c r="O88" s="60" t="s">
        <v>449</v>
      </c>
      <c r="P88" s="60" t="s">
        <v>103</v>
      </c>
    </row>
    <row r="89" spans="1:16" ht="12.75" customHeight="1" x14ac:dyDescent="0.2">
      <c r="A89" s="20" t="str">
        <f t="shared" si="6"/>
        <v> AN 228.186 </v>
      </c>
      <c r="B89" s="2" t="str">
        <f t="shared" si="7"/>
        <v>I</v>
      </c>
      <c r="C89" s="20">
        <f t="shared" si="8"/>
        <v>17837.456999999999</v>
      </c>
      <c r="D89" t="str">
        <f t="shared" si="9"/>
        <v>vis</v>
      </c>
      <c r="E89">
        <f>VLOOKUP(C89,'Active 1'!C$21:E$969,3,FALSE)</f>
        <v>-9103.0749336470381</v>
      </c>
      <c r="F89" s="2" t="s">
        <v>211</v>
      </c>
      <c r="G89" t="str">
        <f t="shared" si="10"/>
        <v>17837.457</v>
      </c>
      <c r="H89" s="20">
        <f t="shared" si="11"/>
        <v>-9103</v>
      </c>
      <c r="I89" s="58" t="s">
        <v>491</v>
      </c>
      <c r="J89" s="59" t="s">
        <v>492</v>
      </c>
      <c r="K89" s="58">
        <v>-9103</v>
      </c>
      <c r="L89" s="58" t="s">
        <v>493</v>
      </c>
      <c r="M89" s="59" t="s">
        <v>224</v>
      </c>
      <c r="N89" s="59"/>
      <c r="O89" s="60" t="s">
        <v>449</v>
      </c>
      <c r="P89" s="60" t="s">
        <v>103</v>
      </c>
    </row>
    <row r="90" spans="1:16" ht="12.75" customHeight="1" x14ac:dyDescent="0.2">
      <c r="A90" s="20" t="str">
        <f t="shared" si="6"/>
        <v> AN 228.186 </v>
      </c>
      <c r="B90" s="2" t="str">
        <f t="shared" si="7"/>
        <v>I</v>
      </c>
      <c r="C90" s="20">
        <f t="shared" si="8"/>
        <v>17886.361000000001</v>
      </c>
      <c r="D90" t="str">
        <f t="shared" si="9"/>
        <v>vis</v>
      </c>
      <c r="E90">
        <f>VLOOKUP(C90,'Active 1'!C$21:E$969,3,FALSE)</f>
        <v>-9087.0739211831697</v>
      </c>
      <c r="F90" s="2" t="s">
        <v>211</v>
      </c>
      <c r="G90" t="str">
        <f t="shared" si="10"/>
        <v>17886.361</v>
      </c>
      <c r="H90" s="20">
        <f t="shared" si="11"/>
        <v>-9087</v>
      </c>
      <c r="I90" s="58" t="s">
        <v>494</v>
      </c>
      <c r="J90" s="59" t="s">
        <v>495</v>
      </c>
      <c r="K90" s="58">
        <v>-9087</v>
      </c>
      <c r="L90" s="58" t="s">
        <v>487</v>
      </c>
      <c r="M90" s="59" t="s">
        <v>224</v>
      </c>
      <c r="N90" s="59"/>
      <c r="O90" s="60" t="s">
        <v>449</v>
      </c>
      <c r="P90" s="60" t="s">
        <v>103</v>
      </c>
    </row>
    <row r="91" spans="1:16" ht="12.75" customHeight="1" x14ac:dyDescent="0.2">
      <c r="A91" s="20" t="str">
        <f t="shared" si="6"/>
        <v> AN 228.186 </v>
      </c>
      <c r="B91" s="2" t="str">
        <f t="shared" si="7"/>
        <v>I</v>
      </c>
      <c r="C91" s="20">
        <f t="shared" si="8"/>
        <v>17892.474999999999</v>
      </c>
      <c r="D91" t="str">
        <f t="shared" si="9"/>
        <v>vis</v>
      </c>
      <c r="E91">
        <f>VLOOKUP(C91,'Active 1'!C$21:E$969,3,FALSE)</f>
        <v>-9085.0734674328814</v>
      </c>
      <c r="F91" s="2" t="s">
        <v>211</v>
      </c>
      <c r="G91" t="str">
        <f t="shared" si="10"/>
        <v>17892.475</v>
      </c>
      <c r="H91" s="20">
        <f t="shared" si="11"/>
        <v>-9085</v>
      </c>
      <c r="I91" s="58" t="s">
        <v>496</v>
      </c>
      <c r="J91" s="59" t="s">
        <v>497</v>
      </c>
      <c r="K91" s="58">
        <v>-9085</v>
      </c>
      <c r="L91" s="58" t="s">
        <v>498</v>
      </c>
      <c r="M91" s="59" t="s">
        <v>224</v>
      </c>
      <c r="N91" s="59"/>
      <c r="O91" s="60" t="s">
        <v>449</v>
      </c>
      <c r="P91" s="60" t="s">
        <v>103</v>
      </c>
    </row>
    <row r="92" spans="1:16" ht="12.75" customHeight="1" x14ac:dyDescent="0.2">
      <c r="A92" s="20" t="str">
        <f t="shared" si="6"/>
        <v> AN 228.186 </v>
      </c>
      <c r="B92" s="2" t="str">
        <f t="shared" si="7"/>
        <v>I</v>
      </c>
      <c r="C92" s="20">
        <f t="shared" si="8"/>
        <v>17904.703000000001</v>
      </c>
      <c r="D92" t="str">
        <f t="shared" si="9"/>
        <v>vis</v>
      </c>
      <c r="E92">
        <f>VLOOKUP(C92,'Active 1'!C$21:E$969,3,FALSE)</f>
        <v>-9081.072559932305</v>
      </c>
      <c r="F92" s="2" t="s">
        <v>211</v>
      </c>
      <c r="G92" t="str">
        <f t="shared" si="10"/>
        <v>17904.703</v>
      </c>
      <c r="H92" s="20">
        <f t="shared" si="11"/>
        <v>-9081</v>
      </c>
      <c r="I92" s="58" t="s">
        <v>499</v>
      </c>
      <c r="J92" s="59" t="s">
        <v>500</v>
      </c>
      <c r="K92" s="58">
        <v>-9081</v>
      </c>
      <c r="L92" s="58" t="s">
        <v>501</v>
      </c>
      <c r="M92" s="59" t="s">
        <v>224</v>
      </c>
      <c r="N92" s="59"/>
      <c r="O92" s="60" t="s">
        <v>449</v>
      </c>
      <c r="P92" s="60" t="s">
        <v>103</v>
      </c>
    </row>
    <row r="93" spans="1:16" ht="12.75" customHeight="1" x14ac:dyDescent="0.2">
      <c r="A93" s="20" t="str">
        <f t="shared" si="6"/>
        <v> AN 228.186 </v>
      </c>
      <c r="B93" s="2" t="str">
        <f t="shared" si="7"/>
        <v>I</v>
      </c>
      <c r="C93" s="20">
        <f t="shared" si="8"/>
        <v>17935.262999999999</v>
      </c>
      <c r="D93" t="str">
        <f t="shared" si="9"/>
        <v>vis</v>
      </c>
      <c r="E93">
        <f>VLOOKUP(C93,'Active 1'!C$21:E$969,3,FALSE)</f>
        <v>-9071.0735631039115</v>
      </c>
      <c r="F93" s="2" t="s">
        <v>211</v>
      </c>
      <c r="G93" t="str">
        <f t="shared" si="10"/>
        <v>17935.263</v>
      </c>
      <c r="H93" s="20">
        <f t="shared" si="11"/>
        <v>-9071</v>
      </c>
      <c r="I93" s="58" t="s">
        <v>502</v>
      </c>
      <c r="J93" s="59" t="s">
        <v>503</v>
      </c>
      <c r="K93" s="58">
        <v>-9071</v>
      </c>
      <c r="L93" s="58" t="s">
        <v>498</v>
      </c>
      <c r="M93" s="59" t="s">
        <v>224</v>
      </c>
      <c r="N93" s="59"/>
      <c r="O93" s="60" t="s">
        <v>449</v>
      </c>
      <c r="P93" s="60" t="s">
        <v>103</v>
      </c>
    </row>
    <row r="94" spans="1:16" ht="12.75" customHeight="1" x14ac:dyDescent="0.2">
      <c r="A94" s="20" t="str">
        <f t="shared" si="6"/>
        <v> AN 228.186 </v>
      </c>
      <c r="B94" s="2" t="str">
        <f t="shared" si="7"/>
        <v>I</v>
      </c>
      <c r="C94" s="20">
        <f t="shared" si="8"/>
        <v>18170.609</v>
      </c>
      <c r="D94" t="str">
        <f t="shared" si="9"/>
        <v>vis</v>
      </c>
      <c r="E94">
        <f>VLOOKUP(C94,'Active 1'!C$21:E$969,3,FALSE)</f>
        <v>-8994.07016298692</v>
      </c>
      <c r="F94" s="2" t="s">
        <v>211</v>
      </c>
      <c r="G94" t="str">
        <f t="shared" si="10"/>
        <v>18170.609</v>
      </c>
      <c r="H94" s="20">
        <f t="shared" si="11"/>
        <v>-8994</v>
      </c>
      <c r="I94" s="58" t="s">
        <v>504</v>
      </c>
      <c r="J94" s="59" t="s">
        <v>505</v>
      </c>
      <c r="K94" s="58">
        <v>-8994</v>
      </c>
      <c r="L94" s="58" t="s">
        <v>506</v>
      </c>
      <c r="M94" s="59" t="s">
        <v>224</v>
      </c>
      <c r="N94" s="59"/>
      <c r="O94" s="60" t="s">
        <v>449</v>
      </c>
      <c r="P94" s="60" t="s">
        <v>103</v>
      </c>
    </row>
    <row r="95" spans="1:16" ht="12.75" customHeight="1" x14ac:dyDescent="0.2">
      <c r="A95" s="20" t="str">
        <f t="shared" si="6"/>
        <v> AN 228.186 </v>
      </c>
      <c r="B95" s="2" t="str">
        <f t="shared" si="7"/>
        <v>I</v>
      </c>
      <c r="C95" s="20">
        <f t="shared" si="8"/>
        <v>18173.664000000001</v>
      </c>
      <c r="D95" t="str">
        <f t="shared" si="9"/>
        <v>vis</v>
      </c>
      <c r="E95">
        <f>VLOOKUP(C95,'Active 1'!C$21:E$969,3,FALSE)</f>
        <v>-8993.0705904963852</v>
      </c>
      <c r="F95" s="2" t="s">
        <v>211</v>
      </c>
      <c r="G95" t="str">
        <f t="shared" si="10"/>
        <v>18173.664</v>
      </c>
      <c r="H95" s="20">
        <f t="shared" si="11"/>
        <v>-8993</v>
      </c>
      <c r="I95" s="58" t="s">
        <v>507</v>
      </c>
      <c r="J95" s="59" t="s">
        <v>508</v>
      </c>
      <c r="K95" s="58">
        <v>-8993</v>
      </c>
      <c r="L95" s="58" t="s">
        <v>509</v>
      </c>
      <c r="M95" s="59" t="s">
        <v>224</v>
      </c>
      <c r="N95" s="59"/>
      <c r="O95" s="60" t="s">
        <v>449</v>
      </c>
      <c r="P95" s="60" t="s">
        <v>103</v>
      </c>
    </row>
    <row r="96" spans="1:16" ht="12.75" customHeight="1" x14ac:dyDescent="0.2">
      <c r="A96" s="20" t="str">
        <f t="shared" si="6"/>
        <v> AN 228.186 </v>
      </c>
      <c r="B96" s="2" t="str">
        <f t="shared" si="7"/>
        <v>I</v>
      </c>
      <c r="C96" s="20">
        <f t="shared" si="8"/>
        <v>18222.562999999998</v>
      </c>
      <c r="D96" t="str">
        <f t="shared" si="9"/>
        <v>vis</v>
      </c>
      <c r="E96">
        <f>VLOOKUP(C96,'Active 1'!C$21:E$969,3,FALSE)</f>
        <v>-8977.0712139940424</v>
      </c>
      <c r="F96" s="2" t="s">
        <v>211</v>
      </c>
      <c r="G96" t="str">
        <f t="shared" si="10"/>
        <v>18222.563</v>
      </c>
      <c r="H96" s="20">
        <f t="shared" si="11"/>
        <v>-8977</v>
      </c>
      <c r="I96" s="58" t="s">
        <v>510</v>
      </c>
      <c r="J96" s="59" t="s">
        <v>511</v>
      </c>
      <c r="K96" s="58">
        <v>-8977</v>
      </c>
      <c r="L96" s="58" t="s">
        <v>512</v>
      </c>
      <c r="M96" s="59" t="s">
        <v>224</v>
      </c>
      <c r="N96" s="59"/>
      <c r="O96" s="60" t="s">
        <v>449</v>
      </c>
      <c r="P96" s="60" t="s">
        <v>103</v>
      </c>
    </row>
    <row r="97" spans="1:16" ht="12.75" customHeight="1" x14ac:dyDescent="0.2">
      <c r="A97" s="20" t="str">
        <f t="shared" si="6"/>
        <v> AN 228.186 </v>
      </c>
      <c r="B97" s="2" t="str">
        <f t="shared" si="7"/>
        <v>I</v>
      </c>
      <c r="C97" s="20">
        <f t="shared" si="8"/>
        <v>18265.361000000001</v>
      </c>
      <c r="D97" t="str">
        <f t="shared" si="9"/>
        <v>vis</v>
      </c>
      <c r="E97">
        <f>VLOOKUP(C97,'Active 1'!C$21:E$969,3,FALSE)</f>
        <v>-8963.0680377420249</v>
      </c>
      <c r="F97" s="2" t="s">
        <v>211</v>
      </c>
      <c r="G97" t="str">
        <f t="shared" si="10"/>
        <v>18265.361</v>
      </c>
      <c r="H97" s="20">
        <f t="shared" si="11"/>
        <v>-8963</v>
      </c>
      <c r="I97" s="58" t="s">
        <v>513</v>
      </c>
      <c r="J97" s="59" t="s">
        <v>514</v>
      </c>
      <c r="K97" s="58">
        <v>-8963</v>
      </c>
      <c r="L97" s="58" t="s">
        <v>515</v>
      </c>
      <c r="M97" s="59" t="s">
        <v>224</v>
      </c>
      <c r="N97" s="59"/>
      <c r="O97" s="60" t="s">
        <v>449</v>
      </c>
      <c r="P97" s="60" t="s">
        <v>103</v>
      </c>
    </row>
    <row r="98" spans="1:16" ht="12.75" customHeight="1" x14ac:dyDescent="0.2">
      <c r="A98" s="20" t="str">
        <f t="shared" si="6"/>
        <v> AN 228.186 </v>
      </c>
      <c r="B98" s="2" t="str">
        <f t="shared" si="7"/>
        <v>I</v>
      </c>
      <c r="C98" s="20">
        <f t="shared" si="8"/>
        <v>18271.468000000001</v>
      </c>
      <c r="D98" t="str">
        <f t="shared" si="9"/>
        <v>vis</v>
      </c>
      <c r="E98">
        <f>VLOOKUP(C98,'Active 1'!C$21:E$969,3,FALSE)</f>
        <v>-8961.0698743378689</v>
      </c>
      <c r="F98" s="2" t="s">
        <v>211</v>
      </c>
      <c r="G98" t="str">
        <f t="shared" si="10"/>
        <v>18271.468</v>
      </c>
      <c r="H98" s="20">
        <f t="shared" si="11"/>
        <v>-8961</v>
      </c>
      <c r="I98" s="58" t="s">
        <v>516</v>
      </c>
      <c r="J98" s="59" t="s">
        <v>517</v>
      </c>
      <c r="K98" s="58">
        <v>-8961</v>
      </c>
      <c r="L98" s="58" t="s">
        <v>506</v>
      </c>
      <c r="M98" s="59" t="s">
        <v>224</v>
      </c>
      <c r="N98" s="59"/>
      <c r="O98" s="60" t="s">
        <v>449</v>
      </c>
      <c r="P98" s="60" t="s">
        <v>103</v>
      </c>
    </row>
    <row r="99" spans="1:16" ht="12.75" customHeight="1" x14ac:dyDescent="0.2">
      <c r="A99" s="20" t="str">
        <f t="shared" si="6"/>
        <v> AN 228.186 </v>
      </c>
      <c r="B99" s="2" t="str">
        <f t="shared" si="7"/>
        <v>I</v>
      </c>
      <c r="C99" s="20">
        <f t="shared" si="8"/>
        <v>18332.597000000002</v>
      </c>
      <c r="D99" t="str">
        <f t="shared" si="9"/>
        <v>vis</v>
      </c>
      <c r="E99">
        <f>VLOOKUP(C99,'Active 1'!C$21:E$969,3,FALSE)</f>
        <v>-8941.0689359503394</v>
      </c>
      <c r="F99" s="2" t="s">
        <v>211</v>
      </c>
      <c r="G99" t="str">
        <f t="shared" si="10"/>
        <v>18332.597</v>
      </c>
      <c r="H99" s="20">
        <f t="shared" si="11"/>
        <v>-8941</v>
      </c>
      <c r="I99" s="58" t="s">
        <v>518</v>
      </c>
      <c r="J99" s="59" t="s">
        <v>519</v>
      </c>
      <c r="K99" s="58">
        <v>-8941</v>
      </c>
      <c r="L99" s="58" t="s">
        <v>520</v>
      </c>
      <c r="M99" s="59" t="s">
        <v>224</v>
      </c>
      <c r="N99" s="59"/>
      <c r="O99" s="60" t="s">
        <v>449</v>
      </c>
      <c r="P99" s="60" t="s">
        <v>103</v>
      </c>
    </row>
    <row r="100" spans="1:16" ht="12.75" customHeight="1" x14ac:dyDescent="0.2">
      <c r="A100" s="20" t="str">
        <f t="shared" si="6"/>
        <v> AN 228.186 </v>
      </c>
      <c r="B100" s="2" t="str">
        <f t="shared" si="7"/>
        <v>I</v>
      </c>
      <c r="C100" s="20">
        <f t="shared" si="8"/>
        <v>18546.542000000001</v>
      </c>
      <c r="D100" t="str">
        <f t="shared" si="9"/>
        <v>vis</v>
      </c>
      <c r="E100">
        <f>VLOOKUP(C100,'Active 1'!C$21:E$969,3,FALSE)</f>
        <v>-8871.067778343966</v>
      </c>
      <c r="F100" s="2" t="s">
        <v>211</v>
      </c>
      <c r="G100" t="str">
        <f t="shared" si="10"/>
        <v>18546.542</v>
      </c>
      <c r="H100" s="20">
        <f t="shared" si="11"/>
        <v>-8871</v>
      </c>
      <c r="I100" s="58" t="s">
        <v>521</v>
      </c>
      <c r="J100" s="59" t="s">
        <v>522</v>
      </c>
      <c r="K100" s="58">
        <v>-8871</v>
      </c>
      <c r="L100" s="58" t="s">
        <v>523</v>
      </c>
      <c r="M100" s="59" t="s">
        <v>224</v>
      </c>
      <c r="N100" s="59"/>
      <c r="O100" s="60" t="s">
        <v>449</v>
      </c>
      <c r="P100" s="60" t="s">
        <v>103</v>
      </c>
    </row>
    <row r="101" spans="1:16" ht="12.75" customHeight="1" x14ac:dyDescent="0.2">
      <c r="A101" s="20" t="str">
        <f t="shared" si="6"/>
        <v> AN 228.186 </v>
      </c>
      <c r="B101" s="2" t="str">
        <f t="shared" si="7"/>
        <v>I</v>
      </c>
      <c r="C101" s="20">
        <f t="shared" si="8"/>
        <v>18604.617999999999</v>
      </c>
      <c r="D101" t="str">
        <f t="shared" si="9"/>
        <v>vis</v>
      </c>
      <c r="E101">
        <f>VLOOKUP(C101,'Active 1'!C$21:E$969,3,FALSE)</f>
        <v>-8852.0657580623629</v>
      </c>
      <c r="F101" s="2" t="s">
        <v>211</v>
      </c>
      <c r="G101" t="str">
        <f t="shared" si="10"/>
        <v>18604.618</v>
      </c>
      <c r="H101" s="20">
        <f t="shared" si="11"/>
        <v>-8852</v>
      </c>
      <c r="I101" s="58" t="s">
        <v>524</v>
      </c>
      <c r="J101" s="59" t="s">
        <v>525</v>
      </c>
      <c r="K101" s="58">
        <v>-8852</v>
      </c>
      <c r="L101" s="58" t="s">
        <v>526</v>
      </c>
      <c r="M101" s="59" t="s">
        <v>224</v>
      </c>
      <c r="N101" s="59"/>
      <c r="O101" s="60" t="s">
        <v>449</v>
      </c>
      <c r="P101" s="60" t="s">
        <v>103</v>
      </c>
    </row>
    <row r="102" spans="1:16" ht="12.75" customHeight="1" x14ac:dyDescent="0.2">
      <c r="A102" s="20" t="str">
        <f t="shared" si="6"/>
        <v> AN 228.186 </v>
      </c>
      <c r="B102" s="2" t="str">
        <f t="shared" si="7"/>
        <v>I</v>
      </c>
      <c r="C102" s="20">
        <f t="shared" si="8"/>
        <v>18644.349999999999</v>
      </c>
      <c r="D102" t="str">
        <f t="shared" si="9"/>
        <v>vis</v>
      </c>
      <c r="E102">
        <f>VLOOKUP(C102,'Active 1'!C$21:E$969,3,FALSE)</f>
        <v>-8839.0657534162328</v>
      </c>
      <c r="F102" s="2" t="s">
        <v>211</v>
      </c>
      <c r="G102" t="str">
        <f t="shared" si="10"/>
        <v>18644.350</v>
      </c>
      <c r="H102" s="20">
        <f t="shared" si="11"/>
        <v>-8839</v>
      </c>
      <c r="I102" s="58" t="s">
        <v>527</v>
      </c>
      <c r="J102" s="59" t="s">
        <v>528</v>
      </c>
      <c r="K102" s="58">
        <v>-8839</v>
      </c>
      <c r="L102" s="58" t="s">
        <v>526</v>
      </c>
      <c r="M102" s="59" t="s">
        <v>224</v>
      </c>
      <c r="N102" s="59"/>
      <c r="O102" s="60" t="s">
        <v>449</v>
      </c>
      <c r="P102" s="60" t="s">
        <v>103</v>
      </c>
    </row>
    <row r="103" spans="1:16" ht="12.75" customHeight="1" x14ac:dyDescent="0.2">
      <c r="A103" s="20" t="str">
        <f t="shared" si="6"/>
        <v> AN 228.186 </v>
      </c>
      <c r="B103" s="2" t="str">
        <f t="shared" si="7"/>
        <v>I</v>
      </c>
      <c r="C103" s="20">
        <f t="shared" si="8"/>
        <v>18653.516</v>
      </c>
      <c r="D103" t="str">
        <f t="shared" si="9"/>
        <v>vis</v>
      </c>
      <c r="E103">
        <f>VLOOKUP(C103,'Active 1'!C$21:E$969,3,FALSE)</f>
        <v>-8836.0667087523234</v>
      </c>
      <c r="F103" s="2" t="s">
        <v>211</v>
      </c>
      <c r="G103" t="str">
        <f t="shared" si="10"/>
        <v>18653.516</v>
      </c>
      <c r="H103" s="20">
        <f t="shared" si="11"/>
        <v>-8836</v>
      </c>
      <c r="I103" s="58" t="s">
        <v>529</v>
      </c>
      <c r="J103" s="59" t="s">
        <v>530</v>
      </c>
      <c r="K103" s="58">
        <v>-8836</v>
      </c>
      <c r="L103" s="58" t="s">
        <v>531</v>
      </c>
      <c r="M103" s="59" t="s">
        <v>224</v>
      </c>
      <c r="N103" s="59"/>
      <c r="O103" s="60" t="s">
        <v>449</v>
      </c>
      <c r="P103" s="60" t="s">
        <v>103</v>
      </c>
    </row>
    <row r="104" spans="1:16" ht="12.75" customHeight="1" x14ac:dyDescent="0.2">
      <c r="A104" s="20" t="str">
        <f t="shared" si="6"/>
        <v> AN 228.186 </v>
      </c>
      <c r="B104" s="2" t="str">
        <f t="shared" si="7"/>
        <v>I</v>
      </c>
      <c r="C104" s="20">
        <f t="shared" si="8"/>
        <v>18656.578000000001</v>
      </c>
      <c r="D104" t="str">
        <f t="shared" si="9"/>
        <v>vis</v>
      </c>
      <c r="E104">
        <f>VLOOKUP(C104,'Active 1'!C$21:E$969,3,FALSE)</f>
        <v>-8835.0648459156546</v>
      </c>
      <c r="F104" s="2" t="s">
        <v>211</v>
      </c>
      <c r="G104" t="str">
        <f t="shared" si="10"/>
        <v>18656.578</v>
      </c>
      <c r="H104" s="20">
        <f t="shared" si="11"/>
        <v>-8835</v>
      </c>
      <c r="I104" s="58" t="s">
        <v>532</v>
      </c>
      <c r="J104" s="59" t="s">
        <v>533</v>
      </c>
      <c r="K104" s="58">
        <v>-8835</v>
      </c>
      <c r="L104" s="58" t="s">
        <v>534</v>
      </c>
      <c r="M104" s="59" t="s">
        <v>224</v>
      </c>
      <c r="N104" s="59"/>
      <c r="O104" s="60" t="s">
        <v>449</v>
      </c>
      <c r="P104" s="60" t="s">
        <v>103</v>
      </c>
    </row>
    <row r="105" spans="1:16" ht="12.75" customHeight="1" x14ac:dyDescent="0.2">
      <c r="A105" s="20" t="str">
        <f t="shared" si="6"/>
        <v> AN 228.186 </v>
      </c>
      <c r="B105" s="2" t="str">
        <f t="shared" si="7"/>
        <v>I</v>
      </c>
      <c r="C105" s="20">
        <f t="shared" si="8"/>
        <v>18693.253000000001</v>
      </c>
      <c r="D105" t="str">
        <f t="shared" si="9"/>
        <v>vis</v>
      </c>
      <c r="E105">
        <f>VLOOKUP(C105,'Active 1'!C$21:E$969,3,FALSE)</f>
        <v>-8823.0650681446696</v>
      </c>
      <c r="F105" s="2" t="s">
        <v>211</v>
      </c>
      <c r="G105" t="str">
        <f t="shared" si="10"/>
        <v>18693.253</v>
      </c>
      <c r="H105" s="20">
        <f t="shared" si="11"/>
        <v>-8823</v>
      </c>
      <c r="I105" s="58" t="s">
        <v>535</v>
      </c>
      <c r="J105" s="59" t="s">
        <v>536</v>
      </c>
      <c r="K105" s="58">
        <v>-8823</v>
      </c>
      <c r="L105" s="58" t="s">
        <v>537</v>
      </c>
      <c r="M105" s="59" t="s">
        <v>224</v>
      </c>
      <c r="N105" s="59"/>
      <c r="O105" s="60" t="s">
        <v>449</v>
      </c>
      <c r="P105" s="60" t="s">
        <v>103</v>
      </c>
    </row>
    <row r="106" spans="1:16" ht="12.75" customHeight="1" x14ac:dyDescent="0.2">
      <c r="A106" s="20" t="str">
        <f t="shared" si="6"/>
        <v> AN 228.186 </v>
      </c>
      <c r="B106" s="2" t="str">
        <f t="shared" si="7"/>
        <v>I</v>
      </c>
      <c r="C106" s="20">
        <f t="shared" si="8"/>
        <v>18702.423999999999</v>
      </c>
      <c r="D106" t="str">
        <f t="shared" si="9"/>
        <v>vis</v>
      </c>
      <c r="E106">
        <f>VLOOKUP(C106,'Active 1'!C$21:E$969,3,FALSE)</f>
        <v>-8820.0643875192382</v>
      </c>
      <c r="F106" s="2" t="s">
        <v>211</v>
      </c>
      <c r="G106" t="str">
        <f t="shared" si="10"/>
        <v>18702.424</v>
      </c>
      <c r="H106" s="20">
        <f t="shared" si="11"/>
        <v>-8820</v>
      </c>
      <c r="I106" s="58" t="s">
        <v>538</v>
      </c>
      <c r="J106" s="59" t="s">
        <v>539</v>
      </c>
      <c r="K106" s="58">
        <v>-8820</v>
      </c>
      <c r="L106" s="58" t="s">
        <v>343</v>
      </c>
      <c r="M106" s="59" t="s">
        <v>224</v>
      </c>
      <c r="N106" s="59"/>
      <c r="O106" s="60" t="s">
        <v>449</v>
      </c>
      <c r="P106" s="60" t="s">
        <v>103</v>
      </c>
    </row>
    <row r="107" spans="1:16" ht="12.75" customHeight="1" x14ac:dyDescent="0.2">
      <c r="A107" s="20" t="str">
        <f t="shared" si="6"/>
        <v> AN 228.186 </v>
      </c>
      <c r="B107" s="2" t="str">
        <f t="shared" si="7"/>
        <v>I</v>
      </c>
      <c r="C107" s="20">
        <f t="shared" si="8"/>
        <v>18751.326000000001</v>
      </c>
      <c r="D107" t="str">
        <f t="shared" si="9"/>
        <v>vis</v>
      </c>
      <c r="E107">
        <f>VLOOKUP(C107,'Active 1'!C$21:E$969,3,FALSE)</f>
        <v>-8804.0640294399782</v>
      </c>
      <c r="F107" s="2" t="s">
        <v>211</v>
      </c>
      <c r="G107" t="str">
        <f t="shared" si="10"/>
        <v>18751.326</v>
      </c>
      <c r="H107" s="20">
        <f t="shared" si="11"/>
        <v>-8804</v>
      </c>
      <c r="I107" s="58" t="s">
        <v>540</v>
      </c>
      <c r="J107" s="59" t="s">
        <v>541</v>
      </c>
      <c r="K107" s="58">
        <v>-8804</v>
      </c>
      <c r="L107" s="58" t="s">
        <v>542</v>
      </c>
      <c r="M107" s="59" t="s">
        <v>224</v>
      </c>
      <c r="N107" s="59"/>
      <c r="O107" s="60" t="s">
        <v>449</v>
      </c>
      <c r="P107" s="60" t="s">
        <v>103</v>
      </c>
    </row>
    <row r="108" spans="1:16" ht="12.75" customHeight="1" x14ac:dyDescent="0.2">
      <c r="A108" s="20" t="str">
        <f t="shared" si="6"/>
        <v> AN 228.186 </v>
      </c>
      <c r="B108" s="2" t="str">
        <f t="shared" si="7"/>
        <v>I</v>
      </c>
      <c r="C108" s="20">
        <f t="shared" si="8"/>
        <v>18754.379000000001</v>
      </c>
      <c r="D108" t="str">
        <f t="shared" si="9"/>
        <v>vis</v>
      </c>
      <c r="E108">
        <f>VLOOKUP(C108,'Active 1'!C$21:E$969,3,FALSE)</f>
        <v>-8803.0651113340537</v>
      </c>
      <c r="F108" s="2" t="s">
        <v>211</v>
      </c>
      <c r="G108" t="str">
        <f t="shared" si="10"/>
        <v>18754.379</v>
      </c>
      <c r="H108" s="20">
        <f t="shared" si="11"/>
        <v>-8803</v>
      </c>
      <c r="I108" s="58" t="s">
        <v>543</v>
      </c>
      <c r="J108" s="59" t="s">
        <v>544</v>
      </c>
      <c r="K108" s="58">
        <v>-8803</v>
      </c>
      <c r="L108" s="58" t="s">
        <v>537</v>
      </c>
      <c r="M108" s="59" t="s">
        <v>224</v>
      </c>
      <c r="N108" s="59"/>
      <c r="O108" s="60" t="s">
        <v>449</v>
      </c>
      <c r="P108" s="60" t="s">
        <v>103</v>
      </c>
    </row>
    <row r="109" spans="1:16" ht="12.75" customHeight="1" x14ac:dyDescent="0.2">
      <c r="A109" s="20" t="str">
        <f t="shared" si="6"/>
        <v> AN 228.186 </v>
      </c>
      <c r="B109" s="2" t="str">
        <f t="shared" si="7"/>
        <v>I</v>
      </c>
      <c r="C109" s="20">
        <f t="shared" si="8"/>
        <v>18757.437000000002</v>
      </c>
      <c r="D109" t="str">
        <f t="shared" si="9"/>
        <v>vis</v>
      </c>
      <c r="E109">
        <f>VLOOKUP(C109,'Active 1'!C$21:E$969,3,FALSE)</f>
        <v>-8802.0645572666035</v>
      </c>
      <c r="F109" s="2" t="s">
        <v>211</v>
      </c>
      <c r="G109" t="str">
        <f t="shared" si="10"/>
        <v>18757.437</v>
      </c>
      <c r="H109" s="20">
        <f t="shared" si="11"/>
        <v>-8802</v>
      </c>
      <c r="I109" s="58" t="s">
        <v>545</v>
      </c>
      <c r="J109" s="59" t="s">
        <v>546</v>
      </c>
      <c r="K109" s="58">
        <v>-8802</v>
      </c>
      <c r="L109" s="58" t="s">
        <v>343</v>
      </c>
      <c r="M109" s="59" t="s">
        <v>224</v>
      </c>
      <c r="N109" s="59"/>
      <c r="O109" s="60" t="s">
        <v>449</v>
      </c>
      <c r="P109" s="60" t="s">
        <v>103</v>
      </c>
    </row>
    <row r="110" spans="1:16" ht="12.75" customHeight="1" x14ac:dyDescent="0.2">
      <c r="A110" s="20" t="str">
        <f t="shared" si="6"/>
        <v> AN 221.93 </v>
      </c>
      <c r="B110" s="2" t="str">
        <f t="shared" si="7"/>
        <v>I</v>
      </c>
      <c r="C110" s="20">
        <f t="shared" si="8"/>
        <v>19078.36</v>
      </c>
      <c r="D110" t="str">
        <f t="shared" si="9"/>
        <v>vis</v>
      </c>
      <c r="E110">
        <f>VLOOKUP(C110,'Active 1'!C$21:E$969,3,FALSE)</f>
        <v>-8697.0610212993688</v>
      </c>
      <c r="F110" s="2" t="s">
        <v>211</v>
      </c>
      <c r="G110" t="str">
        <f t="shared" si="10"/>
        <v>19078.360</v>
      </c>
      <c r="H110" s="20">
        <f t="shared" si="11"/>
        <v>-8697</v>
      </c>
      <c r="I110" s="58" t="s">
        <v>547</v>
      </c>
      <c r="J110" s="59" t="s">
        <v>548</v>
      </c>
      <c r="K110" s="58">
        <v>-8697</v>
      </c>
      <c r="L110" s="58" t="s">
        <v>549</v>
      </c>
      <c r="M110" s="59" t="s">
        <v>224</v>
      </c>
      <c r="N110" s="59"/>
      <c r="O110" s="60" t="s">
        <v>443</v>
      </c>
      <c r="P110" s="60" t="s">
        <v>101</v>
      </c>
    </row>
    <row r="111" spans="1:16" ht="12.75" customHeight="1" x14ac:dyDescent="0.2">
      <c r="A111" s="20" t="str">
        <f t="shared" si="6"/>
        <v> AN 221.93 </v>
      </c>
      <c r="B111" s="2" t="str">
        <f t="shared" si="7"/>
        <v>I</v>
      </c>
      <c r="C111" s="20">
        <f t="shared" si="8"/>
        <v>20004.437000000002</v>
      </c>
      <c r="D111" t="str">
        <f t="shared" si="9"/>
        <v>vis</v>
      </c>
      <c r="E111">
        <f>VLOOKUP(C111,'Active 1'!C$21:E$969,3,FALSE)</f>
        <v>-8394.0557534378258</v>
      </c>
      <c r="F111" s="2" t="s">
        <v>211</v>
      </c>
      <c r="G111" t="str">
        <f t="shared" si="10"/>
        <v>20004.437</v>
      </c>
      <c r="H111" s="20">
        <f t="shared" si="11"/>
        <v>-8394</v>
      </c>
      <c r="I111" s="58" t="s">
        <v>550</v>
      </c>
      <c r="J111" s="59" t="s">
        <v>551</v>
      </c>
      <c r="K111" s="58">
        <v>-8394</v>
      </c>
      <c r="L111" s="58" t="s">
        <v>552</v>
      </c>
      <c r="M111" s="59" t="s">
        <v>224</v>
      </c>
      <c r="N111" s="59"/>
      <c r="O111" s="60" t="s">
        <v>443</v>
      </c>
      <c r="P111" s="60" t="s">
        <v>101</v>
      </c>
    </row>
    <row r="112" spans="1:16" ht="12.75" customHeight="1" x14ac:dyDescent="0.2">
      <c r="A112" s="20" t="str">
        <f t="shared" si="6"/>
        <v> AN 221.93 </v>
      </c>
      <c r="B112" s="2" t="str">
        <f t="shared" si="7"/>
        <v>I</v>
      </c>
      <c r="C112" s="20">
        <f t="shared" si="8"/>
        <v>20007.494999999999</v>
      </c>
      <c r="D112" t="str">
        <f t="shared" si="9"/>
        <v>vis</v>
      </c>
      <c r="E112">
        <f>VLOOKUP(C112,'Active 1'!C$21:E$969,3,FALSE)</f>
        <v>-8393.0551993703775</v>
      </c>
      <c r="F112" s="2" t="s">
        <v>211</v>
      </c>
      <c r="G112" t="str">
        <f t="shared" si="10"/>
        <v>20007.495</v>
      </c>
      <c r="H112" s="20">
        <f t="shared" si="11"/>
        <v>-8393</v>
      </c>
      <c r="I112" s="58" t="s">
        <v>553</v>
      </c>
      <c r="J112" s="59" t="s">
        <v>554</v>
      </c>
      <c r="K112" s="58">
        <v>-8393</v>
      </c>
      <c r="L112" s="58" t="s">
        <v>555</v>
      </c>
      <c r="M112" s="59" t="s">
        <v>224</v>
      </c>
      <c r="N112" s="59"/>
      <c r="O112" s="60" t="s">
        <v>443</v>
      </c>
      <c r="P112" s="60" t="s">
        <v>101</v>
      </c>
    </row>
    <row r="113" spans="1:16" ht="12.75" customHeight="1" x14ac:dyDescent="0.2">
      <c r="A113" s="20" t="str">
        <f t="shared" si="6"/>
        <v> AN 221.93 </v>
      </c>
      <c r="B113" s="2" t="str">
        <f t="shared" si="7"/>
        <v>I</v>
      </c>
      <c r="C113" s="20">
        <f t="shared" si="8"/>
        <v>20157.249</v>
      </c>
      <c r="D113" t="str">
        <f t="shared" si="9"/>
        <v>vis</v>
      </c>
      <c r="E113">
        <f>VLOOKUP(C113,'Active 1'!C$21:E$969,3,FALSE)</f>
        <v>-8344.0568429882005</v>
      </c>
      <c r="F113" s="2" t="s">
        <v>211</v>
      </c>
      <c r="G113" t="str">
        <f t="shared" si="10"/>
        <v>20157.249</v>
      </c>
      <c r="H113" s="20">
        <f t="shared" si="11"/>
        <v>-8344</v>
      </c>
      <c r="I113" s="58" t="s">
        <v>556</v>
      </c>
      <c r="J113" s="59" t="s">
        <v>557</v>
      </c>
      <c r="K113" s="58">
        <v>-8344</v>
      </c>
      <c r="L113" s="58" t="s">
        <v>322</v>
      </c>
      <c r="M113" s="59" t="s">
        <v>224</v>
      </c>
      <c r="N113" s="59"/>
      <c r="O113" s="60" t="s">
        <v>443</v>
      </c>
      <c r="P113" s="60" t="s">
        <v>101</v>
      </c>
    </row>
    <row r="114" spans="1:16" ht="12.75" customHeight="1" x14ac:dyDescent="0.2">
      <c r="A114" s="20" t="str">
        <f t="shared" si="6"/>
        <v> AN 221.93 </v>
      </c>
      <c r="B114" s="2" t="str">
        <f t="shared" si="7"/>
        <v>I</v>
      </c>
      <c r="C114" s="20">
        <f t="shared" si="8"/>
        <v>20160.312999999998</v>
      </c>
      <c r="D114" t="str">
        <f t="shared" si="9"/>
        <v>vis</v>
      </c>
      <c r="E114">
        <f>VLOOKUP(C114,'Active 1'!C$21:E$969,3,FALSE)</f>
        <v>-8343.0543257669251</v>
      </c>
      <c r="F114" s="2" t="s">
        <v>211</v>
      </c>
      <c r="G114" t="str">
        <f t="shared" si="10"/>
        <v>20160.313</v>
      </c>
      <c r="H114" s="20">
        <f t="shared" si="11"/>
        <v>-8343</v>
      </c>
      <c r="I114" s="58" t="s">
        <v>558</v>
      </c>
      <c r="J114" s="59" t="s">
        <v>559</v>
      </c>
      <c r="K114" s="58">
        <v>-8343</v>
      </c>
      <c r="L114" s="58" t="s">
        <v>560</v>
      </c>
      <c r="M114" s="59" t="s">
        <v>224</v>
      </c>
      <c r="N114" s="59"/>
      <c r="O114" s="60" t="s">
        <v>443</v>
      </c>
      <c r="P114" s="60" t="s">
        <v>101</v>
      </c>
    </row>
    <row r="115" spans="1:16" ht="12.75" customHeight="1" x14ac:dyDescent="0.2">
      <c r="A115" s="20" t="str">
        <f t="shared" si="6"/>
        <v> AN 221.93 </v>
      </c>
      <c r="B115" s="2" t="str">
        <f t="shared" si="7"/>
        <v>I</v>
      </c>
      <c r="C115" s="20">
        <f t="shared" si="8"/>
        <v>20166.427</v>
      </c>
      <c r="D115" t="str">
        <f t="shared" si="9"/>
        <v>vis</v>
      </c>
      <c r="E115">
        <f>VLOOKUP(C115,'Active 1'!C$21:E$969,3,FALSE)</f>
        <v>-8341.0538720166369</v>
      </c>
      <c r="F115" s="2" t="s">
        <v>211</v>
      </c>
      <c r="G115" t="str">
        <f t="shared" si="10"/>
        <v>20166.427</v>
      </c>
      <c r="H115" s="20">
        <f t="shared" si="11"/>
        <v>-8341</v>
      </c>
      <c r="I115" s="58" t="s">
        <v>561</v>
      </c>
      <c r="J115" s="59" t="s">
        <v>562</v>
      </c>
      <c r="K115" s="58">
        <v>-8341</v>
      </c>
      <c r="L115" s="58" t="s">
        <v>563</v>
      </c>
      <c r="M115" s="59" t="s">
        <v>224</v>
      </c>
      <c r="N115" s="59"/>
      <c r="O115" s="60" t="s">
        <v>443</v>
      </c>
      <c r="P115" s="60" t="s">
        <v>101</v>
      </c>
    </row>
    <row r="116" spans="1:16" ht="12.75" customHeight="1" x14ac:dyDescent="0.2">
      <c r="A116" s="20" t="str">
        <f t="shared" si="6"/>
        <v> AN 221.93 </v>
      </c>
      <c r="B116" s="2" t="str">
        <f t="shared" si="7"/>
        <v>I</v>
      </c>
      <c r="C116" s="20">
        <f t="shared" si="8"/>
        <v>20169.485000000001</v>
      </c>
      <c r="D116" t="str">
        <f t="shared" si="9"/>
        <v>vis</v>
      </c>
      <c r="E116">
        <f>VLOOKUP(C116,'Active 1'!C$21:E$969,3,FALSE)</f>
        <v>-8340.0533179491886</v>
      </c>
      <c r="F116" s="2" t="s">
        <v>211</v>
      </c>
      <c r="G116" t="str">
        <f t="shared" si="10"/>
        <v>20169.485</v>
      </c>
      <c r="H116" s="20">
        <f t="shared" si="11"/>
        <v>-8340</v>
      </c>
      <c r="I116" s="58" t="s">
        <v>564</v>
      </c>
      <c r="J116" s="59" t="s">
        <v>565</v>
      </c>
      <c r="K116" s="58">
        <v>-8340</v>
      </c>
      <c r="L116" s="58" t="s">
        <v>566</v>
      </c>
      <c r="M116" s="59" t="s">
        <v>224</v>
      </c>
      <c r="N116" s="59"/>
      <c r="O116" s="60" t="s">
        <v>443</v>
      </c>
      <c r="P116" s="60" t="s">
        <v>101</v>
      </c>
    </row>
    <row r="117" spans="1:16" ht="12.75" customHeight="1" x14ac:dyDescent="0.2">
      <c r="A117" s="20" t="str">
        <f t="shared" si="6"/>
        <v> BLYN (1923) </v>
      </c>
      <c r="B117" s="2" t="str">
        <f t="shared" si="7"/>
        <v>I</v>
      </c>
      <c r="C117" s="20">
        <f t="shared" si="8"/>
        <v>21602.904999999999</v>
      </c>
      <c r="D117" t="str">
        <f t="shared" si="9"/>
        <v>vis</v>
      </c>
      <c r="E117">
        <f>VLOOKUP(C117,'Active 1'!C$21:E$969,3,FALSE)</f>
        <v>-7871.0493246979877</v>
      </c>
      <c r="F117" s="2" t="s">
        <v>211</v>
      </c>
      <c r="G117" t="str">
        <f t="shared" si="10"/>
        <v>21602.905</v>
      </c>
      <c r="H117" s="20">
        <f t="shared" si="11"/>
        <v>-7871</v>
      </c>
      <c r="I117" s="58" t="s">
        <v>567</v>
      </c>
      <c r="J117" s="59" t="s">
        <v>568</v>
      </c>
      <c r="K117" s="58">
        <v>-7871</v>
      </c>
      <c r="L117" s="58" t="s">
        <v>569</v>
      </c>
      <c r="M117" s="59" t="s">
        <v>224</v>
      </c>
      <c r="N117" s="59"/>
      <c r="O117" s="60" t="s">
        <v>570</v>
      </c>
      <c r="P117" s="60" t="s">
        <v>104</v>
      </c>
    </row>
    <row r="118" spans="1:16" ht="12.75" customHeight="1" x14ac:dyDescent="0.2">
      <c r="A118" s="20" t="str">
        <f t="shared" si="6"/>
        <v> AN 221.93 </v>
      </c>
      <c r="B118" s="2" t="str">
        <f t="shared" si="7"/>
        <v>I</v>
      </c>
      <c r="C118" s="20">
        <f t="shared" si="8"/>
        <v>22642.064999999999</v>
      </c>
      <c r="D118" t="str">
        <f t="shared" si="9"/>
        <v>vis</v>
      </c>
      <c r="E118">
        <f>VLOOKUP(C118,'Active 1'!C$21:E$969,3,FALSE)</f>
        <v>-7531.0441694560368</v>
      </c>
      <c r="F118" s="2" t="s">
        <v>211</v>
      </c>
      <c r="G118" t="str">
        <f t="shared" si="10"/>
        <v>22642.065</v>
      </c>
      <c r="H118" s="20">
        <f t="shared" si="11"/>
        <v>-7531</v>
      </c>
      <c r="I118" s="58" t="s">
        <v>571</v>
      </c>
      <c r="J118" s="59" t="s">
        <v>572</v>
      </c>
      <c r="K118" s="58">
        <v>-7531</v>
      </c>
      <c r="L118" s="58" t="s">
        <v>573</v>
      </c>
      <c r="M118" s="59" t="s">
        <v>224</v>
      </c>
      <c r="N118" s="59"/>
      <c r="O118" s="60" t="s">
        <v>443</v>
      </c>
      <c r="P118" s="60" t="s">
        <v>101</v>
      </c>
    </row>
    <row r="119" spans="1:16" ht="12.75" customHeight="1" x14ac:dyDescent="0.2">
      <c r="A119" s="20" t="str">
        <f t="shared" si="6"/>
        <v> AN 221.93 </v>
      </c>
      <c r="B119" s="2" t="str">
        <f t="shared" si="7"/>
        <v>I</v>
      </c>
      <c r="C119" s="20">
        <f t="shared" si="8"/>
        <v>22645.120999999999</v>
      </c>
      <c r="D119" t="str">
        <f t="shared" si="9"/>
        <v>vis</v>
      </c>
      <c r="E119">
        <f>VLOOKUP(C119,'Active 1'!C$21:E$969,3,FALSE)</f>
        <v>-7530.0442697731969</v>
      </c>
      <c r="F119" s="2" t="s">
        <v>211</v>
      </c>
      <c r="G119" t="str">
        <f t="shared" si="10"/>
        <v>22645.121</v>
      </c>
      <c r="H119" s="20">
        <f t="shared" si="11"/>
        <v>-7530</v>
      </c>
      <c r="I119" s="58" t="s">
        <v>574</v>
      </c>
      <c r="J119" s="59" t="s">
        <v>575</v>
      </c>
      <c r="K119" s="58">
        <v>-7530</v>
      </c>
      <c r="L119" s="58" t="s">
        <v>573</v>
      </c>
      <c r="M119" s="59" t="s">
        <v>224</v>
      </c>
      <c r="N119" s="59"/>
      <c r="O119" s="60" t="s">
        <v>443</v>
      </c>
      <c r="P119" s="60" t="s">
        <v>101</v>
      </c>
    </row>
    <row r="120" spans="1:16" ht="12.75" customHeight="1" x14ac:dyDescent="0.2">
      <c r="A120" s="20" t="str">
        <f t="shared" si="6"/>
        <v> AN 221.93 </v>
      </c>
      <c r="B120" s="2" t="str">
        <f t="shared" si="7"/>
        <v>I</v>
      </c>
      <c r="C120" s="20">
        <f t="shared" si="8"/>
        <v>22651.225999999999</v>
      </c>
      <c r="D120" t="str">
        <f t="shared" si="9"/>
        <v>vis</v>
      </c>
      <c r="E120">
        <f>VLOOKUP(C120,'Active 1'!C$21:E$969,3,FALSE)</f>
        <v>-7528.0467607536502</v>
      </c>
      <c r="F120" s="2" t="s">
        <v>211</v>
      </c>
      <c r="G120" t="str">
        <f t="shared" si="10"/>
        <v>22651.226</v>
      </c>
      <c r="H120" s="20">
        <f t="shared" si="11"/>
        <v>-7528</v>
      </c>
      <c r="I120" s="58" t="s">
        <v>576</v>
      </c>
      <c r="J120" s="59" t="s">
        <v>577</v>
      </c>
      <c r="K120" s="58">
        <v>-7528</v>
      </c>
      <c r="L120" s="58" t="s">
        <v>578</v>
      </c>
      <c r="M120" s="59" t="s">
        <v>224</v>
      </c>
      <c r="N120" s="59"/>
      <c r="O120" s="60" t="s">
        <v>443</v>
      </c>
      <c r="P120" s="60" t="s">
        <v>101</v>
      </c>
    </row>
    <row r="121" spans="1:16" ht="12.75" customHeight="1" x14ac:dyDescent="0.2">
      <c r="A121" s="20" t="str">
        <f t="shared" si="6"/>
        <v> AN 221.93 </v>
      </c>
      <c r="B121" s="2" t="str">
        <f t="shared" si="7"/>
        <v>I</v>
      </c>
      <c r="C121" s="20">
        <f t="shared" si="8"/>
        <v>22654.287</v>
      </c>
      <c r="D121" t="str">
        <f t="shared" si="9"/>
        <v>vis</v>
      </c>
      <c r="E121">
        <f>VLOOKUP(C121,'Active 1'!C$21:E$969,3,FALSE)</f>
        <v>-7527.0452251092875</v>
      </c>
      <c r="F121" s="2" t="s">
        <v>211</v>
      </c>
      <c r="G121" t="str">
        <f t="shared" si="10"/>
        <v>22654.287</v>
      </c>
      <c r="H121" s="20">
        <f t="shared" si="11"/>
        <v>-7527</v>
      </c>
      <c r="I121" s="58" t="s">
        <v>579</v>
      </c>
      <c r="J121" s="59" t="s">
        <v>580</v>
      </c>
      <c r="K121" s="58">
        <v>-7527</v>
      </c>
      <c r="L121" s="58" t="s">
        <v>581</v>
      </c>
      <c r="M121" s="59" t="s">
        <v>224</v>
      </c>
      <c r="N121" s="59"/>
      <c r="O121" s="60" t="s">
        <v>443</v>
      </c>
      <c r="P121" s="60" t="s">
        <v>101</v>
      </c>
    </row>
    <row r="122" spans="1:16" ht="12.75" customHeight="1" x14ac:dyDescent="0.2">
      <c r="A122" s="20" t="str">
        <f t="shared" si="6"/>
        <v> AN 221.93 </v>
      </c>
      <c r="B122" s="2" t="str">
        <f t="shared" si="7"/>
        <v>I</v>
      </c>
      <c r="C122" s="20">
        <f t="shared" si="8"/>
        <v>22981.311000000002</v>
      </c>
      <c r="D122" t="str">
        <f t="shared" si="9"/>
        <v>vis</v>
      </c>
      <c r="E122">
        <f>VLOOKUP(C122,'Active 1'!C$21:E$969,3,FALSE)</f>
        <v>-7420.0454888917229</v>
      </c>
      <c r="F122" s="2" t="s">
        <v>211</v>
      </c>
      <c r="G122" t="str">
        <f t="shared" si="10"/>
        <v>22981.311</v>
      </c>
      <c r="H122" s="20">
        <f t="shared" si="11"/>
        <v>-7420</v>
      </c>
      <c r="I122" s="58" t="s">
        <v>582</v>
      </c>
      <c r="J122" s="59" t="s">
        <v>583</v>
      </c>
      <c r="K122" s="58">
        <v>-7420</v>
      </c>
      <c r="L122" s="58" t="s">
        <v>584</v>
      </c>
      <c r="M122" s="59" t="s">
        <v>224</v>
      </c>
      <c r="N122" s="59"/>
      <c r="O122" s="60" t="s">
        <v>443</v>
      </c>
      <c r="P122" s="60" t="s">
        <v>101</v>
      </c>
    </row>
    <row r="123" spans="1:16" ht="12.75" customHeight="1" x14ac:dyDescent="0.2">
      <c r="A123" s="20" t="str">
        <f t="shared" si="6"/>
        <v> AN 221.93 </v>
      </c>
      <c r="B123" s="2" t="str">
        <f t="shared" si="7"/>
        <v>I</v>
      </c>
      <c r="C123" s="20">
        <f t="shared" si="8"/>
        <v>23082.166000000001</v>
      </c>
      <c r="D123" t="str">
        <f t="shared" si="9"/>
        <v>vis</v>
      </c>
      <c r="E123">
        <f>VLOOKUP(C123,'Active 1'!C$21:E$969,3,FALSE)</f>
        <v>-7387.0465090118905</v>
      </c>
      <c r="F123" s="2" t="s">
        <v>211</v>
      </c>
      <c r="G123" t="str">
        <f t="shared" si="10"/>
        <v>23082.166</v>
      </c>
      <c r="H123" s="20">
        <f t="shared" si="11"/>
        <v>-7387</v>
      </c>
      <c r="I123" s="58" t="s">
        <v>585</v>
      </c>
      <c r="J123" s="59" t="s">
        <v>586</v>
      </c>
      <c r="K123" s="58">
        <v>-7387</v>
      </c>
      <c r="L123" s="58" t="s">
        <v>587</v>
      </c>
      <c r="M123" s="59" t="s">
        <v>224</v>
      </c>
      <c r="N123" s="59"/>
      <c r="O123" s="60" t="s">
        <v>443</v>
      </c>
      <c r="P123" s="60" t="s">
        <v>101</v>
      </c>
    </row>
    <row r="124" spans="1:16" ht="12.75" customHeight="1" x14ac:dyDescent="0.2">
      <c r="A124" s="20" t="str">
        <f t="shared" si="6"/>
        <v> AN 221.93 </v>
      </c>
      <c r="B124" s="2" t="str">
        <f t="shared" si="7"/>
        <v>I</v>
      </c>
      <c r="C124" s="20">
        <f t="shared" si="8"/>
        <v>23097.453000000001</v>
      </c>
      <c r="D124" t="str">
        <f t="shared" si="9"/>
        <v>vis</v>
      </c>
      <c r="E124">
        <f>VLOOKUP(C124,'Active 1'!C$21:E$969,3,FALSE)</f>
        <v>-7382.0447202515616</v>
      </c>
      <c r="F124" s="2" t="s">
        <v>211</v>
      </c>
      <c r="G124" t="str">
        <f t="shared" si="10"/>
        <v>23097.453</v>
      </c>
      <c r="H124" s="20">
        <f t="shared" si="11"/>
        <v>-7382</v>
      </c>
      <c r="I124" s="58" t="s">
        <v>588</v>
      </c>
      <c r="J124" s="59" t="s">
        <v>589</v>
      </c>
      <c r="K124" s="58">
        <v>-7382</v>
      </c>
      <c r="L124" s="58" t="s">
        <v>590</v>
      </c>
      <c r="M124" s="59" t="s">
        <v>224</v>
      </c>
      <c r="N124" s="59"/>
      <c r="O124" s="60" t="s">
        <v>443</v>
      </c>
      <c r="P124" s="60" t="s">
        <v>101</v>
      </c>
    </row>
    <row r="125" spans="1:16" ht="12.75" customHeight="1" x14ac:dyDescent="0.2">
      <c r="A125" s="20" t="str">
        <f t="shared" si="6"/>
        <v> AN 221.93 </v>
      </c>
      <c r="B125" s="2" t="str">
        <f t="shared" si="7"/>
        <v>I</v>
      </c>
      <c r="C125" s="20">
        <f t="shared" si="8"/>
        <v>23143.288</v>
      </c>
      <c r="D125" t="str">
        <f t="shared" si="9"/>
        <v>vis</v>
      </c>
      <c r="E125">
        <f>VLOOKUP(C125,'Active 1'!C$21:E$969,3,FALSE)</f>
        <v>-7367.0478609704933</v>
      </c>
      <c r="F125" s="2" t="s">
        <v>211</v>
      </c>
      <c r="G125" t="str">
        <f t="shared" si="10"/>
        <v>23143.288</v>
      </c>
      <c r="H125" s="20">
        <f t="shared" si="11"/>
        <v>-7367</v>
      </c>
      <c r="I125" s="58" t="s">
        <v>591</v>
      </c>
      <c r="J125" s="59" t="s">
        <v>592</v>
      </c>
      <c r="K125" s="58">
        <v>-7367</v>
      </c>
      <c r="L125" s="58" t="s">
        <v>593</v>
      </c>
      <c r="M125" s="59" t="s">
        <v>224</v>
      </c>
      <c r="N125" s="59"/>
      <c r="O125" s="60" t="s">
        <v>443</v>
      </c>
      <c r="P125" s="60" t="s">
        <v>101</v>
      </c>
    </row>
    <row r="126" spans="1:16" ht="12.75" customHeight="1" x14ac:dyDescent="0.2">
      <c r="A126" s="20" t="str">
        <f t="shared" si="6"/>
        <v> AN 221.93 </v>
      </c>
      <c r="B126" s="2" t="str">
        <f t="shared" si="7"/>
        <v>I</v>
      </c>
      <c r="C126" s="20">
        <f t="shared" si="8"/>
        <v>23146.36</v>
      </c>
      <c r="D126" t="str">
        <f t="shared" si="9"/>
        <v>vis</v>
      </c>
      <c r="E126">
        <f>VLOOKUP(C126,'Active 1'!C$21:E$969,3,FALSE)</f>
        <v>-7366.0427262107805</v>
      </c>
      <c r="F126" s="2" t="s">
        <v>211</v>
      </c>
      <c r="G126" t="str">
        <f t="shared" si="10"/>
        <v>23146.360</v>
      </c>
      <c r="H126" s="20">
        <f t="shared" si="11"/>
        <v>-7366</v>
      </c>
      <c r="I126" s="58" t="s">
        <v>594</v>
      </c>
      <c r="J126" s="59" t="s">
        <v>595</v>
      </c>
      <c r="K126" s="58">
        <v>-7366</v>
      </c>
      <c r="L126" s="58" t="s">
        <v>596</v>
      </c>
      <c r="M126" s="59" t="s">
        <v>224</v>
      </c>
      <c r="N126" s="59"/>
      <c r="O126" s="60" t="s">
        <v>443</v>
      </c>
      <c r="P126" s="60" t="s">
        <v>101</v>
      </c>
    </row>
    <row r="127" spans="1:16" ht="12.75" customHeight="1" x14ac:dyDescent="0.2">
      <c r="A127" s="20" t="str">
        <f t="shared" si="6"/>
        <v> AN 221.93 </v>
      </c>
      <c r="B127" s="2" t="str">
        <f t="shared" si="7"/>
        <v>I</v>
      </c>
      <c r="C127" s="20">
        <f t="shared" si="8"/>
        <v>23152.47</v>
      </c>
      <c r="D127" t="str">
        <f t="shared" si="9"/>
        <v>vis</v>
      </c>
      <c r="E127">
        <f>VLOOKUP(C127,'Active 1'!C$21:E$969,3,FALSE)</f>
        <v>-7364.043581229711</v>
      </c>
      <c r="F127" s="2" t="s">
        <v>211</v>
      </c>
      <c r="G127" t="str">
        <f t="shared" si="10"/>
        <v>23152.470</v>
      </c>
      <c r="H127" s="20">
        <f t="shared" si="11"/>
        <v>-7364</v>
      </c>
      <c r="I127" s="58" t="s">
        <v>597</v>
      </c>
      <c r="J127" s="59" t="s">
        <v>598</v>
      </c>
      <c r="K127" s="58">
        <v>-7364</v>
      </c>
      <c r="L127" s="58" t="s">
        <v>599</v>
      </c>
      <c r="M127" s="59" t="s">
        <v>224</v>
      </c>
      <c r="N127" s="59"/>
      <c r="O127" s="60" t="s">
        <v>443</v>
      </c>
      <c r="P127" s="60" t="s">
        <v>101</v>
      </c>
    </row>
    <row r="128" spans="1:16" ht="12.75" customHeight="1" x14ac:dyDescent="0.2">
      <c r="A128" s="20" t="str">
        <f t="shared" si="6"/>
        <v> AAB 2.167 </v>
      </c>
      <c r="B128" s="2" t="str">
        <f t="shared" si="7"/>
        <v>I</v>
      </c>
      <c r="C128" s="20">
        <f t="shared" si="8"/>
        <v>24118.261999999999</v>
      </c>
      <c r="D128" t="str">
        <f t="shared" si="9"/>
        <v>vis</v>
      </c>
      <c r="E128">
        <f>VLOOKUP(C128,'Active 1'!C$21:E$969,3,FALSE)</f>
        <v>-7048.043870991216</v>
      </c>
      <c r="F128" s="2" t="str">
        <f>LEFT(M128,1)</f>
        <v>V</v>
      </c>
      <c r="G128" t="str">
        <f t="shared" si="10"/>
        <v>24118.262</v>
      </c>
      <c r="H128" s="20">
        <f t="shared" si="11"/>
        <v>-7048</v>
      </c>
      <c r="I128" s="58" t="s">
        <v>600</v>
      </c>
      <c r="J128" s="59" t="s">
        <v>601</v>
      </c>
      <c r="K128" s="58">
        <v>-7048</v>
      </c>
      <c r="L128" s="58" t="s">
        <v>602</v>
      </c>
      <c r="M128" s="59" t="s">
        <v>224</v>
      </c>
      <c r="N128" s="59"/>
      <c r="O128" s="60" t="s">
        <v>603</v>
      </c>
      <c r="P128" s="60" t="s">
        <v>105</v>
      </c>
    </row>
    <row r="129" spans="1:16" ht="12.75" customHeight="1" x14ac:dyDescent="0.2">
      <c r="A129" s="20" t="str">
        <f t="shared" si="6"/>
        <v> AAB 2.167 </v>
      </c>
      <c r="B129" s="2" t="str">
        <f t="shared" si="7"/>
        <v>I</v>
      </c>
      <c r="C129" s="20">
        <f t="shared" si="8"/>
        <v>24136.584999999999</v>
      </c>
      <c r="D129" t="str">
        <f t="shared" si="9"/>
        <v>vis</v>
      </c>
      <c r="E129">
        <f>VLOOKUP(C129,'Active 1'!C$21:E$969,3,FALSE)</f>
        <v>-7042.0487263941395</v>
      </c>
      <c r="F129" s="2" t="str">
        <f>LEFT(M129,1)</f>
        <v>V</v>
      </c>
      <c r="G129" t="str">
        <f t="shared" si="10"/>
        <v>24136.585</v>
      </c>
      <c r="H129" s="20">
        <f t="shared" si="11"/>
        <v>-7042</v>
      </c>
      <c r="I129" s="58" t="s">
        <v>604</v>
      </c>
      <c r="J129" s="59" t="s">
        <v>605</v>
      </c>
      <c r="K129" s="58">
        <v>-7042</v>
      </c>
      <c r="L129" s="58" t="s">
        <v>606</v>
      </c>
      <c r="M129" s="59" t="s">
        <v>224</v>
      </c>
      <c r="N129" s="59"/>
      <c r="O129" s="60" t="s">
        <v>603</v>
      </c>
      <c r="P129" s="60" t="s">
        <v>105</v>
      </c>
    </row>
    <row r="130" spans="1:16" ht="12.75" customHeight="1" x14ac:dyDescent="0.2">
      <c r="A130" s="20" t="str">
        <f t="shared" si="6"/>
        <v> AAC 1.34 </v>
      </c>
      <c r="B130" s="2" t="str">
        <f t="shared" si="7"/>
        <v>I</v>
      </c>
      <c r="C130" s="20">
        <f t="shared" si="8"/>
        <v>24353.613000000001</v>
      </c>
      <c r="D130" t="str">
        <f t="shared" si="9"/>
        <v>vis</v>
      </c>
      <c r="E130">
        <f>VLOOKUP(C130,'Active 1'!C$21:E$969,3,FALSE)</f>
        <v>-6971.0388349127015</v>
      </c>
      <c r="F130" s="2" t="str">
        <f>LEFT(M130,1)</f>
        <v>V</v>
      </c>
      <c r="G130" t="str">
        <f t="shared" si="10"/>
        <v>24353.613</v>
      </c>
      <c r="H130" s="20">
        <f t="shared" si="11"/>
        <v>-6971</v>
      </c>
      <c r="I130" s="58" t="s">
        <v>607</v>
      </c>
      <c r="J130" s="59" t="s">
        <v>608</v>
      </c>
      <c r="K130" s="58">
        <v>-6971</v>
      </c>
      <c r="L130" s="58" t="s">
        <v>609</v>
      </c>
      <c r="M130" s="59" t="s">
        <v>224</v>
      </c>
      <c r="N130" s="59"/>
      <c r="O130" s="60" t="s">
        <v>603</v>
      </c>
      <c r="P130" s="60" t="s">
        <v>106</v>
      </c>
    </row>
    <row r="131" spans="1:16" ht="12.75" customHeight="1" x14ac:dyDescent="0.2">
      <c r="A131" s="20" t="str">
        <f t="shared" si="6"/>
        <v> AAB 2.167 </v>
      </c>
      <c r="B131" s="2" t="str">
        <f t="shared" si="7"/>
        <v>I</v>
      </c>
      <c r="C131" s="20">
        <f t="shared" si="8"/>
        <v>24433.07</v>
      </c>
      <c r="D131" t="str">
        <f t="shared" si="9"/>
        <v>vis</v>
      </c>
      <c r="E131">
        <f>VLOOKUP(C131,'Active 1'!C$21:E$969,3,FALSE)</f>
        <v>-6945.0411159665728</v>
      </c>
      <c r="F131" s="2" t="str">
        <f>LEFT(M131,1)</f>
        <v>V</v>
      </c>
      <c r="G131" t="str">
        <f t="shared" si="10"/>
        <v>24433.070</v>
      </c>
      <c r="H131" s="20">
        <f t="shared" si="11"/>
        <v>-6945</v>
      </c>
      <c r="I131" s="58" t="s">
        <v>610</v>
      </c>
      <c r="J131" s="59" t="s">
        <v>611</v>
      </c>
      <c r="K131" s="58">
        <v>-6945</v>
      </c>
      <c r="L131" s="58" t="s">
        <v>612</v>
      </c>
      <c r="M131" s="59" t="s">
        <v>224</v>
      </c>
      <c r="N131" s="59"/>
      <c r="O131" s="60" t="s">
        <v>603</v>
      </c>
      <c r="P131" s="60" t="s">
        <v>105</v>
      </c>
    </row>
    <row r="132" spans="1:16" ht="12.75" customHeight="1" x14ac:dyDescent="0.2">
      <c r="A132" s="20" t="str">
        <f t="shared" si="6"/>
        <v> AAB 2.167 </v>
      </c>
      <c r="B132" s="2" t="str">
        <f t="shared" si="7"/>
        <v>I</v>
      </c>
      <c r="C132" s="20">
        <f t="shared" si="8"/>
        <v>24448.348999999998</v>
      </c>
      <c r="D132" t="str">
        <f t="shared" si="9"/>
        <v>vis</v>
      </c>
      <c r="E132">
        <f>VLOOKUP(C132,'Active 1'!C$21:E$969,3,FALSE)</f>
        <v>-6940.0419447446811</v>
      </c>
      <c r="F132" s="2" t="str">
        <f>LEFT(M132,1)</f>
        <v>V</v>
      </c>
      <c r="G132" t="str">
        <f t="shared" si="10"/>
        <v>24448.349</v>
      </c>
      <c r="H132" s="20">
        <f t="shared" si="11"/>
        <v>-6940</v>
      </c>
      <c r="I132" s="58" t="s">
        <v>613</v>
      </c>
      <c r="J132" s="59" t="s">
        <v>614</v>
      </c>
      <c r="K132" s="58">
        <v>-6940</v>
      </c>
      <c r="L132" s="58" t="s">
        <v>615</v>
      </c>
      <c r="M132" s="59" t="s">
        <v>224</v>
      </c>
      <c r="N132" s="59"/>
      <c r="O132" s="60" t="s">
        <v>603</v>
      </c>
      <c r="P132" s="60" t="s">
        <v>105</v>
      </c>
    </row>
    <row r="133" spans="1:16" ht="12.75" customHeight="1" x14ac:dyDescent="0.2">
      <c r="A133" s="20" t="str">
        <f t="shared" si="6"/>
        <v> AAB 2.167 </v>
      </c>
      <c r="B133" s="2" t="str">
        <f t="shared" si="7"/>
        <v>I</v>
      </c>
      <c r="C133" s="20">
        <f t="shared" si="8"/>
        <v>24598.125</v>
      </c>
      <c r="D133" t="str">
        <f t="shared" si="9"/>
        <v>vis</v>
      </c>
      <c r="E133">
        <f>VLOOKUP(C133,'Active 1'!C$21:E$969,3,FALSE)</f>
        <v>-6891.0363901318024</v>
      </c>
      <c r="F133" s="2" t="s">
        <v>211</v>
      </c>
      <c r="G133" t="str">
        <f t="shared" si="10"/>
        <v>24598.125</v>
      </c>
      <c r="H133" s="20">
        <f t="shared" si="11"/>
        <v>-6891</v>
      </c>
      <c r="I133" s="58" t="s">
        <v>616</v>
      </c>
      <c r="J133" s="59" t="s">
        <v>617</v>
      </c>
      <c r="K133" s="58">
        <v>-6891</v>
      </c>
      <c r="L133" s="58" t="s">
        <v>618</v>
      </c>
      <c r="M133" s="59" t="s">
        <v>224</v>
      </c>
      <c r="N133" s="59"/>
      <c r="O133" s="60" t="s">
        <v>603</v>
      </c>
      <c r="P133" s="60" t="s">
        <v>105</v>
      </c>
    </row>
    <row r="134" spans="1:16" ht="12.75" customHeight="1" x14ac:dyDescent="0.2">
      <c r="A134" s="20" t="str">
        <f t="shared" si="6"/>
        <v> AAC 1.33 </v>
      </c>
      <c r="B134" s="2" t="str">
        <f t="shared" si="7"/>
        <v>I</v>
      </c>
      <c r="C134" s="20">
        <f t="shared" si="8"/>
        <v>24769.263999999999</v>
      </c>
      <c r="D134" t="str">
        <f t="shared" si="9"/>
        <v>vis</v>
      </c>
      <c r="E134">
        <f>VLOOKUP(C134,'Active 1'!C$21:E$969,3,FALSE)</f>
        <v>-6835.0410263158819</v>
      </c>
      <c r="F134" s="2" t="s">
        <v>211</v>
      </c>
      <c r="G134" t="str">
        <f t="shared" si="10"/>
        <v>24769.264</v>
      </c>
      <c r="H134" s="20">
        <f t="shared" si="11"/>
        <v>-6835</v>
      </c>
      <c r="I134" s="58" t="s">
        <v>619</v>
      </c>
      <c r="J134" s="59" t="s">
        <v>620</v>
      </c>
      <c r="K134" s="58">
        <v>-6835</v>
      </c>
      <c r="L134" s="58" t="s">
        <v>621</v>
      </c>
      <c r="M134" s="59" t="s">
        <v>224</v>
      </c>
      <c r="N134" s="59"/>
      <c r="O134" s="60" t="s">
        <v>622</v>
      </c>
      <c r="P134" s="60" t="s">
        <v>107</v>
      </c>
    </row>
    <row r="135" spans="1:16" ht="12.75" customHeight="1" x14ac:dyDescent="0.2">
      <c r="A135" s="20" t="str">
        <f t="shared" si="6"/>
        <v> AAB 2.167 </v>
      </c>
      <c r="B135" s="2" t="str">
        <f t="shared" si="7"/>
        <v>I</v>
      </c>
      <c r="C135" s="20">
        <f t="shared" si="8"/>
        <v>24793.73</v>
      </c>
      <c r="D135" t="str">
        <f t="shared" si="9"/>
        <v>vis</v>
      </c>
      <c r="E135">
        <f>VLOOKUP(C135,'Active 1'!C$21:E$969,3,FALSE)</f>
        <v>-6827.0359393916833</v>
      </c>
      <c r="F135" s="2" t="s">
        <v>211</v>
      </c>
      <c r="G135" t="str">
        <f t="shared" si="10"/>
        <v>24793.730</v>
      </c>
      <c r="H135" s="20">
        <f t="shared" si="11"/>
        <v>-6827</v>
      </c>
      <c r="I135" s="58" t="s">
        <v>623</v>
      </c>
      <c r="J135" s="59" t="s">
        <v>624</v>
      </c>
      <c r="K135" s="58">
        <v>-6827</v>
      </c>
      <c r="L135" s="58" t="s">
        <v>625</v>
      </c>
      <c r="M135" s="59" t="s">
        <v>224</v>
      </c>
      <c r="N135" s="59"/>
      <c r="O135" s="60" t="s">
        <v>603</v>
      </c>
      <c r="P135" s="60" t="s">
        <v>105</v>
      </c>
    </row>
    <row r="136" spans="1:16" ht="12.75" customHeight="1" x14ac:dyDescent="0.2">
      <c r="A136" s="20" t="str">
        <f t="shared" si="6"/>
        <v> AAC 1.33 </v>
      </c>
      <c r="B136" s="2" t="str">
        <f t="shared" si="7"/>
        <v>I</v>
      </c>
      <c r="C136" s="20">
        <f t="shared" si="8"/>
        <v>24888.482</v>
      </c>
      <c r="D136" t="str">
        <f t="shared" si="9"/>
        <v>vis</v>
      </c>
      <c r="E136">
        <f>VLOOKUP(C136,'Active 1'!C$21:E$969,3,FALSE)</f>
        <v>-6796.0338141467882</v>
      </c>
      <c r="F136" s="2" t="s">
        <v>211</v>
      </c>
      <c r="G136" t="str">
        <f t="shared" si="10"/>
        <v>24888.482</v>
      </c>
      <c r="H136" s="20">
        <f t="shared" si="11"/>
        <v>-6796</v>
      </c>
      <c r="I136" s="58" t="s">
        <v>626</v>
      </c>
      <c r="J136" s="59" t="s">
        <v>627</v>
      </c>
      <c r="K136" s="58">
        <v>-6796</v>
      </c>
      <c r="L136" s="58" t="s">
        <v>628</v>
      </c>
      <c r="M136" s="59" t="s">
        <v>224</v>
      </c>
      <c r="N136" s="59"/>
      <c r="O136" s="60" t="s">
        <v>622</v>
      </c>
      <c r="P136" s="60" t="s">
        <v>107</v>
      </c>
    </row>
    <row r="137" spans="1:16" ht="12.75" customHeight="1" x14ac:dyDescent="0.2">
      <c r="A137" s="20" t="str">
        <f t="shared" si="6"/>
        <v> AAC 1.33 </v>
      </c>
      <c r="B137" s="2" t="str">
        <f t="shared" si="7"/>
        <v>I</v>
      </c>
      <c r="C137" s="20">
        <f t="shared" si="8"/>
        <v>24934.322</v>
      </c>
      <c r="D137" t="str">
        <f t="shared" si="9"/>
        <v>vis</v>
      </c>
      <c r="E137">
        <f>VLOOKUP(C137,'Active 1'!C$21:E$969,3,FALSE)</f>
        <v>-6781.0353189041971</v>
      </c>
      <c r="F137" s="2" t="s">
        <v>211</v>
      </c>
      <c r="G137" t="str">
        <f t="shared" si="10"/>
        <v>24934.322</v>
      </c>
      <c r="H137" s="20">
        <f t="shared" si="11"/>
        <v>-6781</v>
      </c>
      <c r="I137" s="58" t="s">
        <v>629</v>
      </c>
      <c r="J137" s="59" t="s">
        <v>630</v>
      </c>
      <c r="K137" s="58">
        <v>-6781</v>
      </c>
      <c r="L137" s="58" t="s">
        <v>631</v>
      </c>
      <c r="M137" s="59" t="s">
        <v>224</v>
      </c>
      <c r="N137" s="59"/>
      <c r="O137" s="60" t="s">
        <v>622</v>
      </c>
      <c r="P137" s="60" t="s">
        <v>107</v>
      </c>
    </row>
    <row r="138" spans="1:16" ht="12.75" customHeight="1" x14ac:dyDescent="0.2">
      <c r="A138" s="20" t="str">
        <f t="shared" si="6"/>
        <v> AAB 2.167 </v>
      </c>
      <c r="B138" s="2" t="str">
        <f t="shared" si="7"/>
        <v>I</v>
      </c>
      <c r="C138" s="20">
        <f t="shared" si="8"/>
        <v>25307.203000000001</v>
      </c>
      <c r="D138" t="str">
        <f t="shared" si="9"/>
        <v>vis</v>
      </c>
      <c r="E138">
        <f>VLOOKUP(C138,'Active 1'!C$21:E$969,3,FALSE)</f>
        <v>-6659.0315251748634</v>
      </c>
      <c r="F138" s="2" t="s">
        <v>211</v>
      </c>
      <c r="G138" t="str">
        <f t="shared" si="10"/>
        <v>25307.203</v>
      </c>
      <c r="H138" s="20">
        <f t="shared" si="11"/>
        <v>-6659</v>
      </c>
      <c r="I138" s="58" t="s">
        <v>632</v>
      </c>
      <c r="J138" s="59" t="s">
        <v>633</v>
      </c>
      <c r="K138" s="58">
        <v>-6659</v>
      </c>
      <c r="L138" s="58" t="s">
        <v>634</v>
      </c>
      <c r="M138" s="59" t="s">
        <v>224</v>
      </c>
      <c r="N138" s="59"/>
      <c r="O138" s="60" t="s">
        <v>603</v>
      </c>
      <c r="P138" s="60" t="s">
        <v>105</v>
      </c>
    </row>
    <row r="139" spans="1:16" ht="12.75" customHeight="1" x14ac:dyDescent="0.2">
      <c r="A139" s="20" t="str">
        <f t="shared" ref="A139:A202" si="12">P139</f>
        <v> AAB 2.167 </v>
      </c>
      <c r="B139" s="2" t="str">
        <f t="shared" ref="B139:B202" si="13">IF(H139=INT(H139),"I","II")</f>
        <v>I</v>
      </c>
      <c r="C139" s="20">
        <f t="shared" ref="C139:C202" si="14">1*G139</f>
        <v>25478.37</v>
      </c>
      <c r="D139" t="str">
        <f t="shared" ref="D139:D202" si="15">VLOOKUP(F139,I$1:J$5,2,FALSE)</f>
        <v>vis</v>
      </c>
      <c r="E139">
        <f>VLOOKUP(C139,'Active 1'!C$21:E$969,3,FALSE)</f>
        <v>-6603.0269999744141</v>
      </c>
      <c r="F139" s="2" t="s">
        <v>211</v>
      </c>
      <c r="G139" t="str">
        <f t="shared" ref="G139:G202" si="16">MID(I139,3,LEN(I139)-3)</f>
        <v>25478.370</v>
      </c>
      <c r="H139" s="20">
        <f t="shared" ref="H139:H202" si="17">1*K139</f>
        <v>-6603</v>
      </c>
      <c r="I139" s="58" t="s">
        <v>635</v>
      </c>
      <c r="J139" s="59" t="s">
        <v>636</v>
      </c>
      <c r="K139" s="58">
        <v>-6603</v>
      </c>
      <c r="L139" s="58" t="s">
        <v>637</v>
      </c>
      <c r="M139" s="59" t="s">
        <v>224</v>
      </c>
      <c r="N139" s="59"/>
      <c r="O139" s="60" t="s">
        <v>603</v>
      </c>
      <c r="P139" s="60" t="s">
        <v>105</v>
      </c>
    </row>
    <row r="140" spans="1:16" ht="12.75" customHeight="1" x14ac:dyDescent="0.2">
      <c r="A140" s="20" t="str">
        <f t="shared" si="12"/>
        <v> AAB 2.167 </v>
      </c>
      <c r="B140" s="2" t="str">
        <f t="shared" si="13"/>
        <v>I</v>
      </c>
      <c r="C140" s="20">
        <f t="shared" si="14"/>
        <v>25481.416000000001</v>
      </c>
      <c r="D140" t="str">
        <f t="shared" si="15"/>
        <v>vis</v>
      </c>
      <c r="E140">
        <f>VLOOKUP(C140,'Active 1'!C$21:E$969,3,FALSE)</f>
        <v>-6602.03037221462</v>
      </c>
      <c r="F140" s="2" t="s">
        <v>211</v>
      </c>
      <c r="G140" t="str">
        <f t="shared" si="16"/>
        <v>25481.416</v>
      </c>
      <c r="H140" s="20">
        <f t="shared" si="17"/>
        <v>-6602</v>
      </c>
      <c r="I140" s="58" t="s">
        <v>638</v>
      </c>
      <c r="J140" s="59" t="s">
        <v>639</v>
      </c>
      <c r="K140" s="58">
        <v>-6602</v>
      </c>
      <c r="L140" s="58" t="s">
        <v>640</v>
      </c>
      <c r="M140" s="59" t="s">
        <v>224</v>
      </c>
      <c r="N140" s="59"/>
      <c r="O140" s="60" t="s">
        <v>603</v>
      </c>
      <c r="P140" s="60" t="s">
        <v>105</v>
      </c>
    </row>
    <row r="141" spans="1:16" ht="12.75" customHeight="1" x14ac:dyDescent="0.2">
      <c r="A141" s="20" t="str">
        <f t="shared" si="12"/>
        <v> HB 917.7 </v>
      </c>
      <c r="B141" s="2" t="str">
        <f t="shared" si="13"/>
        <v>I</v>
      </c>
      <c r="C141" s="20">
        <f t="shared" si="14"/>
        <v>25481.423999999999</v>
      </c>
      <c r="D141" t="str">
        <f t="shared" si="15"/>
        <v>vis</v>
      </c>
      <c r="E141">
        <f>VLOOKUP(C141,'Active 1'!C$21:E$969,3,FALSE)</f>
        <v>-6602.0277546761845</v>
      </c>
      <c r="F141" s="2" t="s">
        <v>211</v>
      </c>
      <c r="G141" t="str">
        <f t="shared" si="16"/>
        <v>25481.424</v>
      </c>
      <c r="H141" s="20">
        <f t="shared" si="17"/>
        <v>-6602</v>
      </c>
      <c r="I141" s="58" t="s">
        <v>641</v>
      </c>
      <c r="J141" s="59" t="s">
        <v>642</v>
      </c>
      <c r="K141" s="58">
        <v>-6602</v>
      </c>
      <c r="L141" s="58" t="s">
        <v>643</v>
      </c>
      <c r="M141" s="59" t="s">
        <v>215</v>
      </c>
      <c r="N141" s="59"/>
      <c r="O141" s="60" t="s">
        <v>644</v>
      </c>
      <c r="P141" s="60" t="s">
        <v>108</v>
      </c>
    </row>
    <row r="142" spans="1:16" ht="12.75" customHeight="1" x14ac:dyDescent="0.2">
      <c r="A142" s="20" t="str">
        <f t="shared" si="12"/>
        <v> AAB 2.167 </v>
      </c>
      <c r="B142" s="2" t="str">
        <f t="shared" si="13"/>
        <v>I</v>
      </c>
      <c r="C142" s="20">
        <f t="shared" si="14"/>
        <v>25851.241999999998</v>
      </c>
      <c r="D142" t="str">
        <f t="shared" si="15"/>
        <v>vis</v>
      </c>
      <c r="E142">
        <f>VLOOKUP(C142,'Active 1'!C$21:E$969,3,FALSE)</f>
        <v>-6481.0261509758229</v>
      </c>
      <c r="F142" s="2" t="s">
        <v>211</v>
      </c>
      <c r="G142" t="str">
        <f t="shared" si="16"/>
        <v>25851.242</v>
      </c>
      <c r="H142" s="20">
        <f t="shared" si="17"/>
        <v>-6481</v>
      </c>
      <c r="I142" s="58" t="s">
        <v>645</v>
      </c>
      <c r="J142" s="59" t="s">
        <v>646</v>
      </c>
      <c r="K142" s="58">
        <v>-6481</v>
      </c>
      <c r="L142" s="58" t="s">
        <v>305</v>
      </c>
      <c r="M142" s="59" t="s">
        <v>224</v>
      </c>
      <c r="N142" s="59"/>
      <c r="O142" s="60" t="s">
        <v>603</v>
      </c>
      <c r="P142" s="60" t="s">
        <v>105</v>
      </c>
    </row>
    <row r="143" spans="1:16" ht="12.75" customHeight="1" x14ac:dyDescent="0.2">
      <c r="A143" s="20" t="str">
        <f t="shared" si="12"/>
        <v> AAB 2.167 </v>
      </c>
      <c r="B143" s="2" t="str">
        <f t="shared" si="13"/>
        <v>I</v>
      </c>
      <c r="C143" s="20">
        <f t="shared" si="14"/>
        <v>25866.52</v>
      </c>
      <c r="D143" t="str">
        <f t="shared" si="15"/>
        <v>vis</v>
      </c>
      <c r="E143">
        <f>VLOOKUP(C143,'Active 1'!C$21:E$969,3,FALSE)</f>
        <v>-6476.0273069462346</v>
      </c>
      <c r="F143" s="2" t="s">
        <v>211</v>
      </c>
      <c r="G143" t="str">
        <f t="shared" si="16"/>
        <v>25866.520</v>
      </c>
      <c r="H143" s="20">
        <f t="shared" si="17"/>
        <v>-6476</v>
      </c>
      <c r="I143" s="58" t="s">
        <v>647</v>
      </c>
      <c r="J143" s="59" t="s">
        <v>648</v>
      </c>
      <c r="K143" s="58">
        <v>-6476</v>
      </c>
      <c r="L143" s="58" t="s">
        <v>637</v>
      </c>
      <c r="M143" s="59" t="s">
        <v>224</v>
      </c>
      <c r="N143" s="59"/>
      <c r="O143" s="60" t="s">
        <v>603</v>
      </c>
      <c r="P143" s="60" t="s">
        <v>105</v>
      </c>
    </row>
    <row r="144" spans="1:16" ht="12.75" customHeight="1" x14ac:dyDescent="0.2">
      <c r="A144" s="20" t="str">
        <f t="shared" si="12"/>
        <v> AAB 2.167 </v>
      </c>
      <c r="B144" s="2" t="str">
        <f t="shared" si="13"/>
        <v>I</v>
      </c>
      <c r="C144" s="20">
        <f t="shared" si="14"/>
        <v>26441.114000000001</v>
      </c>
      <c r="D144" t="str">
        <f t="shared" si="15"/>
        <v>vis</v>
      </c>
      <c r="E144">
        <f>VLOOKUP(C144,'Active 1'!C$21:E$969,3,FALSE)</f>
        <v>-6288.0245718803217</v>
      </c>
      <c r="F144" s="2" t="s">
        <v>211</v>
      </c>
      <c r="G144" t="str">
        <f t="shared" si="16"/>
        <v>26441.114</v>
      </c>
      <c r="H144" s="20">
        <f t="shared" si="17"/>
        <v>-6288</v>
      </c>
      <c r="I144" s="58" t="s">
        <v>649</v>
      </c>
      <c r="J144" s="59" t="s">
        <v>650</v>
      </c>
      <c r="K144" s="58">
        <v>-6288</v>
      </c>
      <c r="L144" s="58" t="s">
        <v>651</v>
      </c>
      <c r="M144" s="59" t="s">
        <v>224</v>
      </c>
      <c r="N144" s="59"/>
      <c r="O144" s="60" t="s">
        <v>603</v>
      </c>
      <c r="P144" s="60" t="s">
        <v>105</v>
      </c>
    </row>
    <row r="145" spans="1:16" ht="12.75" customHeight="1" x14ac:dyDescent="0.2">
      <c r="A145" s="20" t="str">
        <f t="shared" si="12"/>
        <v> AAB 2.167 </v>
      </c>
      <c r="B145" s="2" t="str">
        <f t="shared" si="13"/>
        <v>I</v>
      </c>
      <c r="C145" s="20">
        <f t="shared" si="14"/>
        <v>27694.238000000001</v>
      </c>
      <c r="D145" t="str">
        <f t="shared" si="15"/>
        <v>vis</v>
      </c>
      <c r="E145">
        <f>VLOOKUP(C145,'Active 1'!C$21:E$969,3,FALSE)</f>
        <v>-5878.0120423782091</v>
      </c>
      <c r="F145" s="2" t="s">
        <v>211</v>
      </c>
      <c r="G145" t="str">
        <f t="shared" si="16"/>
        <v>27694.238</v>
      </c>
      <c r="H145" s="20">
        <f t="shared" si="17"/>
        <v>-5878</v>
      </c>
      <c r="I145" s="58" t="s">
        <v>652</v>
      </c>
      <c r="J145" s="59" t="s">
        <v>653</v>
      </c>
      <c r="K145" s="58">
        <v>-5878</v>
      </c>
      <c r="L145" s="58" t="s">
        <v>294</v>
      </c>
      <c r="M145" s="59" t="s">
        <v>224</v>
      </c>
      <c r="N145" s="59"/>
      <c r="O145" s="60" t="s">
        <v>603</v>
      </c>
      <c r="P145" s="60" t="s">
        <v>105</v>
      </c>
    </row>
    <row r="146" spans="1:16" ht="12.75" customHeight="1" x14ac:dyDescent="0.2">
      <c r="A146" s="20" t="str">
        <f t="shared" si="12"/>
        <v> AAB 2.167 </v>
      </c>
      <c r="B146" s="2" t="str">
        <f t="shared" si="13"/>
        <v>I</v>
      </c>
      <c r="C146" s="20">
        <f t="shared" si="14"/>
        <v>28021.275000000001</v>
      </c>
      <c r="D146" t="str">
        <f t="shared" si="15"/>
        <v>vis</v>
      </c>
      <c r="E146">
        <f>VLOOKUP(C146,'Active 1'!C$21:E$969,3,FALSE)</f>
        <v>-5771.0080526606853</v>
      </c>
      <c r="F146" s="2" t="s">
        <v>211</v>
      </c>
      <c r="G146" t="str">
        <f t="shared" si="16"/>
        <v>28021.275</v>
      </c>
      <c r="H146" s="20">
        <f t="shared" si="17"/>
        <v>-5771</v>
      </c>
      <c r="I146" s="58" t="s">
        <v>654</v>
      </c>
      <c r="J146" s="59" t="s">
        <v>655</v>
      </c>
      <c r="K146" s="58">
        <v>-5771</v>
      </c>
      <c r="L146" s="58" t="s">
        <v>656</v>
      </c>
      <c r="M146" s="59" t="s">
        <v>224</v>
      </c>
      <c r="N146" s="59"/>
      <c r="O146" s="60" t="s">
        <v>657</v>
      </c>
      <c r="P146" s="60" t="s">
        <v>105</v>
      </c>
    </row>
    <row r="147" spans="1:16" ht="12.75" customHeight="1" x14ac:dyDescent="0.2">
      <c r="A147" s="20" t="str">
        <f t="shared" si="12"/>
        <v> AAB 2.167 </v>
      </c>
      <c r="B147" s="2" t="str">
        <f t="shared" si="13"/>
        <v>I</v>
      </c>
      <c r="C147" s="20">
        <f t="shared" si="14"/>
        <v>28076.28</v>
      </c>
      <c r="D147" t="str">
        <f t="shared" si="15"/>
        <v>vis</v>
      </c>
      <c r="E147">
        <f>VLOOKUP(C147,'Active 1'!C$21:E$969,3,FALSE)</f>
        <v>-5753.0108399464907</v>
      </c>
      <c r="F147" s="2" t="s">
        <v>211</v>
      </c>
      <c r="G147" t="str">
        <f t="shared" si="16"/>
        <v>28076.280</v>
      </c>
      <c r="H147" s="20">
        <f t="shared" si="17"/>
        <v>-5753</v>
      </c>
      <c r="I147" s="58" t="s">
        <v>658</v>
      </c>
      <c r="J147" s="59" t="s">
        <v>659</v>
      </c>
      <c r="K147" s="58">
        <v>-5753</v>
      </c>
      <c r="L147" s="58" t="s">
        <v>265</v>
      </c>
      <c r="M147" s="59" t="s">
        <v>224</v>
      </c>
      <c r="N147" s="59"/>
      <c r="O147" s="60" t="s">
        <v>657</v>
      </c>
      <c r="P147" s="60" t="s">
        <v>105</v>
      </c>
    </row>
    <row r="148" spans="1:16" ht="12.75" customHeight="1" x14ac:dyDescent="0.2">
      <c r="A148" s="20" t="str">
        <f t="shared" si="12"/>
        <v> AA 27.158 </v>
      </c>
      <c r="B148" s="2" t="str">
        <f t="shared" si="13"/>
        <v>I</v>
      </c>
      <c r="C148" s="20">
        <f t="shared" si="14"/>
        <v>28363.57</v>
      </c>
      <c r="D148" t="str">
        <f t="shared" si="15"/>
        <v>vis</v>
      </c>
      <c r="E148">
        <f>VLOOKUP(C148,'Active 1'!C$21:E$969,3,FALSE)</f>
        <v>-5659.0117627596665</v>
      </c>
      <c r="F148" s="2" t="s">
        <v>211</v>
      </c>
      <c r="G148" t="str">
        <f t="shared" si="16"/>
        <v>28363.570</v>
      </c>
      <c r="H148" s="20">
        <f t="shared" si="17"/>
        <v>-5659</v>
      </c>
      <c r="I148" s="58" t="s">
        <v>660</v>
      </c>
      <c r="J148" s="59" t="s">
        <v>661</v>
      </c>
      <c r="K148" s="58">
        <v>-5659</v>
      </c>
      <c r="L148" s="58" t="s">
        <v>274</v>
      </c>
      <c r="M148" s="59" t="s">
        <v>224</v>
      </c>
      <c r="N148" s="59"/>
      <c r="O148" s="60" t="s">
        <v>603</v>
      </c>
      <c r="P148" s="60" t="s">
        <v>109</v>
      </c>
    </row>
    <row r="149" spans="1:16" ht="12.75" customHeight="1" x14ac:dyDescent="0.2">
      <c r="A149" s="20" t="str">
        <f t="shared" si="12"/>
        <v> AAB 2.167 </v>
      </c>
      <c r="B149" s="2" t="str">
        <f t="shared" si="13"/>
        <v>I</v>
      </c>
      <c r="C149" s="20">
        <f t="shared" si="14"/>
        <v>28834.260999999999</v>
      </c>
      <c r="D149" t="str">
        <f t="shared" si="15"/>
        <v>vis</v>
      </c>
      <c r="E149">
        <f>VLOOKUP(C149,'Active 1'!C$21:E$969,3,FALSE)</f>
        <v>-5505.0052897179894</v>
      </c>
      <c r="F149" s="2" t="s">
        <v>211</v>
      </c>
      <c r="G149" t="str">
        <f t="shared" si="16"/>
        <v>28834.261</v>
      </c>
      <c r="H149" s="20">
        <f t="shared" si="17"/>
        <v>-5505</v>
      </c>
      <c r="I149" s="58" t="s">
        <v>662</v>
      </c>
      <c r="J149" s="59" t="s">
        <v>663</v>
      </c>
      <c r="K149" s="58">
        <v>-5505</v>
      </c>
      <c r="L149" s="58" t="s">
        <v>664</v>
      </c>
      <c r="M149" s="59" t="s">
        <v>224</v>
      </c>
      <c r="N149" s="59"/>
      <c r="O149" s="60" t="s">
        <v>603</v>
      </c>
      <c r="P149" s="60" t="s">
        <v>105</v>
      </c>
    </row>
    <row r="150" spans="1:16" ht="12.75" customHeight="1" x14ac:dyDescent="0.2">
      <c r="A150" s="20" t="str">
        <f t="shared" si="12"/>
        <v> AAB 2.167 </v>
      </c>
      <c r="B150" s="2" t="str">
        <f t="shared" si="13"/>
        <v>I</v>
      </c>
      <c r="C150" s="20">
        <f t="shared" si="14"/>
        <v>28938.175999999999</v>
      </c>
      <c r="D150" t="str">
        <f t="shared" si="15"/>
        <v>vis</v>
      </c>
      <c r="E150">
        <f>VLOOKUP(C150,'Active 1'!C$21:E$969,3,FALSE)</f>
        <v>-5471.0051013860984</v>
      </c>
      <c r="F150" s="2" t="s">
        <v>211</v>
      </c>
      <c r="G150" t="str">
        <f t="shared" si="16"/>
        <v>28938.176</v>
      </c>
      <c r="H150" s="20">
        <f t="shared" si="17"/>
        <v>-5471</v>
      </c>
      <c r="I150" s="58" t="s">
        <v>665</v>
      </c>
      <c r="J150" s="59" t="s">
        <v>666</v>
      </c>
      <c r="K150" s="58">
        <v>-5471</v>
      </c>
      <c r="L150" s="58" t="s">
        <v>664</v>
      </c>
      <c r="M150" s="59" t="s">
        <v>224</v>
      </c>
      <c r="N150" s="59"/>
      <c r="O150" s="60" t="s">
        <v>603</v>
      </c>
      <c r="P150" s="60" t="s">
        <v>105</v>
      </c>
    </row>
    <row r="151" spans="1:16" ht="12.75" customHeight="1" x14ac:dyDescent="0.2">
      <c r="A151" s="20" t="str">
        <f t="shared" si="12"/>
        <v> AAB 2.167 </v>
      </c>
      <c r="B151" s="2" t="str">
        <f t="shared" si="13"/>
        <v>I</v>
      </c>
      <c r="C151" s="20">
        <f t="shared" si="14"/>
        <v>29326.328000000001</v>
      </c>
      <c r="D151" t="str">
        <f t="shared" si="15"/>
        <v>vis</v>
      </c>
      <c r="E151">
        <f>VLOOKUP(C151,'Active 1'!C$21:E$969,3,FALSE)</f>
        <v>-5344.0047539733087</v>
      </c>
      <c r="F151" s="2" t="s">
        <v>211</v>
      </c>
      <c r="G151" t="str">
        <f t="shared" si="16"/>
        <v>29326.328</v>
      </c>
      <c r="H151" s="20">
        <f t="shared" si="17"/>
        <v>-5344</v>
      </c>
      <c r="I151" s="58" t="s">
        <v>667</v>
      </c>
      <c r="J151" s="59" t="s">
        <v>668</v>
      </c>
      <c r="K151" s="58">
        <v>-5344</v>
      </c>
      <c r="L151" s="58" t="s">
        <v>669</v>
      </c>
      <c r="M151" s="59" t="s">
        <v>224</v>
      </c>
      <c r="N151" s="59"/>
      <c r="O151" s="60" t="s">
        <v>603</v>
      </c>
      <c r="P151" s="60" t="s">
        <v>105</v>
      </c>
    </row>
    <row r="152" spans="1:16" ht="12.75" customHeight="1" x14ac:dyDescent="0.2">
      <c r="A152" s="20" t="str">
        <f t="shared" si="12"/>
        <v> HA 113.76 </v>
      </c>
      <c r="B152" s="2" t="str">
        <f t="shared" si="13"/>
        <v>I</v>
      </c>
      <c r="C152" s="20">
        <f t="shared" si="14"/>
        <v>29864.231</v>
      </c>
      <c r="D152" t="str">
        <f t="shared" si="15"/>
        <v>vis</v>
      </c>
      <c r="E152">
        <f>VLOOKUP(C152,'Active 1'!C$21:E$969,3,FALSE)</f>
        <v>-5168.0070317552572</v>
      </c>
      <c r="F152" s="2" t="s">
        <v>211</v>
      </c>
      <c r="G152" t="str">
        <f t="shared" si="16"/>
        <v>29864.231</v>
      </c>
      <c r="H152" s="20">
        <f t="shared" si="17"/>
        <v>-5168</v>
      </c>
      <c r="I152" s="58" t="s">
        <v>670</v>
      </c>
      <c r="J152" s="59" t="s">
        <v>671</v>
      </c>
      <c r="K152" s="58">
        <v>-5168</v>
      </c>
      <c r="L152" s="58" t="s">
        <v>255</v>
      </c>
      <c r="M152" s="59" t="s">
        <v>215</v>
      </c>
      <c r="N152" s="59"/>
      <c r="O152" s="60" t="s">
        <v>672</v>
      </c>
      <c r="P152" s="60" t="s">
        <v>110</v>
      </c>
    </row>
    <row r="153" spans="1:16" ht="12.75" customHeight="1" x14ac:dyDescent="0.2">
      <c r="A153" s="20" t="str">
        <f t="shared" si="12"/>
        <v> AAB 2.167 </v>
      </c>
      <c r="B153" s="2" t="str">
        <f t="shared" si="13"/>
        <v>I</v>
      </c>
      <c r="C153" s="20">
        <f t="shared" si="14"/>
        <v>30634.424999999999</v>
      </c>
      <c r="D153" t="str">
        <f t="shared" si="15"/>
        <v>vis</v>
      </c>
      <c r="E153">
        <f>VLOOKUP(C153,'Active 1'!C$21:E$969,3,FALSE)</f>
        <v>-4916.005481910749</v>
      </c>
      <c r="F153" s="2" t="s">
        <v>211</v>
      </c>
      <c r="G153" t="str">
        <f t="shared" si="16"/>
        <v>30634.425</v>
      </c>
      <c r="H153" s="20">
        <f t="shared" si="17"/>
        <v>-4916</v>
      </c>
      <c r="I153" s="58" t="s">
        <v>673</v>
      </c>
      <c r="J153" s="59" t="s">
        <v>674</v>
      </c>
      <c r="K153" s="58">
        <v>-4916</v>
      </c>
      <c r="L153" s="58" t="s">
        <v>220</v>
      </c>
      <c r="M153" s="59" t="s">
        <v>224</v>
      </c>
      <c r="N153" s="59"/>
      <c r="O153" s="60" t="s">
        <v>603</v>
      </c>
      <c r="P153" s="60" t="s">
        <v>105</v>
      </c>
    </row>
    <row r="154" spans="1:16" ht="12.75" customHeight="1" x14ac:dyDescent="0.2">
      <c r="A154" s="20" t="str">
        <f t="shared" si="12"/>
        <v> AAB 2.167 </v>
      </c>
      <c r="B154" s="2" t="str">
        <f t="shared" si="13"/>
        <v>I</v>
      </c>
      <c r="C154" s="20">
        <f t="shared" si="14"/>
        <v>30778.083999999999</v>
      </c>
      <c r="D154" t="str">
        <f t="shared" si="15"/>
        <v>vis</v>
      </c>
      <c r="E154">
        <f>VLOOKUP(C154,'Active 1'!C$21:E$969,3,FALSE)</f>
        <v>-4869.0013626250729</v>
      </c>
      <c r="F154" s="2" t="s">
        <v>211</v>
      </c>
      <c r="G154" t="str">
        <f t="shared" si="16"/>
        <v>30778.084</v>
      </c>
      <c r="H154" s="20">
        <f t="shared" si="17"/>
        <v>-4869</v>
      </c>
      <c r="I154" s="58" t="s">
        <v>675</v>
      </c>
      <c r="J154" s="59" t="s">
        <v>676</v>
      </c>
      <c r="K154" s="58">
        <v>-4869</v>
      </c>
      <c r="L154" s="58" t="s">
        <v>677</v>
      </c>
      <c r="M154" s="59" t="s">
        <v>224</v>
      </c>
      <c r="N154" s="59"/>
      <c r="O154" s="60" t="s">
        <v>603</v>
      </c>
      <c r="P154" s="60" t="s">
        <v>105</v>
      </c>
    </row>
    <row r="155" spans="1:16" ht="12.75" customHeight="1" x14ac:dyDescent="0.2">
      <c r="A155" s="20" t="str">
        <f t="shared" si="12"/>
        <v> AAB 2.167 </v>
      </c>
      <c r="B155" s="2" t="str">
        <f t="shared" si="13"/>
        <v>I</v>
      </c>
      <c r="C155" s="20">
        <f t="shared" si="14"/>
        <v>30793.368999999999</v>
      </c>
      <c r="D155" t="str">
        <f t="shared" si="15"/>
        <v>vis</v>
      </c>
      <c r="E155">
        <f>VLOOKUP(C155,'Active 1'!C$21:E$969,3,FALSE)</f>
        <v>-4864.0002282493524</v>
      </c>
      <c r="F155" s="2" t="s">
        <v>211</v>
      </c>
      <c r="G155" t="str">
        <f t="shared" si="16"/>
        <v>30793.369</v>
      </c>
      <c r="H155" s="20">
        <f t="shared" si="17"/>
        <v>-4864</v>
      </c>
      <c r="I155" s="58" t="s">
        <v>678</v>
      </c>
      <c r="J155" s="59" t="s">
        <v>679</v>
      </c>
      <c r="K155" s="58">
        <v>-4864</v>
      </c>
      <c r="L155" s="58" t="s">
        <v>680</v>
      </c>
      <c r="M155" s="59" t="s">
        <v>224</v>
      </c>
      <c r="N155" s="59"/>
      <c r="O155" s="60" t="s">
        <v>603</v>
      </c>
      <c r="P155" s="60" t="s">
        <v>105</v>
      </c>
    </row>
    <row r="156" spans="1:16" ht="12.75" customHeight="1" x14ac:dyDescent="0.2">
      <c r="A156" s="20" t="str">
        <f t="shared" si="12"/>
        <v> AAB 2.167 </v>
      </c>
      <c r="B156" s="2" t="str">
        <f t="shared" si="13"/>
        <v>I</v>
      </c>
      <c r="C156" s="20">
        <f t="shared" si="14"/>
        <v>31655.25</v>
      </c>
      <c r="D156" t="str">
        <f t="shared" si="15"/>
        <v>vis</v>
      </c>
      <c r="E156">
        <f>VLOOKUP(C156,'Active 1'!C$21:E$969,3,FALSE)</f>
        <v>-4581.9993975735297</v>
      </c>
      <c r="F156" s="2" t="s">
        <v>211</v>
      </c>
      <c r="G156" t="str">
        <f t="shared" si="16"/>
        <v>31655.250</v>
      </c>
      <c r="H156" s="20">
        <f t="shared" si="17"/>
        <v>-4582</v>
      </c>
      <c r="I156" s="58" t="s">
        <v>681</v>
      </c>
      <c r="J156" s="59" t="s">
        <v>682</v>
      </c>
      <c r="K156" s="58">
        <v>-4582</v>
      </c>
      <c r="L156" s="58" t="s">
        <v>683</v>
      </c>
      <c r="M156" s="59" t="s">
        <v>224</v>
      </c>
      <c r="N156" s="59"/>
      <c r="O156" s="60" t="s">
        <v>603</v>
      </c>
      <c r="P156" s="60" t="s">
        <v>105</v>
      </c>
    </row>
    <row r="157" spans="1:16" ht="12.75" customHeight="1" x14ac:dyDescent="0.2">
      <c r="A157" s="20" t="str">
        <f t="shared" si="12"/>
        <v> AAB 2.167 </v>
      </c>
      <c r="B157" s="2" t="str">
        <f t="shared" si="13"/>
        <v>I</v>
      </c>
      <c r="C157" s="20">
        <f t="shared" si="14"/>
        <v>32202.327000000001</v>
      </c>
      <c r="D157" t="str">
        <f t="shared" si="15"/>
        <v>vis</v>
      </c>
      <c r="E157">
        <f>VLOOKUP(C157,'Active 1'!C$21:E$969,3,FALSE)</f>
        <v>-4403.0000131531306</v>
      </c>
      <c r="F157" s="2" t="s">
        <v>211</v>
      </c>
      <c r="G157" t="str">
        <f t="shared" si="16"/>
        <v>32202.327</v>
      </c>
      <c r="H157" s="20">
        <f t="shared" si="17"/>
        <v>-4403</v>
      </c>
      <c r="I157" s="58" t="s">
        <v>684</v>
      </c>
      <c r="J157" s="59" t="s">
        <v>685</v>
      </c>
      <c r="K157" s="58">
        <v>-4403</v>
      </c>
      <c r="L157" s="58" t="s">
        <v>245</v>
      </c>
      <c r="M157" s="59" t="s">
        <v>224</v>
      </c>
      <c r="N157" s="59"/>
      <c r="O157" s="60" t="s">
        <v>603</v>
      </c>
      <c r="P157" s="60" t="s">
        <v>105</v>
      </c>
    </row>
    <row r="158" spans="1:16" ht="12.75" customHeight="1" x14ac:dyDescent="0.2">
      <c r="A158" s="20" t="str">
        <f t="shared" si="12"/>
        <v> AAB 2.167 </v>
      </c>
      <c r="B158" s="2" t="str">
        <f t="shared" si="13"/>
        <v>I</v>
      </c>
      <c r="C158" s="20">
        <f t="shared" si="14"/>
        <v>32211.473000000002</v>
      </c>
      <c r="D158" t="str">
        <f t="shared" si="15"/>
        <v>vis</v>
      </c>
      <c r="E158">
        <f>VLOOKUP(C158,'Active 1'!C$21:E$969,3,FALSE)</f>
        <v>-4400.0075123353135</v>
      </c>
      <c r="F158" s="2" t="s">
        <v>211</v>
      </c>
      <c r="G158" t="str">
        <f t="shared" si="16"/>
        <v>32211.473</v>
      </c>
      <c r="H158" s="20">
        <f t="shared" si="17"/>
        <v>-4400</v>
      </c>
      <c r="I158" s="58" t="s">
        <v>686</v>
      </c>
      <c r="J158" s="59" t="s">
        <v>687</v>
      </c>
      <c r="K158" s="58">
        <v>-4400</v>
      </c>
      <c r="L158" s="58" t="s">
        <v>688</v>
      </c>
      <c r="M158" s="59" t="s">
        <v>224</v>
      </c>
      <c r="N158" s="59"/>
      <c r="O158" s="60" t="s">
        <v>603</v>
      </c>
      <c r="P158" s="60" t="s">
        <v>105</v>
      </c>
    </row>
    <row r="159" spans="1:16" ht="12.75" customHeight="1" x14ac:dyDescent="0.2">
      <c r="A159" s="20" t="str">
        <f t="shared" si="12"/>
        <v> AAB 2.167 </v>
      </c>
      <c r="B159" s="2" t="str">
        <f t="shared" si="13"/>
        <v>I</v>
      </c>
      <c r="C159" s="20">
        <f t="shared" si="14"/>
        <v>32260.383999999998</v>
      </c>
      <c r="D159" t="str">
        <f t="shared" si="15"/>
        <v>vis</v>
      </c>
      <c r="E159">
        <f>VLOOKUP(C159,'Active 1'!C$21:E$969,3,FALSE)</f>
        <v>-4384.0042095253157</v>
      </c>
      <c r="F159" s="2" t="s">
        <v>211</v>
      </c>
      <c r="G159" t="str">
        <f t="shared" si="16"/>
        <v>32260.384</v>
      </c>
      <c r="H159" s="20">
        <f t="shared" si="17"/>
        <v>-4384</v>
      </c>
      <c r="I159" s="58" t="s">
        <v>689</v>
      </c>
      <c r="J159" s="59" t="s">
        <v>690</v>
      </c>
      <c r="K159" s="58">
        <v>-4384</v>
      </c>
      <c r="L159" s="58" t="s">
        <v>691</v>
      </c>
      <c r="M159" s="59" t="s">
        <v>224</v>
      </c>
      <c r="N159" s="59"/>
      <c r="O159" s="60" t="s">
        <v>603</v>
      </c>
      <c r="P159" s="60" t="s">
        <v>105</v>
      </c>
    </row>
    <row r="160" spans="1:16" ht="12.75" customHeight="1" x14ac:dyDescent="0.2">
      <c r="A160" s="20" t="str">
        <f t="shared" si="12"/>
        <v> AAB 2.167 </v>
      </c>
      <c r="B160" s="2" t="str">
        <f t="shared" si="13"/>
        <v>I</v>
      </c>
      <c r="C160" s="20">
        <f t="shared" si="14"/>
        <v>32474.344000000001</v>
      </c>
      <c r="D160" t="str">
        <f t="shared" si="15"/>
        <v>vis</v>
      </c>
      <c r="E160">
        <f>VLOOKUP(C160,'Active 1'!C$21:E$969,3,FALSE)</f>
        <v>-4313.9981440343718</v>
      </c>
      <c r="F160" s="2" t="s">
        <v>211</v>
      </c>
      <c r="G160" t="str">
        <f t="shared" si="16"/>
        <v>32474.344</v>
      </c>
      <c r="H160" s="20">
        <f t="shared" si="17"/>
        <v>-4314</v>
      </c>
      <c r="I160" s="58" t="s">
        <v>692</v>
      </c>
      <c r="J160" s="59" t="s">
        <v>693</v>
      </c>
      <c r="K160" s="58">
        <v>-4314</v>
      </c>
      <c r="L160" s="58" t="s">
        <v>223</v>
      </c>
      <c r="M160" s="59" t="s">
        <v>224</v>
      </c>
      <c r="N160" s="59"/>
      <c r="O160" s="60" t="s">
        <v>694</v>
      </c>
      <c r="P160" s="60" t="s">
        <v>105</v>
      </c>
    </row>
    <row r="161" spans="1:16" ht="12.75" customHeight="1" x14ac:dyDescent="0.2">
      <c r="A161" s="20" t="str">
        <f t="shared" si="12"/>
        <v> AAB 2.167 </v>
      </c>
      <c r="B161" s="2" t="str">
        <f t="shared" si="13"/>
        <v>I</v>
      </c>
      <c r="C161" s="20">
        <f t="shared" si="14"/>
        <v>32642.436000000002</v>
      </c>
      <c r="D161" t="str">
        <f t="shared" si="15"/>
        <v>vis</v>
      </c>
      <c r="E161">
        <f>VLOOKUP(C161,'Active 1'!C$21:E$969,3,FALSE)</f>
        <v>-4258.9997351705488</v>
      </c>
      <c r="F161" s="2" t="s">
        <v>211</v>
      </c>
      <c r="G161" t="str">
        <f t="shared" si="16"/>
        <v>32642.436</v>
      </c>
      <c r="H161" s="20">
        <f t="shared" si="17"/>
        <v>-4259</v>
      </c>
      <c r="I161" s="58" t="s">
        <v>695</v>
      </c>
      <c r="J161" s="59" t="s">
        <v>696</v>
      </c>
      <c r="K161" s="58">
        <v>-4259</v>
      </c>
      <c r="L161" s="58" t="s">
        <v>229</v>
      </c>
      <c r="M161" s="59" t="s">
        <v>224</v>
      </c>
      <c r="N161" s="59"/>
      <c r="O161" s="60" t="s">
        <v>694</v>
      </c>
      <c r="P161" s="60" t="s">
        <v>105</v>
      </c>
    </row>
    <row r="162" spans="1:16" ht="12.75" customHeight="1" x14ac:dyDescent="0.2">
      <c r="A162" s="20" t="str">
        <f t="shared" si="12"/>
        <v> AAB 2.167 </v>
      </c>
      <c r="B162" s="2" t="str">
        <f t="shared" si="13"/>
        <v>I</v>
      </c>
      <c r="C162" s="20">
        <f t="shared" si="14"/>
        <v>32798.31</v>
      </c>
      <c r="D162" t="str">
        <f t="shared" si="15"/>
        <v>vis</v>
      </c>
      <c r="E162">
        <f>VLOOKUP(C162,'Active 1'!C$21:E$969,3,FALSE)</f>
        <v>-4207.9989618842574</v>
      </c>
      <c r="F162" s="2" t="s">
        <v>211</v>
      </c>
      <c r="G162" t="str">
        <f t="shared" si="16"/>
        <v>32798.310</v>
      </c>
      <c r="H162" s="20">
        <f t="shared" si="17"/>
        <v>-4208</v>
      </c>
      <c r="I162" s="58" t="s">
        <v>697</v>
      </c>
      <c r="J162" s="59" t="s">
        <v>698</v>
      </c>
      <c r="K162" s="58">
        <v>-4208</v>
      </c>
      <c r="L162" s="58" t="s">
        <v>699</v>
      </c>
      <c r="M162" s="59" t="s">
        <v>224</v>
      </c>
      <c r="N162" s="59"/>
      <c r="O162" s="60" t="s">
        <v>694</v>
      </c>
      <c r="P162" s="60" t="s">
        <v>105</v>
      </c>
    </row>
    <row r="163" spans="1:16" ht="12.75" customHeight="1" x14ac:dyDescent="0.2">
      <c r="A163" s="20" t="str">
        <f t="shared" si="12"/>
        <v> AAB 2.167 </v>
      </c>
      <c r="B163" s="2" t="str">
        <f t="shared" si="13"/>
        <v>I</v>
      </c>
      <c r="C163" s="20">
        <f t="shared" si="14"/>
        <v>32807.481</v>
      </c>
      <c r="D163" t="str">
        <f t="shared" si="15"/>
        <v>vis</v>
      </c>
      <c r="E163">
        <f>VLOOKUP(C163,'Active 1'!C$21:E$969,3,FALSE)</f>
        <v>-4204.998281258825</v>
      </c>
      <c r="F163" s="2" t="s">
        <v>211</v>
      </c>
      <c r="G163" t="str">
        <f t="shared" si="16"/>
        <v>32807.481</v>
      </c>
      <c r="H163" s="20">
        <f t="shared" si="17"/>
        <v>-4205</v>
      </c>
      <c r="I163" s="58" t="s">
        <v>700</v>
      </c>
      <c r="J163" s="59" t="s">
        <v>701</v>
      </c>
      <c r="K163" s="58">
        <v>-4205</v>
      </c>
      <c r="L163" s="58" t="s">
        <v>702</v>
      </c>
      <c r="M163" s="59" t="s">
        <v>224</v>
      </c>
      <c r="N163" s="59"/>
      <c r="O163" s="60" t="s">
        <v>694</v>
      </c>
      <c r="P163" s="60" t="s">
        <v>105</v>
      </c>
    </row>
    <row r="164" spans="1:16" ht="12.75" customHeight="1" x14ac:dyDescent="0.2">
      <c r="A164" s="20" t="str">
        <f t="shared" si="12"/>
        <v> AAB 2.167 </v>
      </c>
      <c r="B164" s="2" t="str">
        <f t="shared" si="13"/>
        <v>I</v>
      </c>
      <c r="C164" s="20">
        <f t="shared" si="14"/>
        <v>32850.256999999998</v>
      </c>
      <c r="D164" t="str">
        <f t="shared" si="15"/>
        <v>vis</v>
      </c>
      <c r="E164">
        <f>VLOOKUP(C164,'Active 1'!C$21:E$969,3,FALSE)</f>
        <v>-4191.0023032375102</v>
      </c>
      <c r="F164" s="2" t="s">
        <v>211</v>
      </c>
      <c r="G164" t="str">
        <f t="shared" si="16"/>
        <v>32850.257</v>
      </c>
      <c r="H164" s="20">
        <f t="shared" si="17"/>
        <v>-4191</v>
      </c>
      <c r="I164" s="58" t="s">
        <v>703</v>
      </c>
      <c r="J164" s="59" t="s">
        <v>704</v>
      </c>
      <c r="K164" s="58">
        <v>-4191</v>
      </c>
      <c r="L164" s="58" t="s">
        <v>252</v>
      </c>
      <c r="M164" s="59" t="s">
        <v>224</v>
      </c>
      <c r="N164" s="59"/>
      <c r="O164" s="60" t="s">
        <v>694</v>
      </c>
      <c r="P164" s="60" t="s">
        <v>105</v>
      </c>
    </row>
    <row r="165" spans="1:16" ht="12.75" customHeight="1" x14ac:dyDescent="0.2">
      <c r="A165" s="20" t="str">
        <f t="shared" si="12"/>
        <v> AAB 2.167 </v>
      </c>
      <c r="B165" s="2" t="str">
        <f t="shared" si="13"/>
        <v>I</v>
      </c>
      <c r="C165" s="20">
        <f t="shared" si="14"/>
        <v>32868.606</v>
      </c>
      <c r="D165" t="str">
        <f t="shared" si="15"/>
        <v>vis</v>
      </c>
      <c r="E165">
        <f>VLOOKUP(C165,'Active 1'!C$21:E$969,3,FALSE)</f>
        <v>-4184.9986516405133</v>
      </c>
      <c r="F165" s="2" t="s">
        <v>211</v>
      </c>
      <c r="G165" t="str">
        <f t="shared" si="16"/>
        <v>32868.606</v>
      </c>
      <c r="H165" s="20">
        <f t="shared" si="17"/>
        <v>-4185</v>
      </c>
      <c r="I165" s="58" t="s">
        <v>705</v>
      </c>
      <c r="J165" s="59" t="s">
        <v>706</v>
      </c>
      <c r="K165" s="58">
        <v>-4185</v>
      </c>
      <c r="L165" s="58" t="s">
        <v>239</v>
      </c>
      <c r="M165" s="59" t="s">
        <v>224</v>
      </c>
      <c r="N165" s="59"/>
      <c r="O165" s="60" t="s">
        <v>694</v>
      </c>
      <c r="P165" s="60" t="s">
        <v>105</v>
      </c>
    </row>
    <row r="166" spans="1:16" ht="12.75" customHeight="1" x14ac:dyDescent="0.2">
      <c r="A166" s="20" t="str">
        <f t="shared" si="12"/>
        <v> AAB 2.167 </v>
      </c>
      <c r="B166" s="2" t="str">
        <f t="shared" si="13"/>
        <v>I</v>
      </c>
      <c r="C166" s="20">
        <f t="shared" si="14"/>
        <v>32969.472999999998</v>
      </c>
      <c r="D166" t="str">
        <f t="shared" si="15"/>
        <v>vis</v>
      </c>
      <c r="E166">
        <f>VLOOKUP(C166,'Active 1'!C$21:E$969,3,FALSE)</f>
        <v>-4151.9957454530258</v>
      </c>
      <c r="F166" s="2" t="s">
        <v>211</v>
      </c>
      <c r="G166" t="str">
        <f t="shared" si="16"/>
        <v>32969.473</v>
      </c>
      <c r="H166" s="20">
        <f t="shared" si="17"/>
        <v>-4152</v>
      </c>
      <c r="I166" s="58" t="s">
        <v>707</v>
      </c>
      <c r="J166" s="59" t="s">
        <v>708</v>
      </c>
      <c r="K166" s="58">
        <v>-4152</v>
      </c>
      <c r="L166" s="58" t="s">
        <v>709</v>
      </c>
      <c r="M166" s="59" t="s">
        <v>224</v>
      </c>
      <c r="N166" s="59"/>
      <c r="O166" s="60" t="s">
        <v>694</v>
      </c>
      <c r="P166" s="60" t="s">
        <v>105</v>
      </c>
    </row>
    <row r="167" spans="1:16" ht="12.75" customHeight="1" x14ac:dyDescent="0.2">
      <c r="A167" s="20" t="str">
        <f t="shared" si="12"/>
        <v> AC 103.2 </v>
      </c>
      <c r="B167" s="2" t="str">
        <f t="shared" si="13"/>
        <v>I</v>
      </c>
      <c r="C167" s="20">
        <f t="shared" si="14"/>
        <v>33131.449999999997</v>
      </c>
      <c r="D167" t="str">
        <f t="shared" si="15"/>
        <v>vis</v>
      </c>
      <c r="E167">
        <f>VLOOKUP(C167,'Active 1'!C$21:E$969,3,FALSE)</f>
        <v>-4098.9981175317962</v>
      </c>
      <c r="F167" s="2" t="s">
        <v>211</v>
      </c>
      <c r="G167" t="str">
        <f t="shared" si="16"/>
        <v>33131.450</v>
      </c>
      <c r="H167" s="20">
        <f t="shared" si="17"/>
        <v>-4099</v>
      </c>
      <c r="I167" s="58" t="s">
        <v>710</v>
      </c>
      <c r="J167" s="59" t="s">
        <v>711</v>
      </c>
      <c r="K167" s="58">
        <v>-4099</v>
      </c>
      <c r="L167" s="58" t="s">
        <v>223</v>
      </c>
      <c r="M167" s="59" t="s">
        <v>224</v>
      </c>
      <c r="N167" s="59"/>
      <c r="O167" s="60" t="s">
        <v>712</v>
      </c>
      <c r="P167" s="60" t="s">
        <v>111</v>
      </c>
    </row>
    <row r="168" spans="1:16" ht="12.75" customHeight="1" x14ac:dyDescent="0.2">
      <c r="A168" s="20" t="str">
        <f t="shared" si="12"/>
        <v> AAB 2.167 </v>
      </c>
      <c r="B168" s="2" t="str">
        <f t="shared" si="13"/>
        <v>I</v>
      </c>
      <c r="C168" s="20">
        <f t="shared" si="14"/>
        <v>33183.406000000003</v>
      </c>
      <c r="D168" t="str">
        <f t="shared" si="15"/>
        <v>vis</v>
      </c>
      <c r="E168">
        <f>VLOOKUP(C168,'Active 1'!C$21:E$969,3,FALSE)</f>
        <v>-4081.9985141543061</v>
      </c>
      <c r="F168" s="2" t="s">
        <v>211</v>
      </c>
      <c r="G168" t="str">
        <f t="shared" si="16"/>
        <v>33183.406</v>
      </c>
      <c r="H168" s="20">
        <f t="shared" si="17"/>
        <v>-4082</v>
      </c>
      <c r="I168" s="58" t="s">
        <v>713</v>
      </c>
      <c r="J168" s="59" t="s">
        <v>714</v>
      </c>
      <c r="K168" s="58">
        <v>-4082</v>
      </c>
      <c r="L168" s="58" t="s">
        <v>702</v>
      </c>
      <c r="M168" s="59" t="s">
        <v>224</v>
      </c>
      <c r="N168" s="59"/>
      <c r="O168" s="60" t="s">
        <v>694</v>
      </c>
      <c r="P168" s="60" t="s">
        <v>105</v>
      </c>
    </row>
    <row r="169" spans="1:16" ht="12.75" customHeight="1" x14ac:dyDescent="0.2">
      <c r="A169" s="20" t="str">
        <f t="shared" si="12"/>
        <v> AAB 2.167 </v>
      </c>
      <c r="B169" s="2" t="str">
        <f t="shared" si="13"/>
        <v>I</v>
      </c>
      <c r="C169" s="20">
        <f t="shared" si="14"/>
        <v>33186.462</v>
      </c>
      <c r="D169" t="str">
        <f t="shared" si="15"/>
        <v>vis</v>
      </c>
      <c r="E169">
        <f>VLOOKUP(C169,'Active 1'!C$21:E$969,3,FALSE)</f>
        <v>-4080.998614471468</v>
      </c>
      <c r="F169" s="2" t="s">
        <v>211</v>
      </c>
      <c r="G169" t="str">
        <f t="shared" si="16"/>
        <v>33186.462</v>
      </c>
      <c r="H169" s="20">
        <f t="shared" si="17"/>
        <v>-4081</v>
      </c>
      <c r="I169" s="58" t="s">
        <v>715</v>
      </c>
      <c r="J169" s="59" t="s">
        <v>716</v>
      </c>
      <c r="K169" s="58">
        <v>-4081</v>
      </c>
      <c r="L169" s="58" t="s">
        <v>239</v>
      </c>
      <c r="M169" s="59" t="s">
        <v>224</v>
      </c>
      <c r="N169" s="59"/>
      <c r="O169" s="60" t="s">
        <v>694</v>
      </c>
      <c r="P169" s="60" t="s">
        <v>105</v>
      </c>
    </row>
    <row r="170" spans="1:16" ht="12.75" customHeight="1" x14ac:dyDescent="0.2">
      <c r="A170" s="20" t="str">
        <f t="shared" si="12"/>
        <v> AAB 2.167 </v>
      </c>
      <c r="B170" s="2" t="str">
        <f t="shared" si="13"/>
        <v>I</v>
      </c>
      <c r="C170" s="20">
        <f t="shared" si="14"/>
        <v>33189.514999999999</v>
      </c>
      <c r="D170" t="str">
        <f t="shared" si="15"/>
        <v>vis</v>
      </c>
      <c r="E170">
        <f>VLOOKUP(C170,'Active 1'!C$21:E$969,3,FALSE)</f>
        <v>-4079.9996963655421</v>
      </c>
      <c r="F170" s="2" t="s">
        <v>211</v>
      </c>
      <c r="G170" t="str">
        <f t="shared" si="16"/>
        <v>33189.515</v>
      </c>
      <c r="H170" s="20">
        <f t="shared" si="17"/>
        <v>-4080</v>
      </c>
      <c r="I170" s="58" t="s">
        <v>717</v>
      </c>
      <c r="J170" s="59" t="s">
        <v>718</v>
      </c>
      <c r="K170" s="58">
        <v>-4080</v>
      </c>
      <c r="L170" s="58" t="s">
        <v>229</v>
      </c>
      <c r="M170" s="59" t="s">
        <v>224</v>
      </c>
      <c r="N170" s="59"/>
      <c r="O170" s="60" t="s">
        <v>694</v>
      </c>
      <c r="P170" s="60" t="s">
        <v>105</v>
      </c>
    </row>
    <row r="171" spans="1:16" ht="12.75" customHeight="1" x14ac:dyDescent="0.2">
      <c r="A171" s="20" t="str">
        <f t="shared" si="12"/>
        <v> AAB 2.167 </v>
      </c>
      <c r="B171" s="2" t="str">
        <f t="shared" si="13"/>
        <v>I</v>
      </c>
      <c r="C171" s="20">
        <f t="shared" si="14"/>
        <v>33336.220999999998</v>
      </c>
      <c r="D171" t="str">
        <f t="shared" si="15"/>
        <v>vis</v>
      </c>
      <c r="E171">
        <f>VLOOKUP(C171,'Active 1'!C$21:E$969,3,FALSE)</f>
        <v>-4031.9986221277682</v>
      </c>
      <c r="F171" s="2" t="s">
        <v>211</v>
      </c>
      <c r="G171" t="str">
        <f t="shared" si="16"/>
        <v>33336.221</v>
      </c>
      <c r="H171" s="20">
        <f t="shared" si="17"/>
        <v>-4032</v>
      </c>
      <c r="I171" s="58" t="s">
        <v>719</v>
      </c>
      <c r="J171" s="59" t="s">
        <v>720</v>
      </c>
      <c r="K171" s="58">
        <v>-4032</v>
      </c>
      <c r="L171" s="58" t="s">
        <v>239</v>
      </c>
      <c r="M171" s="59" t="s">
        <v>224</v>
      </c>
      <c r="N171" s="59"/>
      <c r="O171" s="60" t="s">
        <v>694</v>
      </c>
      <c r="P171" s="60" t="s">
        <v>105</v>
      </c>
    </row>
    <row r="172" spans="1:16" ht="12.75" customHeight="1" x14ac:dyDescent="0.2">
      <c r="A172" s="20" t="str">
        <f t="shared" si="12"/>
        <v> AAB 2.167 </v>
      </c>
      <c r="B172" s="2" t="str">
        <f t="shared" si="13"/>
        <v>I</v>
      </c>
      <c r="C172" s="20">
        <f t="shared" si="14"/>
        <v>33516.557000000001</v>
      </c>
      <c r="D172" t="str">
        <f t="shared" si="15"/>
        <v>vis</v>
      </c>
      <c r="E172">
        <f>VLOOKUP(C172,'Active 1'!C$21:E$969,3,FALSE)</f>
        <v>-3972.994070686495</v>
      </c>
      <c r="F172" s="2" t="s">
        <v>211</v>
      </c>
      <c r="G172" t="str">
        <f t="shared" si="16"/>
        <v>33516.557</v>
      </c>
      <c r="H172" s="20">
        <f t="shared" si="17"/>
        <v>-3973</v>
      </c>
      <c r="I172" s="58" t="s">
        <v>721</v>
      </c>
      <c r="J172" s="59" t="s">
        <v>722</v>
      </c>
      <c r="K172" s="58">
        <v>-3973</v>
      </c>
      <c r="L172" s="58" t="s">
        <v>723</v>
      </c>
      <c r="M172" s="59" t="s">
        <v>224</v>
      </c>
      <c r="N172" s="59"/>
      <c r="O172" s="60" t="s">
        <v>603</v>
      </c>
      <c r="P172" s="60" t="s">
        <v>105</v>
      </c>
    </row>
    <row r="173" spans="1:16" ht="12.75" customHeight="1" x14ac:dyDescent="0.2">
      <c r="A173" s="20" t="str">
        <f t="shared" si="12"/>
        <v> AAB 2.167 </v>
      </c>
      <c r="B173" s="2" t="str">
        <f t="shared" si="13"/>
        <v>I</v>
      </c>
      <c r="C173" s="20">
        <f t="shared" si="14"/>
        <v>33559.347999999998</v>
      </c>
      <c r="D173" t="str">
        <f t="shared" si="15"/>
        <v>vis</v>
      </c>
      <c r="E173">
        <f>VLOOKUP(C173,'Active 1'!C$21:E$969,3,FALSE)</f>
        <v>-3958.993184780612</v>
      </c>
      <c r="F173" s="2" t="s">
        <v>211</v>
      </c>
      <c r="G173" t="str">
        <f t="shared" si="16"/>
        <v>33559.348</v>
      </c>
      <c r="H173" s="20">
        <f t="shared" si="17"/>
        <v>-3959</v>
      </c>
      <c r="I173" s="58" t="s">
        <v>724</v>
      </c>
      <c r="J173" s="59" t="s">
        <v>725</v>
      </c>
      <c r="K173" s="58">
        <v>-3959</v>
      </c>
      <c r="L173" s="58" t="s">
        <v>726</v>
      </c>
      <c r="M173" s="59" t="s">
        <v>224</v>
      </c>
      <c r="N173" s="59"/>
      <c r="O173" s="60" t="s">
        <v>694</v>
      </c>
      <c r="P173" s="60" t="s">
        <v>105</v>
      </c>
    </row>
    <row r="174" spans="1:16" ht="12.75" customHeight="1" x14ac:dyDescent="0.2">
      <c r="A174" s="20" t="str">
        <f t="shared" si="12"/>
        <v> AAB 2.167 </v>
      </c>
      <c r="B174" s="2" t="str">
        <f t="shared" si="13"/>
        <v>I</v>
      </c>
      <c r="C174" s="20">
        <f t="shared" si="14"/>
        <v>33571.563999999998</v>
      </c>
      <c r="D174" t="str">
        <f t="shared" si="15"/>
        <v>vis</v>
      </c>
      <c r="E174">
        <f>VLOOKUP(C174,'Active 1'!C$21:E$969,3,FALSE)</f>
        <v>-3954.9962035876911</v>
      </c>
      <c r="F174" s="2" t="s">
        <v>211</v>
      </c>
      <c r="G174" t="str">
        <f t="shared" si="16"/>
        <v>33571.564</v>
      </c>
      <c r="H174" s="20">
        <f t="shared" si="17"/>
        <v>-3955</v>
      </c>
      <c r="I174" s="58" t="s">
        <v>727</v>
      </c>
      <c r="J174" s="59" t="s">
        <v>728</v>
      </c>
      <c r="K174" s="58">
        <v>-3955</v>
      </c>
      <c r="L174" s="58" t="s">
        <v>729</v>
      </c>
      <c r="M174" s="59" t="s">
        <v>224</v>
      </c>
      <c r="N174" s="59"/>
      <c r="O174" s="60" t="s">
        <v>694</v>
      </c>
      <c r="P174" s="60" t="s">
        <v>105</v>
      </c>
    </row>
    <row r="175" spans="1:16" ht="12.75" customHeight="1" x14ac:dyDescent="0.2">
      <c r="A175" s="20" t="str">
        <f t="shared" si="12"/>
        <v> AAB 2.167 </v>
      </c>
      <c r="B175" s="2" t="str">
        <f t="shared" si="13"/>
        <v>I</v>
      </c>
      <c r="C175" s="20">
        <f t="shared" si="14"/>
        <v>33629.633999999998</v>
      </c>
      <c r="D175" t="str">
        <f t="shared" si="15"/>
        <v>vis</v>
      </c>
      <c r="E175">
        <f>VLOOKUP(C175,'Active 1'!C$21:E$969,3,FALSE)</f>
        <v>-3935.9961464599146</v>
      </c>
      <c r="F175" s="2" t="s">
        <v>211</v>
      </c>
      <c r="G175" t="str">
        <f t="shared" si="16"/>
        <v>33629.634</v>
      </c>
      <c r="H175" s="20">
        <f t="shared" si="17"/>
        <v>-3936</v>
      </c>
      <c r="I175" s="58" t="s">
        <v>730</v>
      </c>
      <c r="J175" s="59" t="s">
        <v>731</v>
      </c>
      <c r="K175" s="58">
        <v>-3936</v>
      </c>
      <c r="L175" s="58" t="s">
        <v>729</v>
      </c>
      <c r="M175" s="59" t="s">
        <v>224</v>
      </c>
      <c r="N175" s="59"/>
      <c r="O175" s="60" t="s">
        <v>694</v>
      </c>
      <c r="P175" s="60" t="s">
        <v>105</v>
      </c>
    </row>
    <row r="176" spans="1:16" ht="12.75" customHeight="1" x14ac:dyDescent="0.2">
      <c r="A176" s="20" t="str">
        <f t="shared" si="12"/>
        <v> AAB 2.167 </v>
      </c>
      <c r="B176" s="2" t="str">
        <f t="shared" si="13"/>
        <v>I</v>
      </c>
      <c r="C176" s="20">
        <f t="shared" si="14"/>
        <v>33675.474000000002</v>
      </c>
      <c r="D176" t="str">
        <f t="shared" si="15"/>
        <v>vis</v>
      </c>
      <c r="E176">
        <f>VLOOKUP(C176,'Active 1'!C$21:E$969,3,FALSE)</f>
        <v>-3920.9976512173225</v>
      </c>
      <c r="F176" s="2" t="s">
        <v>211</v>
      </c>
      <c r="G176" t="str">
        <f t="shared" si="16"/>
        <v>33675.474</v>
      </c>
      <c r="H176" s="20">
        <f t="shared" si="17"/>
        <v>-3921</v>
      </c>
      <c r="I176" s="58" t="s">
        <v>732</v>
      </c>
      <c r="J176" s="59" t="s">
        <v>733</v>
      </c>
      <c r="K176" s="58">
        <v>-3921</v>
      </c>
      <c r="L176" s="58" t="s">
        <v>234</v>
      </c>
      <c r="M176" s="59" t="s">
        <v>224</v>
      </c>
      <c r="N176" s="59"/>
      <c r="O176" s="60" t="s">
        <v>694</v>
      </c>
      <c r="P176" s="60" t="s">
        <v>105</v>
      </c>
    </row>
    <row r="177" spans="1:16" ht="12.75" customHeight="1" x14ac:dyDescent="0.2">
      <c r="A177" s="20" t="str">
        <f t="shared" si="12"/>
        <v> AA 6.145 </v>
      </c>
      <c r="B177" s="2" t="str">
        <f t="shared" si="13"/>
        <v>I</v>
      </c>
      <c r="C177" s="20">
        <f t="shared" si="14"/>
        <v>34604.607000000004</v>
      </c>
      <c r="D177" t="str">
        <f t="shared" si="15"/>
        <v>vis</v>
      </c>
      <c r="E177">
        <f>VLOOKUP(C177,'Active 1'!C$21:E$969,3,FALSE)</f>
        <v>-3616.9924836729401</v>
      </c>
      <c r="F177" s="2" t="s">
        <v>211</v>
      </c>
      <c r="G177" t="str">
        <f t="shared" si="16"/>
        <v>34604.607</v>
      </c>
      <c r="H177" s="20">
        <f t="shared" si="17"/>
        <v>-3617</v>
      </c>
      <c r="I177" s="58" t="s">
        <v>734</v>
      </c>
      <c r="J177" s="59" t="s">
        <v>735</v>
      </c>
      <c r="K177" s="58">
        <v>-3617</v>
      </c>
      <c r="L177" s="58" t="s">
        <v>736</v>
      </c>
      <c r="M177" s="59" t="s">
        <v>224</v>
      </c>
      <c r="N177" s="59"/>
      <c r="O177" s="60" t="s">
        <v>737</v>
      </c>
      <c r="P177" s="60" t="s">
        <v>113</v>
      </c>
    </row>
    <row r="178" spans="1:16" ht="12.75" customHeight="1" x14ac:dyDescent="0.2">
      <c r="A178" s="20" t="str">
        <f t="shared" si="12"/>
        <v> AC 174.18 </v>
      </c>
      <c r="B178" s="2" t="str">
        <f t="shared" si="13"/>
        <v>I</v>
      </c>
      <c r="C178" s="20">
        <f t="shared" si="14"/>
        <v>35362.571000000004</v>
      </c>
      <c r="D178" t="str">
        <f t="shared" si="15"/>
        <v>vis</v>
      </c>
      <c r="E178">
        <f>VLOOKUP(C178,'Active 1'!C$21:E$969,3,FALSE)</f>
        <v>-3368.9924957136168</v>
      </c>
      <c r="F178" s="2" t="s">
        <v>211</v>
      </c>
      <c r="G178" t="str">
        <f t="shared" si="16"/>
        <v>35362.571</v>
      </c>
      <c r="H178" s="20">
        <f t="shared" si="17"/>
        <v>-3369</v>
      </c>
      <c r="I178" s="58" t="s">
        <v>738</v>
      </c>
      <c r="J178" s="59" t="s">
        <v>739</v>
      </c>
      <c r="K178" s="58">
        <v>-3369</v>
      </c>
      <c r="L178" s="58" t="s">
        <v>736</v>
      </c>
      <c r="M178" s="59" t="s">
        <v>224</v>
      </c>
      <c r="N178" s="59"/>
      <c r="O178" s="60" t="s">
        <v>740</v>
      </c>
      <c r="P178" s="60" t="s">
        <v>114</v>
      </c>
    </row>
    <row r="179" spans="1:16" ht="12.75" customHeight="1" x14ac:dyDescent="0.2">
      <c r="A179" s="20" t="str">
        <f t="shared" si="12"/>
        <v> AC 174.18 </v>
      </c>
      <c r="B179" s="2" t="str">
        <f t="shared" si="13"/>
        <v>I</v>
      </c>
      <c r="C179" s="20">
        <f t="shared" si="14"/>
        <v>35744.576000000001</v>
      </c>
      <c r="D179" t="str">
        <f t="shared" si="15"/>
        <v>vis</v>
      </c>
      <c r="E179">
        <f>VLOOKUP(C179,'Active 1'!C$21:E$969,3,FALSE)</f>
        <v>-3244.0033993971683</v>
      </c>
      <c r="F179" s="2" t="s">
        <v>211</v>
      </c>
      <c r="G179" t="str">
        <f t="shared" si="16"/>
        <v>35744.576</v>
      </c>
      <c r="H179" s="20">
        <f t="shared" si="17"/>
        <v>-3244</v>
      </c>
      <c r="I179" s="58" t="s">
        <v>741</v>
      </c>
      <c r="J179" s="59" t="s">
        <v>742</v>
      </c>
      <c r="K179" s="58">
        <v>-3244</v>
      </c>
      <c r="L179" s="58" t="s">
        <v>743</v>
      </c>
      <c r="M179" s="59" t="s">
        <v>224</v>
      </c>
      <c r="N179" s="59"/>
      <c r="O179" s="60" t="s">
        <v>740</v>
      </c>
      <c r="P179" s="60" t="s">
        <v>114</v>
      </c>
    </row>
    <row r="180" spans="1:16" ht="12.75" customHeight="1" x14ac:dyDescent="0.2">
      <c r="A180" s="20" t="str">
        <f t="shared" si="12"/>
        <v> AA 9.47 </v>
      </c>
      <c r="B180" s="2" t="str">
        <f t="shared" si="13"/>
        <v>I</v>
      </c>
      <c r="C180" s="20">
        <f t="shared" si="14"/>
        <v>35787.39</v>
      </c>
      <c r="D180" t="str">
        <f t="shared" si="15"/>
        <v>vis</v>
      </c>
      <c r="E180">
        <f>VLOOKUP(C180,'Active 1'!C$21:E$969,3,FALSE)</f>
        <v>-3229.9949880682793</v>
      </c>
      <c r="F180" s="2" t="s">
        <v>211</v>
      </c>
      <c r="G180" t="str">
        <f t="shared" si="16"/>
        <v>35787.390</v>
      </c>
      <c r="H180" s="20">
        <f t="shared" si="17"/>
        <v>-3230</v>
      </c>
      <c r="I180" s="58" t="s">
        <v>744</v>
      </c>
      <c r="J180" s="59" t="s">
        <v>745</v>
      </c>
      <c r="K180" s="58">
        <v>-3230</v>
      </c>
      <c r="L180" s="58" t="s">
        <v>746</v>
      </c>
      <c r="M180" s="59" t="s">
        <v>224</v>
      </c>
      <c r="N180" s="59"/>
      <c r="O180" s="60" t="s">
        <v>694</v>
      </c>
      <c r="P180" s="60" t="s">
        <v>115</v>
      </c>
    </row>
    <row r="181" spans="1:16" ht="12.75" customHeight="1" x14ac:dyDescent="0.2">
      <c r="A181" s="20" t="str">
        <f t="shared" si="12"/>
        <v> AC 200.15 </v>
      </c>
      <c r="B181" s="2" t="str">
        <f t="shared" si="13"/>
        <v>I</v>
      </c>
      <c r="C181" s="20">
        <f t="shared" si="14"/>
        <v>36490.33</v>
      </c>
      <c r="D181" t="str">
        <f t="shared" si="15"/>
        <v>vis</v>
      </c>
      <c r="E181">
        <f>VLOOKUP(C181,'Active 1'!C$21:E$969,3,FALSE)</f>
        <v>-2999.9984294769383</v>
      </c>
      <c r="F181" s="2" t="s">
        <v>211</v>
      </c>
      <c r="G181" t="str">
        <f t="shared" si="16"/>
        <v>36490.330</v>
      </c>
      <c r="H181" s="20">
        <f t="shared" si="17"/>
        <v>-3000</v>
      </c>
      <c r="I181" s="58" t="s">
        <v>747</v>
      </c>
      <c r="J181" s="59" t="s">
        <v>748</v>
      </c>
      <c r="K181" s="58">
        <v>-3000</v>
      </c>
      <c r="L181" s="58" t="s">
        <v>702</v>
      </c>
      <c r="M181" s="59" t="s">
        <v>224</v>
      </c>
      <c r="N181" s="59"/>
      <c r="O181" s="60" t="s">
        <v>749</v>
      </c>
      <c r="P181" s="60" t="s">
        <v>116</v>
      </c>
    </row>
    <row r="182" spans="1:16" ht="12.75" customHeight="1" x14ac:dyDescent="0.2">
      <c r="A182" s="20" t="str">
        <f t="shared" si="12"/>
        <v> BRNO 6 </v>
      </c>
      <c r="B182" s="2" t="str">
        <f t="shared" si="13"/>
        <v>I</v>
      </c>
      <c r="C182" s="20">
        <f t="shared" si="14"/>
        <v>37960.400999999998</v>
      </c>
      <c r="D182" t="str">
        <f t="shared" si="15"/>
        <v>vis</v>
      </c>
      <c r="E182">
        <f>VLOOKUP(C182,'Active 1'!C$21:E$969,3,FALSE)</f>
        <v>-2519.0025110700622</v>
      </c>
      <c r="F182" s="2" t="s">
        <v>211</v>
      </c>
      <c r="G182" t="str">
        <f t="shared" si="16"/>
        <v>37960.401</v>
      </c>
      <c r="H182" s="20">
        <f t="shared" si="17"/>
        <v>-2519</v>
      </c>
      <c r="I182" s="58" t="s">
        <v>750</v>
      </c>
      <c r="J182" s="59" t="s">
        <v>751</v>
      </c>
      <c r="K182" s="58">
        <v>-2519</v>
      </c>
      <c r="L182" s="58" t="s">
        <v>752</v>
      </c>
      <c r="M182" s="59" t="s">
        <v>224</v>
      </c>
      <c r="N182" s="59"/>
      <c r="O182" s="60" t="s">
        <v>753</v>
      </c>
      <c r="P182" s="60" t="s">
        <v>117</v>
      </c>
    </row>
    <row r="183" spans="1:16" ht="12.75" customHeight="1" x14ac:dyDescent="0.2">
      <c r="A183" s="20" t="str">
        <f t="shared" si="12"/>
        <v>IBVS 35 </v>
      </c>
      <c r="B183" s="2" t="str">
        <f t="shared" si="13"/>
        <v>I</v>
      </c>
      <c r="C183" s="20">
        <f t="shared" si="14"/>
        <v>38287.417999999998</v>
      </c>
      <c r="D183" t="str">
        <f t="shared" si="15"/>
        <v>vis</v>
      </c>
      <c r="E183">
        <f>VLOOKUP(C183,'Active 1'!C$21:E$969,3,FALSE)</f>
        <v>-2412.0050651986303</v>
      </c>
      <c r="F183" s="2" t="s">
        <v>211</v>
      </c>
      <c r="G183" t="str">
        <f t="shared" si="16"/>
        <v>38287.418</v>
      </c>
      <c r="H183" s="20">
        <f t="shared" si="17"/>
        <v>-2412</v>
      </c>
      <c r="I183" s="58" t="s">
        <v>754</v>
      </c>
      <c r="J183" s="59" t="s">
        <v>755</v>
      </c>
      <c r="K183" s="58">
        <v>-2412</v>
      </c>
      <c r="L183" s="58" t="s">
        <v>669</v>
      </c>
      <c r="M183" s="59" t="s">
        <v>224</v>
      </c>
      <c r="N183" s="59"/>
      <c r="O183" s="60" t="s">
        <v>603</v>
      </c>
      <c r="P183" s="61" t="s">
        <v>756</v>
      </c>
    </row>
    <row r="184" spans="1:16" ht="12.75" customHeight="1" x14ac:dyDescent="0.2">
      <c r="A184" s="20" t="str">
        <f t="shared" si="12"/>
        <v>BAVM 18 </v>
      </c>
      <c r="B184" s="2" t="str">
        <f t="shared" si="13"/>
        <v>I</v>
      </c>
      <c r="C184" s="20">
        <f t="shared" si="14"/>
        <v>38999.544999999998</v>
      </c>
      <c r="D184" t="str">
        <f t="shared" si="15"/>
        <v>vis</v>
      </c>
      <c r="E184">
        <f>VLOOKUP(C184,'Active 1'!C$21:E$969,3,FALSE)</f>
        <v>-2179.0025909049846</v>
      </c>
      <c r="F184" s="2" t="s">
        <v>211</v>
      </c>
      <c r="G184" t="str">
        <f t="shared" si="16"/>
        <v>38999.545</v>
      </c>
      <c r="H184" s="20">
        <f t="shared" si="17"/>
        <v>-2179</v>
      </c>
      <c r="I184" s="58" t="s">
        <v>757</v>
      </c>
      <c r="J184" s="59" t="s">
        <v>758</v>
      </c>
      <c r="K184" s="58">
        <v>-2179</v>
      </c>
      <c r="L184" s="58" t="s">
        <v>752</v>
      </c>
      <c r="M184" s="59" t="s">
        <v>224</v>
      </c>
      <c r="N184" s="59"/>
      <c r="O184" s="60" t="s">
        <v>759</v>
      </c>
      <c r="P184" s="61" t="s">
        <v>120</v>
      </c>
    </row>
    <row r="185" spans="1:16" ht="12.75" customHeight="1" x14ac:dyDescent="0.2">
      <c r="A185" s="20" t="str">
        <f t="shared" si="12"/>
        <v> AVSJ 3.65 </v>
      </c>
      <c r="B185" s="2" t="str">
        <f t="shared" si="13"/>
        <v>I</v>
      </c>
      <c r="C185" s="20">
        <f t="shared" si="14"/>
        <v>39769.722999999998</v>
      </c>
      <c r="D185" t="str">
        <f t="shared" si="15"/>
        <v>vis</v>
      </c>
      <c r="E185">
        <f>VLOOKUP(C185,'Active 1'!C$21:E$969,3,FALSE)</f>
        <v>-1927.0062761373497</v>
      </c>
      <c r="F185" s="2" t="s">
        <v>211</v>
      </c>
      <c r="G185" t="str">
        <f t="shared" si="16"/>
        <v>39769.723</v>
      </c>
      <c r="H185" s="20">
        <f t="shared" si="17"/>
        <v>-1927</v>
      </c>
      <c r="I185" s="58" t="s">
        <v>760</v>
      </c>
      <c r="J185" s="59" t="s">
        <v>761</v>
      </c>
      <c r="K185" s="58">
        <v>-1927</v>
      </c>
      <c r="L185" s="58" t="s">
        <v>762</v>
      </c>
      <c r="M185" s="59" t="s">
        <v>224</v>
      </c>
      <c r="N185" s="59"/>
      <c r="O185" s="60" t="s">
        <v>763</v>
      </c>
      <c r="P185" s="60" t="s">
        <v>121</v>
      </c>
    </row>
    <row r="186" spans="1:16" ht="12.75" customHeight="1" x14ac:dyDescent="0.2">
      <c r="A186" s="20" t="str">
        <f t="shared" si="12"/>
        <v> AVSJ 3.65 </v>
      </c>
      <c r="B186" s="2" t="str">
        <f t="shared" si="13"/>
        <v>I</v>
      </c>
      <c r="C186" s="20">
        <f t="shared" si="14"/>
        <v>40472.69</v>
      </c>
      <c r="D186" t="str">
        <f t="shared" si="15"/>
        <v>vis</v>
      </c>
      <c r="E186">
        <f>VLOOKUP(C186,'Active 1'!C$21:E$969,3,FALSE)</f>
        <v>-1697.000883353784</v>
      </c>
      <c r="F186" s="2" t="s">
        <v>211</v>
      </c>
      <c r="G186" t="str">
        <f t="shared" si="16"/>
        <v>40472.690</v>
      </c>
      <c r="H186" s="20">
        <f t="shared" si="17"/>
        <v>-1697</v>
      </c>
      <c r="I186" s="58" t="s">
        <v>764</v>
      </c>
      <c r="J186" s="59" t="s">
        <v>765</v>
      </c>
      <c r="K186" s="58">
        <v>-1697</v>
      </c>
      <c r="L186" s="58" t="s">
        <v>766</v>
      </c>
      <c r="M186" s="59" t="s">
        <v>224</v>
      </c>
      <c r="N186" s="59"/>
      <c r="O186" s="60" t="s">
        <v>763</v>
      </c>
      <c r="P186" s="60" t="s">
        <v>121</v>
      </c>
    </row>
    <row r="187" spans="1:16" ht="12.75" customHeight="1" x14ac:dyDescent="0.2">
      <c r="A187" s="20" t="str">
        <f t="shared" si="12"/>
        <v> AVSJ 3.65 </v>
      </c>
      <c r="B187" s="2" t="str">
        <f t="shared" si="13"/>
        <v>I</v>
      </c>
      <c r="C187" s="20">
        <f t="shared" si="14"/>
        <v>40475.733999999997</v>
      </c>
      <c r="D187" t="str">
        <f t="shared" si="15"/>
        <v>vis</v>
      </c>
      <c r="E187">
        <f>VLOOKUP(C187,'Active 1'!C$21:E$969,3,FALSE)</f>
        <v>-1696.0049099786015</v>
      </c>
      <c r="F187" s="2" t="s">
        <v>211</v>
      </c>
      <c r="G187" t="str">
        <f t="shared" si="16"/>
        <v>40475.734</v>
      </c>
      <c r="H187" s="20">
        <f t="shared" si="17"/>
        <v>-1696</v>
      </c>
      <c r="I187" s="58" t="s">
        <v>767</v>
      </c>
      <c r="J187" s="59" t="s">
        <v>768</v>
      </c>
      <c r="K187" s="58">
        <v>-1696</v>
      </c>
      <c r="L187" s="58" t="s">
        <v>669</v>
      </c>
      <c r="M187" s="59" t="s">
        <v>224</v>
      </c>
      <c r="N187" s="59"/>
      <c r="O187" s="60" t="s">
        <v>266</v>
      </c>
      <c r="P187" s="60" t="s">
        <v>121</v>
      </c>
    </row>
    <row r="188" spans="1:16" ht="12.75" customHeight="1" x14ac:dyDescent="0.2">
      <c r="A188" s="20" t="str">
        <f t="shared" si="12"/>
        <v> AVSJ 3.65 </v>
      </c>
      <c r="B188" s="2" t="str">
        <f t="shared" si="13"/>
        <v>I</v>
      </c>
      <c r="C188" s="20">
        <f t="shared" si="14"/>
        <v>40478.788</v>
      </c>
      <c r="D188" t="str">
        <f t="shared" si="15"/>
        <v>vis</v>
      </c>
      <c r="E188">
        <f>VLOOKUP(C188,'Active 1'!C$21:E$969,3,FALSE)</f>
        <v>-1695.00566468037</v>
      </c>
      <c r="F188" s="2" t="s">
        <v>211</v>
      </c>
      <c r="G188" t="str">
        <f t="shared" si="16"/>
        <v>40478.788</v>
      </c>
      <c r="H188" s="20">
        <f t="shared" si="17"/>
        <v>-1695</v>
      </c>
      <c r="I188" s="58" t="s">
        <v>769</v>
      </c>
      <c r="J188" s="59" t="s">
        <v>770</v>
      </c>
      <c r="K188" s="58">
        <v>-1695</v>
      </c>
      <c r="L188" s="58" t="s">
        <v>220</v>
      </c>
      <c r="M188" s="59" t="s">
        <v>224</v>
      </c>
      <c r="N188" s="59"/>
      <c r="O188" s="60" t="s">
        <v>763</v>
      </c>
      <c r="P188" s="60" t="s">
        <v>121</v>
      </c>
    </row>
    <row r="189" spans="1:16" x14ac:dyDescent="0.2">
      <c r="A189" s="20" t="str">
        <f t="shared" si="12"/>
        <v> ORI 121 </v>
      </c>
      <c r="B189" s="2" t="str">
        <f t="shared" si="13"/>
        <v>I</v>
      </c>
      <c r="C189" s="20">
        <f t="shared" si="14"/>
        <v>40836.394999999997</v>
      </c>
      <c r="D189" t="str">
        <f t="shared" si="15"/>
        <v>vis</v>
      </c>
      <c r="E189">
        <f>VLOOKUP(C189,'Active 1'!C$21:E$969,3,FALSE)</f>
        <v>-1577.9994062114074</v>
      </c>
      <c r="F189" s="2" t="s">
        <v>211</v>
      </c>
      <c r="G189" t="str">
        <f t="shared" si="16"/>
        <v>40836.395</v>
      </c>
      <c r="H189" s="20">
        <f t="shared" si="17"/>
        <v>-1578</v>
      </c>
      <c r="I189" s="58" t="s">
        <v>771</v>
      </c>
      <c r="J189" s="59" t="s">
        <v>772</v>
      </c>
      <c r="K189" s="58">
        <v>-1578</v>
      </c>
      <c r="L189" s="58" t="s">
        <v>683</v>
      </c>
      <c r="M189" s="59" t="s">
        <v>224</v>
      </c>
      <c r="N189" s="59"/>
      <c r="O189" s="60" t="s">
        <v>773</v>
      </c>
      <c r="P189" s="60" t="s">
        <v>123</v>
      </c>
    </row>
    <row r="190" spans="1:16" x14ac:dyDescent="0.2">
      <c r="A190" s="20" t="str">
        <f t="shared" si="12"/>
        <v> ORI 122 </v>
      </c>
      <c r="B190" s="2" t="str">
        <f t="shared" si="13"/>
        <v>I</v>
      </c>
      <c r="C190" s="20">
        <f t="shared" si="14"/>
        <v>40888.345000000001</v>
      </c>
      <c r="D190" t="str">
        <f t="shared" si="15"/>
        <v>vis</v>
      </c>
      <c r="E190">
        <f>VLOOKUP(C190,'Active 1'!C$21:E$969,3,FALSE)</f>
        <v>-1561.0017659877453</v>
      </c>
      <c r="F190" s="2" t="s">
        <v>211</v>
      </c>
      <c r="G190" t="str">
        <f t="shared" si="16"/>
        <v>40888.345</v>
      </c>
      <c r="H190" s="20">
        <f t="shared" si="17"/>
        <v>-1561</v>
      </c>
      <c r="I190" s="58" t="s">
        <v>774</v>
      </c>
      <c r="J190" s="59" t="s">
        <v>775</v>
      </c>
      <c r="K190" s="58">
        <v>-1561</v>
      </c>
      <c r="L190" s="58" t="s">
        <v>776</v>
      </c>
      <c r="M190" s="59" t="s">
        <v>224</v>
      </c>
      <c r="N190" s="59"/>
      <c r="O190" s="60" t="s">
        <v>773</v>
      </c>
      <c r="P190" s="60" t="s">
        <v>124</v>
      </c>
    </row>
    <row r="191" spans="1:16" x14ac:dyDescent="0.2">
      <c r="A191" s="20" t="str">
        <f t="shared" si="12"/>
        <v> ORI 122 </v>
      </c>
      <c r="B191" s="2" t="str">
        <f t="shared" si="13"/>
        <v>I</v>
      </c>
      <c r="C191" s="20">
        <f t="shared" si="14"/>
        <v>40888.351999999999</v>
      </c>
      <c r="D191" t="str">
        <f t="shared" si="15"/>
        <v>vis</v>
      </c>
      <c r="E191">
        <f>VLOOKUP(C191,'Active 1'!C$21:E$969,3,FALSE)</f>
        <v>-1560.9994756416138</v>
      </c>
      <c r="F191" s="2" t="s">
        <v>211</v>
      </c>
      <c r="G191" t="str">
        <f t="shared" si="16"/>
        <v>40888.352</v>
      </c>
      <c r="H191" s="20">
        <f t="shared" si="17"/>
        <v>-1561</v>
      </c>
      <c r="I191" s="58" t="s">
        <v>777</v>
      </c>
      <c r="J191" s="59" t="s">
        <v>778</v>
      </c>
      <c r="K191" s="58">
        <v>-1561</v>
      </c>
      <c r="L191" s="58" t="s">
        <v>683</v>
      </c>
      <c r="M191" s="59" t="s">
        <v>224</v>
      </c>
      <c r="N191" s="59"/>
      <c r="O191" s="60" t="s">
        <v>323</v>
      </c>
      <c r="P191" s="60" t="s">
        <v>124</v>
      </c>
    </row>
    <row r="192" spans="1:16" x14ac:dyDescent="0.2">
      <c r="A192" s="20" t="str">
        <f t="shared" si="12"/>
        <v> BBS 6 </v>
      </c>
      <c r="B192" s="2" t="str">
        <f t="shared" si="13"/>
        <v>I</v>
      </c>
      <c r="C192" s="20">
        <f t="shared" si="14"/>
        <v>41594.353000000003</v>
      </c>
      <c r="D192" t="str">
        <f t="shared" si="15"/>
        <v>vis</v>
      </c>
      <c r="E192">
        <f>VLOOKUP(C192,'Active 1'!C$21:E$969,3,FALSE)</f>
        <v>-1330.0013814059098</v>
      </c>
      <c r="F192" s="2" t="s">
        <v>211</v>
      </c>
      <c r="G192" t="str">
        <f t="shared" si="16"/>
        <v>41594.353</v>
      </c>
      <c r="H192" s="20">
        <f t="shared" si="17"/>
        <v>-1330</v>
      </c>
      <c r="I192" s="58" t="s">
        <v>779</v>
      </c>
      <c r="J192" s="59" t="s">
        <v>780</v>
      </c>
      <c r="K192" s="58">
        <v>-1330</v>
      </c>
      <c r="L192" s="58" t="s">
        <v>677</v>
      </c>
      <c r="M192" s="59" t="s">
        <v>224</v>
      </c>
      <c r="N192" s="59"/>
      <c r="O192" s="60" t="s">
        <v>773</v>
      </c>
      <c r="P192" s="60" t="s">
        <v>126</v>
      </c>
    </row>
    <row r="193" spans="1:16" x14ac:dyDescent="0.2">
      <c r="A193" s="20" t="str">
        <f t="shared" si="12"/>
        <v> BBS 6 </v>
      </c>
      <c r="B193" s="2" t="str">
        <f t="shared" si="13"/>
        <v>I</v>
      </c>
      <c r="C193" s="20">
        <f t="shared" si="14"/>
        <v>41649.379000000001</v>
      </c>
      <c r="D193" t="str">
        <f t="shared" si="15"/>
        <v>vis</v>
      </c>
      <c r="E193">
        <f>VLOOKUP(C193,'Active 1'!C$21:E$969,3,FALSE)</f>
        <v>-1311.9972976533184</v>
      </c>
      <c r="F193" s="2" t="s">
        <v>211</v>
      </c>
      <c r="G193" t="str">
        <f t="shared" si="16"/>
        <v>41649.379</v>
      </c>
      <c r="H193" s="20">
        <f t="shared" si="17"/>
        <v>-1312</v>
      </c>
      <c r="I193" s="58" t="s">
        <v>781</v>
      </c>
      <c r="J193" s="59" t="s">
        <v>782</v>
      </c>
      <c r="K193" s="58">
        <v>-1312</v>
      </c>
      <c r="L193" s="58" t="s">
        <v>783</v>
      </c>
      <c r="M193" s="59" t="s">
        <v>224</v>
      </c>
      <c r="N193" s="59"/>
      <c r="O193" s="60" t="s">
        <v>323</v>
      </c>
      <c r="P193" s="60" t="s">
        <v>126</v>
      </c>
    </row>
    <row r="194" spans="1:16" x14ac:dyDescent="0.2">
      <c r="A194" s="20" t="str">
        <f t="shared" si="12"/>
        <v> BBS 19 </v>
      </c>
      <c r="B194" s="2" t="str">
        <f t="shared" si="13"/>
        <v>I</v>
      </c>
      <c r="C194" s="20">
        <f t="shared" si="14"/>
        <v>42404.288</v>
      </c>
      <c r="D194" t="str">
        <f t="shared" si="15"/>
        <v>vis</v>
      </c>
      <c r="E194">
        <f>VLOOKUP(C194,'Active 1'!C$21:E$969,3,FALSE)</f>
        <v>-1064.9968821845303</v>
      </c>
      <c r="F194" s="2" t="s">
        <v>211</v>
      </c>
      <c r="G194" t="str">
        <f t="shared" si="16"/>
        <v>42404.288</v>
      </c>
      <c r="H194" s="20">
        <f t="shared" si="17"/>
        <v>-1065</v>
      </c>
      <c r="I194" s="58" t="s">
        <v>784</v>
      </c>
      <c r="J194" s="59" t="s">
        <v>785</v>
      </c>
      <c r="K194" s="58">
        <v>-1065</v>
      </c>
      <c r="L194" s="58" t="s">
        <v>786</v>
      </c>
      <c r="M194" s="59" t="s">
        <v>224</v>
      </c>
      <c r="N194" s="59"/>
      <c r="O194" s="60" t="s">
        <v>323</v>
      </c>
      <c r="P194" s="60" t="s">
        <v>127</v>
      </c>
    </row>
    <row r="195" spans="1:16" x14ac:dyDescent="0.2">
      <c r="A195" s="20" t="str">
        <f t="shared" si="12"/>
        <v> AVSJ 7.39 </v>
      </c>
      <c r="B195" s="2" t="str">
        <f t="shared" si="13"/>
        <v>I</v>
      </c>
      <c r="C195" s="20">
        <f t="shared" si="14"/>
        <v>42422.625999999997</v>
      </c>
      <c r="D195" t="str">
        <f t="shared" si="15"/>
        <v>vis</v>
      </c>
      <c r="E195">
        <f>VLOOKUP(C195,'Active 1'!C$21:E$969,3,FALSE)</f>
        <v>-1058.9968297028859</v>
      </c>
      <c r="F195" s="2" t="s">
        <v>211</v>
      </c>
      <c r="G195" t="str">
        <f t="shared" si="16"/>
        <v>42422.626</v>
      </c>
      <c r="H195" s="20">
        <f t="shared" si="17"/>
        <v>-1059</v>
      </c>
      <c r="I195" s="58" t="s">
        <v>787</v>
      </c>
      <c r="J195" s="59" t="s">
        <v>788</v>
      </c>
      <c r="K195" s="58">
        <v>-1059</v>
      </c>
      <c r="L195" s="58" t="s">
        <v>786</v>
      </c>
      <c r="M195" s="59" t="s">
        <v>224</v>
      </c>
      <c r="N195" s="59"/>
      <c r="O195" s="60" t="s">
        <v>789</v>
      </c>
      <c r="P195" s="60" t="s">
        <v>129</v>
      </c>
    </row>
    <row r="196" spans="1:16" x14ac:dyDescent="0.2">
      <c r="A196" s="20" t="str">
        <f t="shared" si="12"/>
        <v> AVSJ 7.39 </v>
      </c>
      <c r="B196" s="2" t="str">
        <f t="shared" si="13"/>
        <v>I</v>
      </c>
      <c r="C196" s="20">
        <f t="shared" si="14"/>
        <v>42697.7</v>
      </c>
      <c r="D196" t="str">
        <f t="shared" si="15"/>
        <v>vis</v>
      </c>
      <c r="E196">
        <f>VLOOKUP(C196,'Active 1'!C$21:E$969,3,FALSE)</f>
        <v>-968.99473370898238</v>
      </c>
      <c r="F196" s="2" t="s">
        <v>211</v>
      </c>
      <c r="G196" t="str">
        <f t="shared" si="16"/>
        <v>42697.700</v>
      </c>
      <c r="H196" s="20">
        <f t="shared" si="17"/>
        <v>-969</v>
      </c>
      <c r="I196" s="58" t="s">
        <v>790</v>
      </c>
      <c r="J196" s="59" t="s">
        <v>791</v>
      </c>
      <c r="K196" s="58">
        <v>-969</v>
      </c>
      <c r="L196" s="58" t="s">
        <v>792</v>
      </c>
      <c r="M196" s="59" t="s">
        <v>224</v>
      </c>
      <c r="N196" s="59"/>
      <c r="O196" s="60" t="s">
        <v>793</v>
      </c>
      <c r="P196" s="60" t="s">
        <v>129</v>
      </c>
    </row>
    <row r="197" spans="1:16" x14ac:dyDescent="0.2">
      <c r="A197" s="20" t="str">
        <f t="shared" si="12"/>
        <v>BAVM 29 </v>
      </c>
      <c r="B197" s="2" t="str">
        <f t="shared" si="13"/>
        <v>I</v>
      </c>
      <c r="C197" s="20">
        <f t="shared" si="14"/>
        <v>42841.330999999998</v>
      </c>
      <c r="D197" t="str">
        <f t="shared" si="15"/>
        <v>vis</v>
      </c>
      <c r="E197">
        <f>VLOOKUP(C197,'Active 1'!C$21:E$969,3,FALSE)</f>
        <v>-921.99977580783423</v>
      </c>
      <c r="F197" s="2" t="s">
        <v>211</v>
      </c>
      <c r="G197" t="str">
        <f t="shared" si="16"/>
        <v>42841.331</v>
      </c>
      <c r="H197" s="20">
        <f t="shared" si="17"/>
        <v>-922</v>
      </c>
      <c r="I197" s="58" t="s">
        <v>794</v>
      </c>
      <c r="J197" s="59" t="s">
        <v>795</v>
      </c>
      <c r="K197" s="58">
        <v>-922</v>
      </c>
      <c r="L197" s="58" t="s">
        <v>229</v>
      </c>
      <c r="M197" s="59" t="s">
        <v>224</v>
      </c>
      <c r="N197" s="59"/>
      <c r="O197" s="60" t="s">
        <v>759</v>
      </c>
      <c r="P197" s="61" t="s">
        <v>132</v>
      </c>
    </row>
    <row r="198" spans="1:16" x14ac:dyDescent="0.2">
      <c r="A198" s="20" t="str">
        <f t="shared" si="12"/>
        <v> BBS 27 </v>
      </c>
      <c r="B198" s="2" t="str">
        <f t="shared" si="13"/>
        <v>I</v>
      </c>
      <c r="C198" s="20">
        <f t="shared" si="14"/>
        <v>42841.332999999999</v>
      </c>
      <c r="D198" t="str">
        <f t="shared" si="15"/>
        <v>vis</v>
      </c>
      <c r="E198">
        <f>VLOOKUP(C198,'Active 1'!C$21:E$969,3,FALSE)</f>
        <v>-921.99912142322501</v>
      </c>
      <c r="F198" s="2" t="s">
        <v>211</v>
      </c>
      <c r="G198" t="str">
        <f t="shared" si="16"/>
        <v>42841.333</v>
      </c>
      <c r="H198" s="20">
        <f t="shared" si="17"/>
        <v>-922</v>
      </c>
      <c r="I198" s="58" t="s">
        <v>796</v>
      </c>
      <c r="J198" s="59" t="s">
        <v>797</v>
      </c>
      <c r="K198" s="58">
        <v>-922</v>
      </c>
      <c r="L198" s="58" t="s">
        <v>699</v>
      </c>
      <c r="M198" s="59" t="s">
        <v>224</v>
      </c>
      <c r="N198" s="59"/>
      <c r="O198" s="60" t="s">
        <v>773</v>
      </c>
      <c r="P198" s="60" t="s">
        <v>133</v>
      </c>
    </row>
    <row r="199" spans="1:16" x14ac:dyDescent="0.2">
      <c r="A199" s="20" t="str">
        <f t="shared" si="12"/>
        <v> BBS 32 </v>
      </c>
      <c r="B199" s="2" t="str">
        <f t="shared" si="13"/>
        <v>I</v>
      </c>
      <c r="C199" s="20">
        <f t="shared" si="14"/>
        <v>43168.358</v>
      </c>
      <c r="D199" t="str">
        <f t="shared" si="15"/>
        <v>vis</v>
      </c>
      <c r="E199">
        <f>VLOOKUP(C199,'Active 1'!C$21:E$969,3,FALSE)</f>
        <v>-814.99905801335581</v>
      </c>
      <c r="F199" s="2" t="s">
        <v>211</v>
      </c>
      <c r="G199" t="str">
        <f t="shared" si="16"/>
        <v>43168.358</v>
      </c>
      <c r="H199" s="20">
        <f t="shared" si="17"/>
        <v>-815</v>
      </c>
      <c r="I199" s="58" t="s">
        <v>798</v>
      </c>
      <c r="J199" s="59" t="s">
        <v>799</v>
      </c>
      <c r="K199" s="58">
        <v>-815</v>
      </c>
      <c r="L199" s="58" t="s">
        <v>699</v>
      </c>
      <c r="M199" s="59" t="s">
        <v>224</v>
      </c>
      <c r="N199" s="59"/>
      <c r="O199" s="60" t="s">
        <v>323</v>
      </c>
      <c r="P199" s="60" t="s">
        <v>134</v>
      </c>
    </row>
    <row r="200" spans="1:16" x14ac:dyDescent="0.2">
      <c r="A200" s="20" t="str">
        <f t="shared" si="12"/>
        <v> BBS 36 </v>
      </c>
      <c r="B200" s="2" t="str">
        <f t="shared" si="13"/>
        <v>I</v>
      </c>
      <c r="C200" s="20">
        <f t="shared" si="14"/>
        <v>43492.317999999999</v>
      </c>
      <c r="D200" t="str">
        <f t="shared" si="15"/>
        <v>vis</v>
      </c>
      <c r="E200">
        <f>VLOOKUP(C200,'Active 1'!C$21:E$969,3,FALSE)</f>
        <v>-709.00183901706828</v>
      </c>
      <c r="F200" s="2" t="s">
        <v>211</v>
      </c>
      <c r="G200" t="str">
        <f t="shared" si="16"/>
        <v>43492.318</v>
      </c>
      <c r="H200" s="20">
        <f t="shared" si="17"/>
        <v>-709</v>
      </c>
      <c r="I200" s="58" t="s">
        <v>800</v>
      </c>
      <c r="J200" s="59" t="s">
        <v>801</v>
      </c>
      <c r="K200" s="58">
        <v>-709</v>
      </c>
      <c r="L200" s="58" t="s">
        <v>802</v>
      </c>
      <c r="M200" s="59" t="s">
        <v>224</v>
      </c>
      <c r="N200" s="59"/>
      <c r="O200" s="60" t="s">
        <v>323</v>
      </c>
      <c r="P200" s="60" t="s">
        <v>135</v>
      </c>
    </row>
    <row r="201" spans="1:16" x14ac:dyDescent="0.2">
      <c r="A201" s="20" t="str">
        <f t="shared" si="12"/>
        <v> BBS 36 </v>
      </c>
      <c r="B201" s="2" t="str">
        <f t="shared" si="13"/>
        <v>I</v>
      </c>
      <c r="C201" s="20">
        <f t="shared" si="14"/>
        <v>43492.322</v>
      </c>
      <c r="D201" t="str">
        <f t="shared" si="15"/>
        <v>vis</v>
      </c>
      <c r="E201">
        <f>VLOOKUP(C201,'Active 1'!C$21:E$969,3,FALSE)</f>
        <v>-709.00053024784961</v>
      </c>
      <c r="F201" s="2" t="s">
        <v>211</v>
      </c>
      <c r="G201" t="str">
        <f t="shared" si="16"/>
        <v>43492.322</v>
      </c>
      <c r="H201" s="20">
        <f t="shared" si="17"/>
        <v>-709</v>
      </c>
      <c r="I201" s="58" t="s">
        <v>803</v>
      </c>
      <c r="J201" s="59" t="s">
        <v>804</v>
      </c>
      <c r="K201" s="58">
        <v>-709</v>
      </c>
      <c r="L201" s="58" t="s">
        <v>805</v>
      </c>
      <c r="M201" s="59" t="s">
        <v>224</v>
      </c>
      <c r="N201" s="59"/>
      <c r="O201" s="60" t="s">
        <v>773</v>
      </c>
      <c r="P201" s="60" t="s">
        <v>135</v>
      </c>
    </row>
    <row r="202" spans="1:16" x14ac:dyDescent="0.2">
      <c r="A202" s="20" t="str">
        <f t="shared" si="12"/>
        <v> BBS 38 </v>
      </c>
      <c r="B202" s="2" t="str">
        <f t="shared" si="13"/>
        <v>I</v>
      </c>
      <c r="C202" s="20">
        <f t="shared" si="14"/>
        <v>43718.489000000001</v>
      </c>
      <c r="D202" t="str">
        <f t="shared" si="15"/>
        <v>vis</v>
      </c>
      <c r="E202">
        <f>VLOOKUP(C202,'Active 1'!C$21:E$969,3,FALSE)</f>
        <v>-635.00042829472704</v>
      </c>
      <c r="F202" s="2" t="s">
        <v>211</v>
      </c>
      <c r="G202" t="str">
        <f t="shared" si="16"/>
        <v>43718.489</v>
      </c>
      <c r="H202" s="20">
        <f t="shared" si="17"/>
        <v>-635</v>
      </c>
      <c r="I202" s="58" t="s">
        <v>806</v>
      </c>
      <c r="J202" s="59" t="s">
        <v>807</v>
      </c>
      <c r="K202" s="58">
        <v>-635</v>
      </c>
      <c r="L202" s="58" t="s">
        <v>680</v>
      </c>
      <c r="M202" s="59" t="s">
        <v>224</v>
      </c>
      <c r="N202" s="59"/>
      <c r="O202" s="60" t="s">
        <v>323</v>
      </c>
      <c r="P202" s="60" t="s">
        <v>136</v>
      </c>
    </row>
    <row r="203" spans="1:16" x14ac:dyDescent="0.2">
      <c r="A203" s="20" t="str">
        <f t="shared" ref="A203:A271" si="18">P203</f>
        <v> BBS 39 </v>
      </c>
      <c r="B203" s="2" t="str">
        <f t="shared" ref="B203:B271" si="19">IF(H203=INT(H203),"I","II")</f>
        <v>I</v>
      </c>
      <c r="C203" s="20">
        <f t="shared" ref="C203:C271" si="20">1*G203</f>
        <v>43767.387999999999</v>
      </c>
      <c r="D203" t="str">
        <f t="shared" ref="D203:D271" si="21">VLOOKUP(F203,I$1:J$5,2,FALSE)</f>
        <v>vis</v>
      </c>
      <c r="E203">
        <f>VLOOKUP(C203,'Active 1'!C$21:E$969,3,FALSE)</f>
        <v>-619.00105179238346</v>
      </c>
      <c r="F203" s="2" t="s">
        <v>211</v>
      </c>
      <c r="G203" t="str">
        <f t="shared" ref="G203:G271" si="22">MID(I203,3,LEN(I203)-3)</f>
        <v>43767.388</v>
      </c>
      <c r="H203" s="20">
        <f t="shared" ref="H203:H271" si="23">1*K203</f>
        <v>-619</v>
      </c>
      <c r="I203" s="58" t="s">
        <v>808</v>
      </c>
      <c r="J203" s="59" t="s">
        <v>809</v>
      </c>
      <c r="K203" s="58">
        <v>-619</v>
      </c>
      <c r="L203" s="58" t="s">
        <v>766</v>
      </c>
      <c r="M203" s="59" t="s">
        <v>224</v>
      </c>
      <c r="N203" s="59"/>
      <c r="O203" s="60" t="s">
        <v>323</v>
      </c>
      <c r="P203" s="60" t="s">
        <v>137</v>
      </c>
    </row>
    <row r="204" spans="1:16" x14ac:dyDescent="0.2">
      <c r="A204" s="20" t="str">
        <f t="shared" si="18"/>
        <v> BBS 40 </v>
      </c>
      <c r="B204" s="2" t="str">
        <f t="shared" si="19"/>
        <v>I</v>
      </c>
      <c r="C204" s="20">
        <f t="shared" si="20"/>
        <v>43828.517999999996</v>
      </c>
      <c r="D204" t="str">
        <f t="shared" si="21"/>
        <v>vis</v>
      </c>
      <c r="E204">
        <f>VLOOKUP(C204,'Active 1'!C$21:E$969,3,FALSE)</f>
        <v>-598.99978621255025</v>
      </c>
      <c r="F204" s="2" t="s">
        <v>211</v>
      </c>
      <c r="G204" t="str">
        <f t="shared" si="22"/>
        <v>43828.518</v>
      </c>
      <c r="H204" s="20">
        <f t="shared" si="23"/>
        <v>-599</v>
      </c>
      <c r="I204" s="58" t="s">
        <v>810</v>
      </c>
      <c r="J204" s="59" t="s">
        <v>811</v>
      </c>
      <c r="K204" s="58">
        <v>-599</v>
      </c>
      <c r="L204" s="58" t="s">
        <v>229</v>
      </c>
      <c r="M204" s="59" t="s">
        <v>224</v>
      </c>
      <c r="N204" s="59"/>
      <c r="O204" s="60" t="s">
        <v>323</v>
      </c>
      <c r="P204" s="60" t="s">
        <v>138</v>
      </c>
    </row>
    <row r="205" spans="1:16" x14ac:dyDescent="0.2">
      <c r="A205" s="20" t="str">
        <f t="shared" si="18"/>
        <v> BBS 42 </v>
      </c>
      <c r="B205" s="2" t="str">
        <f t="shared" si="19"/>
        <v>I</v>
      </c>
      <c r="C205" s="20">
        <f t="shared" si="20"/>
        <v>43926.317999999999</v>
      </c>
      <c r="D205" t="str">
        <f t="shared" si="21"/>
        <v>vis</v>
      </c>
      <c r="E205">
        <f>VLOOKUP(C205,'Active 1'!C$21:E$969,3,FALSE)</f>
        <v>-567.00037882325137</v>
      </c>
      <c r="F205" s="2" t="s">
        <v>211</v>
      </c>
      <c r="G205" t="str">
        <f t="shared" si="22"/>
        <v>43926.318</v>
      </c>
      <c r="H205" s="20">
        <f t="shared" si="23"/>
        <v>-567</v>
      </c>
      <c r="I205" s="58" t="s">
        <v>812</v>
      </c>
      <c r="J205" s="59" t="s">
        <v>813</v>
      </c>
      <c r="K205" s="58">
        <v>-567</v>
      </c>
      <c r="L205" s="58" t="s">
        <v>680</v>
      </c>
      <c r="M205" s="59" t="s">
        <v>224</v>
      </c>
      <c r="N205" s="59"/>
      <c r="O205" s="60" t="s">
        <v>773</v>
      </c>
      <c r="P205" s="60" t="s">
        <v>139</v>
      </c>
    </row>
    <row r="206" spans="1:16" x14ac:dyDescent="0.2">
      <c r="A206" s="20" t="str">
        <f t="shared" si="18"/>
        <v> BBS 42 </v>
      </c>
      <c r="B206" s="2" t="str">
        <f t="shared" si="19"/>
        <v>I</v>
      </c>
      <c r="C206" s="20">
        <f t="shared" si="20"/>
        <v>43929.372000000003</v>
      </c>
      <c r="D206" t="str">
        <f t="shared" si="21"/>
        <v>vis</v>
      </c>
      <c r="E206">
        <f>VLOOKUP(C206,'Active 1'!C$21:E$969,3,FALSE)</f>
        <v>-566.0011335250199</v>
      </c>
      <c r="F206" s="2" t="s">
        <v>211</v>
      </c>
      <c r="G206" t="str">
        <f t="shared" si="22"/>
        <v>43929.372</v>
      </c>
      <c r="H206" s="20">
        <f t="shared" si="23"/>
        <v>-566</v>
      </c>
      <c r="I206" s="58" t="s">
        <v>814</v>
      </c>
      <c r="J206" s="59" t="s">
        <v>815</v>
      </c>
      <c r="K206" s="58">
        <v>-566</v>
      </c>
      <c r="L206" s="58" t="s">
        <v>766</v>
      </c>
      <c r="M206" s="59" t="s">
        <v>224</v>
      </c>
      <c r="N206" s="59"/>
      <c r="O206" s="60" t="s">
        <v>773</v>
      </c>
      <c r="P206" s="60" t="s">
        <v>139</v>
      </c>
    </row>
    <row r="207" spans="1:16" x14ac:dyDescent="0.2">
      <c r="A207" s="20" t="str">
        <f t="shared" si="18"/>
        <v> BBS 45 </v>
      </c>
      <c r="B207" s="2" t="str">
        <f t="shared" si="19"/>
        <v>I</v>
      </c>
      <c r="C207" s="20">
        <f t="shared" si="20"/>
        <v>44201.385000000002</v>
      </c>
      <c r="D207" t="str">
        <f t="shared" si="21"/>
        <v>vis</v>
      </c>
      <c r="E207">
        <f>VLOOKUP(C207,'Active 1'!C$21:E$969,3,FALSE)</f>
        <v>-477.00057317547936</v>
      </c>
      <c r="F207" s="2" t="s">
        <v>211</v>
      </c>
      <c r="G207" t="str">
        <f t="shared" si="22"/>
        <v>44201.385</v>
      </c>
      <c r="H207" s="20">
        <f t="shared" si="23"/>
        <v>-477</v>
      </c>
      <c r="I207" s="58" t="s">
        <v>816</v>
      </c>
      <c r="J207" s="59" t="s">
        <v>817</v>
      </c>
      <c r="K207" s="58">
        <v>-477</v>
      </c>
      <c r="L207" s="58" t="s">
        <v>805</v>
      </c>
      <c r="M207" s="59" t="s">
        <v>224</v>
      </c>
      <c r="N207" s="59"/>
      <c r="O207" s="60" t="s">
        <v>773</v>
      </c>
      <c r="P207" s="60" t="s">
        <v>140</v>
      </c>
    </row>
    <row r="208" spans="1:16" x14ac:dyDescent="0.2">
      <c r="A208" s="20" t="str">
        <f t="shared" si="18"/>
        <v> BBS 49 </v>
      </c>
      <c r="B208" s="2" t="str">
        <f t="shared" si="19"/>
        <v>I</v>
      </c>
      <c r="C208" s="20">
        <f t="shared" si="20"/>
        <v>44476.44</v>
      </c>
      <c r="D208" t="str">
        <f t="shared" si="21"/>
        <v>vis</v>
      </c>
      <c r="E208">
        <f>VLOOKUP(C208,'Active 1'!C$21:E$969,3,FALSE)</f>
        <v>-387.00469383536335</v>
      </c>
      <c r="F208" s="2" t="s">
        <v>211</v>
      </c>
      <c r="G208" t="str">
        <f t="shared" si="22"/>
        <v>44476.440</v>
      </c>
      <c r="H208" s="20">
        <f t="shared" si="23"/>
        <v>-387</v>
      </c>
      <c r="I208" s="58" t="s">
        <v>818</v>
      </c>
      <c r="J208" s="59" t="s">
        <v>819</v>
      </c>
      <c r="K208" s="58">
        <v>-387</v>
      </c>
      <c r="L208" s="58" t="s">
        <v>249</v>
      </c>
      <c r="M208" s="59" t="s">
        <v>224</v>
      </c>
      <c r="N208" s="59"/>
      <c r="O208" s="60" t="s">
        <v>323</v>
      </c>
      <c r="P208" s="60" t="s">
        <v>141</v>
      </c>
    </row>
    <row r="209" spans="1:16" x14ac:dyDescent="0.2">
      <c r="A209" s="20" t="str">
        <f t="shared" si="18"/>
        <v> BBS 51 </v>
      </c>
      <c r="B209" s="2" t="str">
        <f t="shared" si="19"/>
        <v>I</v>
      </c>
      <c r="C209" s="20">
        <f t="shared" si="20"/>
        <v>44528.398000000001</v>
      </c>
      <c r="D209" t="str">
        <f t="shared" si="21"/>
        <v>vis</v>
      </c>
      <c r="E209">
        <f>VLOOKUP(C209,'Active 1'!C$21:E$969,3,FALSE)</f>
        <v>-370.00443607326616</v>
      </c>
      <c r="F209" s="2" t="s">
        <v>211</v>
      </c>
      <c r="G209" t="str">
        <f t="shared" si="22"/>
        <v>44528.398</v>
      </c>
      <c r="H209" s="20">
        <f t="shared" si="23"/>
        <v>-370</v>
      </c>
      <c r="I209" s="58" t="s">
        <v>820</v>
      </c>
      <c r="J209" s="59" t="s">
        <v>821</v>
      </c>
      <c r="K209" s="58">
        <v>-370</v>
      </c>
      <c r="L209" s="58" t="s">
        <v>249</v>
      </c>
      <c r="M209" s="59" t="s">
        <v>224</v>
      </c>
      <c r="N209" s="59"/>
      <c r="O209" s="60" t="s">
        <v>822</v>
      </c>
      <c r="P209" s="60" t="s">
        <v>142</v>
      </c>
    </row>
    <row r="210" spans="1:16" x14ac:dyDescent="0.2">
      <c r="A210" s="20" t="str">
        <f t="shared" si="18"/>
        <v> BBS 52 </v>
      </c>
      <c r="B210" s="2" t="str">
        <f t="shared" si="19"/>
        <v>I</v>
      </c>
      <c r="C210" s="20">
        <f t="shared" si="20"/>
        <v>44580.364999999998</v>
      </c>
      <c r="D210" t="str">
        <f t="shared" si="21"/>
        <v>vis</v>
      </c>
      <c r="E210">
        <f>VLOOKUP(C210,'Active 1'!C$21:E$969,3,FALSE)</f>
        <v>-353.00123358042828</v>
      </c>
      <c r="F210" s="2" t="s">
        <v>211</v>
      </c>
      <c r="G210" t="str">
        <f t="shared" si="22"/>
        <v>44580.365</v>
      </c>
      <c r="H210" s="20">
        <f t="shared" si="23"/>
        <v>-353</v>
      </c>
      <c r="I210" s="58" t="s">
        <v>823</v>
      </c>
      <c r="J210" s="59" t="s">
        <v>824</v>
      </c>
      <c r="K210" s="58">
        <v>-353</v>
      </c>
      <c r="L210" s="58" t="s">
        <v>677</v>
      </c>
      <c r="M210" s="59" t="s">
        <v>224</v>
      </c>
      <c r="N210" s="59"/>
      <c r="O210" s="60" t="s">
        <v>822</v>
      </c>
      <c r="P210" s="60" t="s">
        <v>143</v>
      </c>
    </row>
    <row r="211" spans="1:16" x14ac:dyDescent="0.2">
      <c r="A211" s="20" t="str">
        <f t="shared" si="18"/>
        <v> BBS 52 </v>
      </c>
      <c r="B211" s="2" t="str">
        <f t="shared" si="19"/>
        <v>I</v>
      </c>
      <c r="C211" s="20">
        <f t="shared" si="20"/>
        <v>44583.421000000002</v>
      </c>
      <c r="D211" t="str">
        <f t="shared" si="21"/>
        <v>vis</v>
      </c>
      <c r="E211">
        <f>VLOOKUP(C211,'Active 1'!C$21:E$969,3,FALSE)</f>
        <v>-352.00133389758753</v>
      </c>
      <c r="F211" s="2" t="s">
        <v>211</v>
      </c>
      <c r="G211" t="str">
        <f t="shared" si="22"/>
        <v>44583.421</v>
      </c>
      <c r="H211" s="20">
        <f t="shared" si="23"/>
        <v>-352</v>
      </c>
      <c r="I211" s="58" t="s">
        <v>825</v>
      </c>
      <c r="J211" s="59" t="s">
        <v>826</v>
      </c>
      <c r="K211" s="58">
        <v>-352</v>
      </c>
      <c r="L211" s="58" t="s">
        <v>677</v>
      </c>
      <c r="M211" s="59" t="s">
        <v>224</v>
      </c>
      <c r="N211" s="59"/>
      <c r="O211" s="60" t="s">
        <v>822</v>
      </c>
      <c r="P211" s="60" t="s">
        <v>143</v>
      </c>
    </row>
    <row r="212" spans="1:16" x14ac:dyDescent="0.2">
      <c r="A212" s="20" t="str">
        <f t="shared" si="18"/>
        <v> BBS 52 </v>
      </c>
      <c r="B212" s="2" t="str">
        <f t="shared" si="19"/>
        <v>I</v>
      </c>
      <c r="C212" s="20">
        <f t="shared" si="20"/>
        <v>44586.476999999999</v>
      </c>
      <c r="D212" t="str">
        <f t="shared" si="21"/>
        <v>vis</v>
      </c>
      <c r="E212">
        <f>VLOOKUP(C212,'Active 1'!C$21:E$969,3,FALSE)</f>
        <v>-351.00143421474917</v>
      </c>
      <c r="F212" s="2" t="s">
        <v>211</v>
      </c>
      <c r="G212" t="str">
        <f t="shared" si="22"/>
        <v>44586.477</v>
      </c>
      <c r="H212" s="20">
        <f t="shared" si="23"/>
        <v>-351</v>
      </c>
      <c r="I212" s="58" t="s">
        <v>827</v>
      </c>
      <c r="J212" s="59" t="s">
        <v>828</v>
      </c>
      <c r="K212" s="58">
        <v>-351</v>
      </c>
      <c r="L212" s="58" t="s">
        <v>677</v>
      </c>
      <c r="M212" s="59" t="s">
        <v>224</v>
      </c>
      <c r="N212" s="59"/>
      <c r="O212" s="60" t="s">
        <v>822</v>
      </c>
      <c r="P212" s="60" t="s">
        <v>143</v>
      </c>
    </row>
    <row r="213" spans="1:16" x14ac:dyDescent="0.2">
      <c r="A213" s="20" t="str">
        <f t="shared" si="18"/>
        <v> BBS 58 </v>
      </c>
      <c r="B213" s="2" t="str">
        <f t="shared" si="19"/>
        <v>I</v>
      </c>
      <c r="C213" s="20">
        <f t="shared" si="20"/>
        <v>44956.275000000001</v>
      </c>
      <c r="D213" t="str">
        <f t="shared" si="21"/>
        <v>vis</v>
      </c>
      <c r="E213">
        <f>VLOOKUP(C213,'Active 1'!C$21:E$969,3,FALSE)</f>
        <v>-230.00637436047847</v>
      </c>
      <c r="F213" s="2" t="s">
        <v>211</v>
      </c>
      <c r="G213" t="str">
        <f t="shared" si="22"/>
        <v>44956.275</v>
      </c>
      <c r="H213" s="20">
        <f t="shared" si="23"/>
        <v>-230</v>
      </c>
      <c r="I213" s="58" t="s">
        <v>829</v>
      </c>
      <c r="J213" s="59" t="s">
        <v>830</v>
      </c>
      <c r="K213" s="58">
        <v>-230</v>
      </c>
      <c r="L213" s="58" t="s">
        <v>762</v>
      </c>
      <c r="M213" s="59" t="s">
        <v>224</v>
      </c>
      <c r="N213" s="59"/>
      <c r="O213" s="60" t="s">
        <v>323</v>
      </c>
      <c r="P213" s="60" t="s">
        <v>144</v>
      </c>
    </row>
    <row r="214" spans="1:16" x14ac:dyDescent="0.2">
      <c r="A214" s="20" t="str">
        <f t="shared" si="18"/>
        <v> BBS 58 </v>
      </c>
      <c r="B214" s="2" t="str">
        <f t="shared" si="19"/>
        <v>I</v>
      </c>
      <c r="C214" s="20">
        <f t="shared" si="20"/>
        <v>44959.347999999998</v>
      </c>
      <c r="D214" t="str">
        <f t="shared" si="21"/>
        <v>vis</v>
      </c>
      <c r="E214">
        <f>VLOOKUP(C214,'Active 1'!C$21:E$969,3,FALSE)</f>
        <v>-229.00091240846206</v>
      </c>
      <c r="F214" s="2" t="s">
        <v>211</v>
      </c>
      <c r="G214" t="str">
        <f t="shared" si="22"/>
        <v>44959.348</v>
      </c>
      <c r="H214" s="20">
        <f t="shared" si="23"/>
        <v>-229</v>
      </c>
      <c r="I214" s="58" t="s">
        <v>831</v>
      </c>
      <c r="J214" s="59" t="s">
        <v>832</v>
      </c>
      <c r="K214" s="58">
        <v>-229</v>
      </c>
      <c r="L214" s="58" t="s">
        <v>766</v>
      </c>
      <c r="M214" s="59" t="s">
        <v>224</v>
      </c>
      <c r="N214" s="59"/>
      <c r="O214" s="60" t="s">
        <v>822</v>
      </c>
      <c r="P214" s="60" t="s">
        <v>144</v>
      </c>
    </row>
    <row r="215" spans="1:16" x14ac:dyDescent="0.2">
      <c r="A215" s="20" t="str">
        <f t="shared" si="18"/>
        <v> BRNO 26 </v>
      </c>
      <c r="B215" s="2" t="str">
        <f t="shared" si="19"/>
        <v>I</v>
      </c>
      <c r="C215" s="20">
        <f t="shared" si="20"/>
        <v>44986.851999999999</v>
      </c>
      <c r="D215" t="str">
        <f t="shared" si="21"/>
        <v>vis</v>
      </c>
      <c r="E215">
        <f>VLOOKUP(C215,'Active 1'!C$21:E$969,3,FALSE)</f>
        <v>-220.00181526290709</v>
      </c>
      <c r="F215" s="2" t="s">
        <v>211</v>
      </c>
      <c r="G215" t="str">
        <f t="shared" si="22"/>
        <v>44986.852</v>
      </c>
      <c r="H215" s="20">
        <f t="shared" si="23"/>
        <v>-220</v>
      </c>
      <c r="I215" s="58" t="s">
        <v>833</v>
      </c>
      <c r="J215" s="59" t="s">
        <v>834</v>
      </c>
      <c r="K215" s="58">
        <v>-220</v>
      </c>
      <c r="L215" s="58" t="s">
        <v>802</v>
      </c>
      <c r="M215" s="59" t="s">
        <v>224</v>
      </c>
      <c r="N215" s="59"/>
      <c r="O215" s="60" t="s">
        <v>835</v>
      </c>
      <c r="P215" s="60" t="s">
        <v>145</v>
      </c>
    </row>
    <row r="216" spans="1:16" x14ac:dyDescent="0.2">
      <c r="A216" s="20" t="str">
        <f t="shared" si="18"/>
        <v> BBS 59 </v>
      </c>
      <c r="B216" s="2" t="str">
        <f t="shared" si="19"/>
        <v>I</v>
      </c>
      <c r="C216" s="20">
        <f t="shared" si="20"/>
        <v>45011.302000000003</v>
      </c>
      <c r="D216" t="str">
        <f t="shared" si="21"/>
        <v>vis</v>
      </c>
      <c r="E216">
        <f>VLOOKUP(C216,'Active 1'!C$21:E$969,3,FALSE)</f>
        <v>-212.00196341558117</v>
      </c>
      <c r="F216" s="2" t="s">
        <v>211</v>
      </c>
      <c r="G216" t="str">
        <f t="shared" si="22"/>
        <v>45011.302</v>
      </c>
      <c r="H216" s="20">
        <f t="shared" si="23"/>
        <v>-212</v>
      </c>
      <c r="I216" s="58" t="s">
        <v>836</v>
      </c>
      <c r="J216" s="59" t="s">
        <v>837</v>
      </c>
      <c r="K216" s="58">
        <v>-212</v>
      </c>
      <c r="L216" s="58" t="s">
        <v>802</v>
      </c>
      <c r="M216" s="59" t="s">
        <v>224</v>
      </c>
      <c r="N216" s="59"/>
      <c r="O216" s="60" t="s">
        <v>323</v>
      </c>
      <c r="P216" s="60" t="s">
        <v>146</v>
      </c>
    </row>
    <row r="217" spans="1:16" x14ac:dyDescent="0.2">
      <c r="A217" s="20" t="str">
        <f t="shared" si="18"/>
        <v> BBS 59 </v>
      </c>
      <c r="B217" s="2" t="str">
        <f t="shared" si="19"/>
        <v>I</v>
      </c>
      <c r="C217" s="20">
        <f t="shared" si="20"/>
        <v>45011.313999999998</v>
      </c>
      <c r="D217" t="str">
        <f t="shared" si="21"/>
        <v>vis</v>
      </c>
      <c r="E217">
        <f>VLOOKUP(C217,'Active 1'!C$21:E$969,3,FALSE)</f>
        <v>-211.99803710792762</v>
      </c>
      <c r="F217" s="2" t="s">
        <v>211</v>
      </c>
      <c r="G217" t="str">
        <f t="shared" si="22"/>
        <v>45011.314</v>
      </c>
      <c r="H217" s="20">
        <f t="shared" si="23"/>
        <v>-212</v>
      </c>
      <c r="I217" s="58" t="s">
        <v>838</v>
      </c>
      <c r="J217" s="59" t="s">
        <v>839</v>
      </c>
      <c r="K217" s="58">
        <v>-212</v>
      </c>
      <c r="L217" s="58" t="s">
        <v>223</v>
      </c>
      <c r="M217" s="59" t="s">
        <v>224</v>
      </c>
      <c r="N217" s="59"/>
      <c r="O217" s="60" t="s">
        <v>840</v>
      </c>
      <c r="P217" s="60" t="s">
        <v>146</v>
      </c>
    </row>
    <row r="218" spans="1:16" x14ac:dyDescent="0.2">
      <c r="A218" s="20" t="str">
        <f t="shared" si="18"/>
        <v> BBS 62 </v>
      </c>
      <c r="B218" s="2" t="str">
        <f t="shared" si="19"/>
        <v>I</v>
      </c>
      <c r="C218" s="20">
        <f t="shared" si="20"/>
        <v>45231.364000000001</v>
      </c>
      <c r="D218" t="str">
        <f t="shared" si="21"/>
        <v>vis</v>
      </c>
      <c r="E218">
        <f>VLOOKUP(C218,'Active 1'!C$21:E$969,3,FALSE)</f>
        <v>-139.99937048200636</v>
      </c>
      <c r="F218" s="2" t="s">
        <v>211</v>
      </c>
      <c r="G218" t="str">
        <f t="shared" si="22"/>
        <v>45231.364</v>
      </c>
      <c r="H218" s="20">
        <f t="shared" si="23"/>
        <v>-140</v>
      </c>
      <c r="I218" s="58" t="s">
        <v>841</v>
      </c>
      <c r="J218" s="59" t="s">
        <v>842</v>
      </c>
      <c r="K218" s="58">
        <v>-140</v>
      </c>
      <c r="L218" s="58" t="s">
        <v>683</v>
      </c>
      <c r="M218" s="59" t="s">
        <v>224</v>
      </c>
      <c r="N218" s="59"/>
      <c r="O218" s="60" t="s">
        <v>323</v>
      </c>
      <c r="P218" s="60" t="s">
        <v>147</v>
      </c>
    </row>
    <row r="219" spans="1:16" x14ac:dyDescent="0.2">
      <c r="A219" s="20" t="str">
        <f t="shared" si="18"/>
        <v> BBS 64 </v>
      </c>
      <c r="B219" s="2" t="str">
        <f t="shared" si="19"/>
        <v>I</v>
      </c>
      <c r="C219" s="20">
        <f t="shared" si="20"/>
        <v>45286.362999999998</v>
      </c>
      <c r="D219" t="str">
        <f t="shared" si="21"/>
        <v>vis</v>
      </c>
      <c r="E219">
        <f>VLOOKUP(C219,'Active 1'!C$21:E$969,3,FALSE)</f>
        <v>-122.00412092163955</v>
      </c>
      <c r="F219" s="2" t="s">
        <v>211</v>
      </c>
      <c r="G219" t="str">
        <f t="shared" si="22"/>
        <v>45286.363</v>
      </c>
      <c r="H219" s="20">
        <f t="shared" si="23"/>
        <v>-122</v>
      </c>
      <c r="I219" s="58" t="s">
        <v>843</v>
      </c>
      <c r="J219" s="59" t="s">
        <v>844</v>
      </c>
      <c r="K219" s="58">
        <v>-122</v>
      </c>
      <c r="L219" s="58" t="s">
        <v>691</v>
      </c>
      <c r="M219" s="59" t="s">
        <v>224</v>
      </c>
      <c r="N219" s="59"/>
      <c r="O219" s="60" t="s">
        <v>822</v>
      </c>
      <c r="P219" s="60" t="s">
        <v>148</v>
      </c>
    </row>
    <row r="220" spans="1:16" x14ac:dyDescent="0.2">
      <c r="A220" s="20" t="str">
        <f t="shared" si="18"/>
        <v> BBS 64 </v>
      </c>
      <c r="B220" s="2" t="str">
        <f t="shared" si="19"/>
        <v>I</v>
      </c>
      <c r="C220" s="20">
        <f t="shared" si="20"/>
        <v>45335.26</v>
      </c>
      <c r="D220" t="str">
        <f t="shared" si="21"/>
        <v>vis</v>
      </c>
      <c r="E220">
        <f>VLOOKUP(C220,'Active 1'!C$21:E$969,3,FALSE)</f>
        <v>-106.00539880390291</v>
      </c>
      <c r="F220" s="2" t="s">
        <v>211</v>
      </c>
      <c r="G220" t="str">
        <f t="shared" si="22"/>
        <v>45335.260</v>
      </c>
      <c r="H220" s="20">
        <f t="shared" si="23"/>
        <v>-106</v>
      </c>
      <c r="I220" s="58" t="s">
        <v>845</v>
      </c>
      <c r="J220" s="59" t="s">
        <v>846</v>
      </c>
      <c r="K220" s="58">
        <v>-106</v>
      </c>
      <c r="L220" s="58" t="s">
        <v>220</v>
      </c>
      <c r="M220" s="59" t="s">
        <v>224</v>
      </c>
      <c r="N220" s="59"/>
      <c r="O220" s="60" t="s">
        <v>323</v>
      </c>
      <c r="P220" s="60" t="s">
        <v>148</v>
      </c>
    </row>
    <row r="221" spans="1:16" x14ac:dyDescent="0.2">
      <c r="A221" s="20" t="str">
        <f t="shared" si="18"/>
        <v> BRNO 26 </v>
      </c>
      <c r="B221" s="2" t="str">
        <f t="shared" si="19"/>
        <v>I</v>
      </c>
      <c r="C221" s="20">
        <f t="shared" si="20"/>
        <v>45622.544999999998</v>
      </c>
      <c r="D221" t="str">
        <f t="shared" si="21"/>
        <v>vis</v>
      </c>
      <c r="E221">
        <f>VLOOKUP(C221,'Active 1'!C$21:E$969,3,FALSE)</f>
        <v>-12.007957578603</v>
      </c>
      <c r="F221" s="2" t="s">
        <v>211</v>
      </c>
      <c r="G221" t="str">
        <f t="shared" si="22"/>
        <v>45622.545</v>
      </c>
      <c r="H221" s="20">
        <f t="shared" si="23"/>
        <v>-12</v>
      </c>
      <c r="I221" s="58" t="s">
        <v>847</v>
      </c>
      <c r="J221" s="59" t="s">
        <v>848</v>
      </c>
      <c r="K221" s="58">
        <v>-12</v>
      </c>
      <c r="L221" s="58" t="s">
        <v>849</v>
      </c>
      <c r="M221" s="59" t="s">
        <v>224</v>
      </c>
      <c r="N221" s="59"/>
      <c r="O221" s="60" t="s">
        <v>850</v>
      </c>
      <c r="P221" s="60" t="s">
        <v>145</v>
      </c>
    </row>
    <row r="222" spans="1:16" x14ac:dyDescent="0.2">
      <c r="A222" s="20" t="str">
        <f t="shared" si="18"/>
        <v> BRNO 26 </v>
      </c>
      <c r="B222" s="2" t="str">
        <f t="shared" si="19"/>
        <v>I</v>
      </c>
      <c r="C222" s="20">
        <f t="shared" si="20"/>
        <v>45622.55</v>
      </c>
      <c r="D222" t="str">
        <f t="shared" si="21"/>
        <v>vis</v>
      </c>
      <c r="E222">
        <f>VLOOKUP(C222,'Active 1'!C$21:E$969,3,FALSE)</f>
        <v>-12.006321617078505</v>
      </c>
      <c r="F222" s="2" t="s">
        <v>211</v>
      </c>
      <c r="G222" t="str">
        <f t="shared" si="22"/>
        <v>45622.550</v>
      </c>
      <c r="H222" s="20">
        <f t="shared" si="23"/>
        <v>-12</v>
      </c>
      <c r="I222" s="58" t="s">
        <v>851</v>
      </c>
      <c r="J222" s="59" t="s">
        <v>852</v>
      </c>
      <c r="K222" s="58">
        <v>-12</v>
      </c>
      <c r="L222" s="58" t="s">
        <v>762</v>
      </c>
      <c r="M222" s="59" t="s">
        <v>224</v>
      </c>
      <c r="N222" s="59"/>
      <c r="O222" s="60" t="s">
        <v>853</v>
      </c>
      <c r="P222" s="60" t="s">
        <v>145</v>
      </c>
    </row>
    <row r="223" spans="1:16" x14ac:dyDescent="0.2">
      <c r="A223" s="20" t="str">
        <f t="shared" si="18"/>
        <v> BBS 69 </v>
      </c>
      <c r="B223" s="2" t="str">
        <f t="shared" si="19"/>
        <v>I</v>
      </c>
      <c r="C223" s="20">
        <f t="shared" si="20"/>
        <v>45659.245999999999</v>
      </c>
      <c r="D223" t="str">
        <f t="shared" si="21"/>
        <v>vis</v>
      </c>
      <c r="E223">
        <f>VLOOKUP(C223,'Active 1'!C$21:E$969,3,FALSE)</f>
        <v>3.271923034703874E-4</v>
      </c>
      <c r="F223" s="2" t="s">
        <v>211</v>
      </c>
      <c r="G223" t="str">
        <f t="shared" si="22"/>
        <v>45659.246</v>
      </c>
      <c r="H223" s="20">
        <f t="shared" si="23"/>
        <v>0</v>
      </c>
      <c r="I223" s="58" t="s">
        <v>854</v>
      </c>
      <c r="J223" s="59" t="s">
        <v>855</v>
      </c>
      <c r="K223" s="58">
        <v>0</v>
      </c>
      <c r="L223" s="58" t="s">
        <v>229</v>
      </c>
      <c r="M223" s="59" t="s">
        <v>224</v>
      </c>
      <c r="N223" s="59"/>
      <c r="O223" s="60" t="s">
        <v>323</v>
      </c>
      <c r="P223" s="60" t="s">
        <v>150</v>
      </c>
    </row>
    <row r="224" spans="1:16" x14ac:dyDescent="0.2">
      <c r="A224" s="20" t="str">
        <f t="shared" si="18"/>
        <v> BRNO 26 </v>
      </c>
      <c r="B224" s="2" t="str">
        <f t="shared" si="19"/>
        <v>I</v>
      </c>
      <c r="C224" s="20">
        <f t="shared" si="20"/>
        <v>45671.447</v>
      </c>
      <c r="D224" t="str">
        <f t="shared" si="21"/>
        <v>vis</v>
      </c>
      <c r="E224">
        <f>VLOOKUP(C224,'Active 1'!C$21:E$969,3,FALSE)</f>
        <v>3.9924005006557577</v>
      </c>
      <c r="F224" s="2" t="s">
        <v>211</v>
      </c>
      <c r="G224" t="str">
        <f t="shared" si="22"/>
        <v>45671.447</v>
      </c>
      <c r="H224" s="20">
        <f t="shared" si="23"/>
        <v>4</v>
      </c>
      <c r="I224" s="58" t="s">
        <v>856</v>
      </c>
      <c r="J224" s="59" t="s">
        <v>857</v>
      </c>
      <c r="K224" s="58">
        <v>4</v>
      </c>
      <c r="L224" s="58" t="s">
        <v>688</v>
      </c>
      <c r="M224" s="59" t="s">
        <v>224</v>
      </c>
      <c r="N224" s="59"/>
      <c r="O224" s="60" t="s">
        <v>850</v>
      </c>
      <c r="P224" s="60" t="s">
        <v>145</v>
      </c>
    </row>
    <row r="225" spans="1:16" x14ac:dyDescent="0.2">
      <c r="A225" s="20" t="str">
        <f t="shared" si="18"/>
        <v> BRNO 26 </v>
      </c>
      <c r="B225" s="2" t="str">
        <f t="shared" si="19"/>
        <v>I</v>
      </c>
      <c r="C225" s="20">
        <f t="shared" si="20"/>
        <v>45671.449000000001</v>
      </c>
      <c r="D225" t="str">
        <f t="shared" si="21"/>
        <v>vis</v>
      </c>
      <c r="E225">
        <f>VLOOKUP(C225,'Active 1'!C$21:E$969,3,FALSE)</f>
        <v>3.9930548852650793</v>
      </c>
      <c r="F225" s="2" t="s">
        <v>211</v>
      </c>
      <c r="G225" t="str">
        <f t="shared" si="22"/>
        <v>45671.449</v>
      </c>
      <c r="H225" s="20">
        <f t="shared" si="23"/>
        <v>4</v>
      </c>
      <c r="I225" s="58" t="s">
        <v>858</v>
      </c>
      <c r="J225" s="59" t="s">
        <v>859</v>
      </c>
      <c r="K225" s="58">
        <v>4</v>
      </c>
      <c r="L225" s="58" t="s">
        <v>255</v>
      </c>
      <c r="M225" s="59" t="s">
        <v>224</v>
      </c>
      <c r="N225" s="59"/>
      <c r="O225" s="60" t="s">
        <v>853</v>
      </c>
      <c r="P225" s="60" t="s">
        <v>145</v>
      </c>
    </row>
    <row r="226" spans="1:16" x14ac:dyDescent="0.2">
      <c r="A226" s="20" t="str">
        <f t="shared" si="18"/>
        <v> BRNO 26 </v>
      </c>
      <c r="B226" s="2" t="str">
        <f t="shared" si="19"/>
        <v>I</v>
      </c>
      <c r="C226" s="20">
        <f t="shared" si="20"/>
        <v>45671.451999999997</v>
      </c>
      <c r="D226" t="str">
        <f t="shared" si="21"/>
        <v>vis</v>
      </c>
      <c r="E226">
        <f>VLOOKUP(C226,'Active 1'!C$21:E$969,3,FALSE)</f>
        <v>3.994036462177871</v>
      </c>
      <c r="F226" s="2" t="s">
        <v>211</v>
      </c>
      <c r="G226" t="str">
        <f t="shared" si="22"/>
        <v>45671.452</v>
      </c>
      <c r="H226" s="20">
        <f t="shared" si="23"/>
        <v>4</v>
      </c>
      <c r="I226" s="58" t="s">
        <v>860</v>
      </c>
      <c r="J226" s="59" t="s">
        <v>861</v>
      </c>
      <c r="K226" s="58">
        <v>4</v>
      </c>
      <c r="L226" s="58" t="s">
        <v>214</v>
      </c>
      <c r="M226" s="59" t="s">
        <v>224</v>
      </c>
      <c r="N226" s="59"/>
      <c r="O226" s="60" t="s">
        <v>835</v>
      </c>
      <c r="P226" s="60" t="s">
        <v>145</v>
      </c>
    </row>
    <row r="227" spans="1:16" x14ac:dyDescent="0.2">
      <c r="A227" s="20" t="str">
        <f t="shared" si="18"/>
        <v> BBS 74 </v>
      </c>
      <c r="B227" s="2" t="str">
        <f t="shared" si="19"/>
        <v>I</v>
      </c>
      <c r="C227" s="20">
        <f t="shared" si="20"/>
        <v>45946.506999999998</v>
      </c>
      <c r="D227" t="str">
        <f t="shared" si="21"/>
        <v>vis</v>
      </c>
      <c r="E227">
        <f>VLOOKUP(C227,'Active 1'!C$21:E$969,3,FALSE)</f>
        <v>93.989915802293908</v>
      </c>
      <c r="F227" s="2" t="s">
        <v>211</v>
      </c>
      <c r="G227" t="str">
        <f t="shared" si="22"/>
        <v>45946.507</v>
      </c>
      <c r="H227" s="20">
        <f t="shared" si="23"/>
        <v>94</v>
      </c>
      <c r="I227" s="58" t="s">
        <v>862</v>
      </c>
      <c r="J227" s="59" t="s">
        <v>863</v>
      </c>
      <c r="K227" s="58">
        <v>94</v>
      </c>
      <c r="L227" s="58" t="s">
        <v>864</v>
      </c>
      <c r="M227" s="59" t="s">
        <v>224</v>
      </c>
      <c r="N227" s="59"/>
      <c r="O227" s="60" t="s">
        <v>840</v>
      </c>
      <c r="P227" s="60" t="s">
        <v>151</v>
      </c>
    </row>
    <row r="228" spans="1:16" x14ac:dyDescent="0.2">
      <c r="A228" s="20" t="str">
        <f t="shared" si="18"/>
        <v> VSSC 68.33 </v>
      </c>
      <c r="B228" s="2" t="str">
        <f t="shared" si="19"/>
        <v>I</v>
      </c>
      <c r="C228" s="20">
        <f t="shared" si="20"/>
        <v>46319.374000000003</v>
      </c>
      <c r="D228" t="str">
        <f t="shared" si="21"/>
        <v>vis</v>
      </c>
      <c r="E228">
        <f>VLOOKUP(C228,'Active 1'!C$21:E$969,3,FALSE)</f>
        <v>215.98912883936475</v>
      </c>
      <c r="F228" s="2" t="s">
        <v>211</v>
      </c>
      <c r="G228" t="str">
        <f t="shared" si="22"/>
        <v>46319.374</v>
      </c>
      <c r="H228" s="20">
        <f t="shared" si="23"/>
        <v>216</v>
      </c>
      <c r="I228" s="58" t="s">
        <v>865</v>
      </c>
      <c r="J228" s="59" t="s">
        <v>866</v>
      </c>
      <c r="K228" s="58">
        <v>216</v>
      </c>
      <c r="L228" s="58" t="s">
        <v>265</v>
      </c>
      <c r="M228" s="59" t="s">
        <v>224</v>
      </c>
      <c r="N228" s="59"/>
      <c r="O228" s="60" t="s">
        <v>867</v>
      </c>
      <c r="P228" s="60" t="s">
        <v>152</v>
      </c>
    </row>
    <row r="229" spans="1:16" x14ac:dyDescent="0.2">
      <c r="A229" s="20" t="str">
        <f t="shared" si="18"/>
        <v> BRNO 27 </v>
      </c>
      <c r="B229" s="2" t="str">
        <f t="shared" si="19"/>
        <v>I</v>
      </c>
      <c r="C229" s="20">
        <f t="shared" si="20"/>
        <v>46322.428</v>
      </c>
      <c r="D229" t="str">
        <f t="shared" si="21"/>
        <v>vis</v>
      </c>
      <c r="E229">
        <f>VLOOKUP(C229,'Active 1'!C$21:E$969,3,FALSE)</f>
        <v>216.98837413759381</v>
      </c>
      <c r="F229" s="2" t="s">
        <v>211</v>
      </c>
      <c r="G229" t="str">
        <f t="shared" si="22"/>
        <v>46322.428</v>
      </c>
      <c r="H229" s="20">
        <f t="shared" si="23"/>
        <v>217</v>
      </c>
      <c r="I229" s="58" t="s">
        <v>868</v>
      </c>
      <c r="J229" s="59" t="s">
        <v>869</v>
      </c>
      <c r="K229" s="58">
        <v>217</v>
      </c>
      <c r="L229" s="58" t="s">
        <v>274</v>
      </c>
      <c r="M229" s="59" t="s">
        <v>224</v>
      </c>
      <c r="N229" s="59"/>
      <c r="O229" s="60" t="s">
        <v>870</v>
      </c>
      <c r="P229" s="60" t="s">
        <v>153</v>
      </c>
    </row>
    <row r="230" spans="1:16" x14ac:dyDescent="0.2">
      <c r="A230" s="20" t="str">
        <f t="shared" si="18"/>
        <v> BBS 82 </v>
      </c>
      <c r="B230" s="2" t="str">
        <f t="shared" si="19"/>
        <v>I</v>
      </c>
      <c r="C230" s="20">
        <f t="shared" si="20"/>
        <v>46747.269</v>
      </c>
      <c r="D230" t="str">
        <f t="shared" si="21"/>
        <v>vis</v>
      </c>
      <c r="E230">
        <f>VLOOKUP(C230,'Active 1'!C$21:E$969,3,FALSE)</f>
        <v>355.99308001363397</v>
      </c>
      <c r="F230" s="2" t="s">
        <v>211</v>
      </c>
      <c r="G230" t="str">
        <f t="shared" si="22"/>
        <v>46747.269</v>
      </c>
      <c r="H230" s="20">
        <f t="shared" si="23"/>
        <v>356</v>
      </c>
      <c r="I230" s="58" t="s">
        <v>871</v>
      </c>
      <c r="J230" s="59" t="s">
        <v>872</v>
      </c>
      <c r="K230" s="58">
        <v>356</v>
      </c>
      <c r="L230" s="58" t="s">
        <v>255</v>
      </c>
      <c r="M230" s="59" t="s">
        <v>224</v>
      </c>
      <c r="N230" s="59"/>
      <c r="O230" s="60" t="s">
        <v>323</v>
      </c>
      <c r="P230" s="60" t="s">
        <v>154</v>
      </c>
    </row>
    <row r="231" spans="1:16" x14ac:dyDescent="0.2">
      <c r="A231" s="20" t="str">
        <f t="shared" si="18"/>
        <v> BRNO 30 </v>
      </c>
      <c r="B231" s="2" t="str">
        <f t="shared" si="19"/>
        <v>I</v>
      </c>
      <c r="C231" s="20">
        <f t="shared" si="20"/>
        <v>47028.427000000003</v>
      </c>
      <c r="D231" t="str">
        <f t="shared" si="21"/>
        <v>vis</v>
      </c>
      <c r="E231">
        <f>VLOOKUP(C231,'Active 1'!C$21:E$969,3,FALSE)</f>
        <v>447.98581398868839</v>
      </c>
      <c r="F231" s="2" t="s">
        <v>211</v>
      </c>
      <c r="G231" t="str">
        <f t="shared" si="22"/>
        <v>47028.427</v>
      </c>
      <c r="H231" s="20">
        <f t="shared" si="23"/>
        <v>448</v>
      </c>
      <c r="I231" s="58" t="s">
        <v>873</v>
      </c>
      <c r="J231" s="59" t="s">
        <v>874</v>
      </c>
      <c r="K231" s="58">
        <v>448</v>
      </c>
      <c r="L231" s="58" t="s">
        <v>875</v>
      </c>
      <c r="M231" s="59" t="s">
        <v>224</v>
      </c>
      <c r="N231" s="59"/>
      <c r="O231" s="60" t="s">
        <v>876</v>
      </c>
      <c r="P231" s="60" t="s">
        <v>155</v>
      </c>
    </row>
    <row r="232" spans="1:16" x14ac:dyDescent="0.2">
      <c r="A232" s="20" t="str">
        <f t="shared" si="18"/>
        <v> BBS 90 </v>
      </c>
      <c r="B232" s="2" t="str">
        <f t="shared" si="19"/>
        <v>I</v>
      </c>
      <c r="C232" s="20">
        <f t="shared" si="20"/>
        <v>47456.330999999998</v>
      </c>
      <c r="D232" t="str">
        <f t="shared" si="21"/>
        <v>vis</v>
      </c>
      <c r="E232">
        <f>VLOOKUP(C232,'Active 1'!C$21:E$969,3,FALSE)</f>
        <v>587.99270989369836</v>
      </c>
      <c r="F232" s="2" t="s">
        <v>211</v>
      </c>
      <c r="G232" t="str">
        <f t="shared" si="22"/>
        <v>47456.331</v>
      </c>
      <c r="H232" s="20">
        <f t="shared" si="23"/>
        <v>588</v>
      </c>
      <c r="I232" s="58" t="s">
        <v>877</v>
      </c>
      <c r="J232" s="59" t="s">
        <v>878</v>
      </c>
      <c r="K232" s="58">
        <v>588</v>
      </c>
      <c r="L232" s="58" t="s">
        <v>259</v>
      </c>
      <c r="M232" s="59" t="s">
        <v>224</v>
      </c>
      <c r="N232" s="59"/>
      <c r="O232" s="60" t="s">
        <v>323</v>
      </c>
      <c r="P232" s="60" t="s">
        <v>156</v>
      </c>
    </row>
    <row r="233" spans="1:16" x14ac:dyDescent="0.2">
      <c r="A233" s="20" t="str">
        <f t="shared" si="18"/>
        <v> BBS 92 </v>
      </c>
      <c r="B233" s="2" t="str">
        <f t="shared" si="19"/>
        <v>I</v>
      </c>
      <c r="C233" s="20">
        <f t="shared" si="20"/>
        <v>47740.531999999999</v>
      </c>
      <c r="D233" t="str">
        <f t="shared" si="21"/>
        <v>vis</v>
      </c>
      <c r="E233">
        <f>VLOOKUP(C233,'Active 1'!C$21:E$969,3,FALSE)</f>
        <v>680.98109005163178</v>
      </c>
      <c r="F233" s="2" t="s">
        <v>211</v>
      </c>
      <c r="G233" t="str">
        <f t="shared" si="22"/>
        <v>47740.532</v>
      </c>
      <c r="H233" s="20">
        <f t="shared" si="23"/>
        <v>681</v>
      </c>
      <c r="I233" s="58" t="s">
        <v>879</v>
      </c>
      <c r="J233" s="59" t="s">
        <v>880</v>
      </c>
      <c r="K233" s="58">
        <v>681</v>
      </c>
      <c r="L233" s="58" t="s">
        <v>881</v>
      </c>
      <c r="M233" s="59" t="s">
        <v>224</v>
      </c>
      <c r="N233" s="59"/>
      <c r="O233" s="60" t="s">
        <v>323</v>
      </c>
      <c r="P233" s="60" t="s">
        <v>157</v>
      </c>
    </row>
    <row r="234" spans="1:16" x14ac:dyDescent="0.2">
      <c r="A234" s="20" t="str">
        <f t="shared" si="18"/>
        <v> VSSC 73 </v>
      </c>
      <c r="B234" s="2" t="str">
        <f t="shared" si="19"/>
        <v>I</v>
      </c>
      <c r="C234" s="20">
        <f t="shared" si="20"/>
        <v>47835.271000000001</v>
      </c>
      <c r="D234" t="str">
        <f t="shared" si="21"/>
        <v>vis</v>
      </c>
      <c r="E234">
        <f>VLOOKUP(C234,'Active 1'!C$21:E$969,3,FALSE)</f>
        <v>711.97896179656777</v>
      </c>
      <c r="F234" s="2" t="s">
        <v>211</v>
      </c>
      <c r="G234" t="str">
        <f t="shared" si="22"/>
        <v>47835.271</v>
      </c>
      <c r="H234" s="20">
        <f t="shared" si="23"/>
        <v>712</v>
      </c>
      <c r="I234" s="58" t="s">
        <v>882</v>
      </c>
      <c r="J234" s="59" t="s">
        <v>883</v>
      </c>
      <c r="K234" s="58">
        <v>712</v>
      </c>
      <c r="L234" s="58" t="s">
        <v>884</v>
      </c>
      <c r="M234" s="59" t="s">
        <v>224</v>
      </c>
      <c r="N234" s="59"/>
      <c r="O234" s="60" t="s">
        <v>867</v>
      </c>
      <c r="P234" s="60" t="s">
        <v>158</v>
      </c>
    </row>
    <row r="235" spans="1:16" x14ac:dyDescent="0.2">
      <c r="A235" s="20" t="str">
        <f t="shared" si="18"/>
        <v> BBS 94 </v>
      </c>
      <c r="B235" s="2" t="str">
        <f t="shared" si="19"/>
        <v>I</v>
      </c>
      <c r="C235" s="20">
        <f t="shared" si="20"/>
        <v>47945.313999999998</v>
      </c>
      <c r="D235" t="str">
        <f t="shared" si="21"/>
        <v>vis</v>
      </c>
      <c r="E235">
        <f>VLOOKUP(C235,'Active 1'!C$21:E$969,3,FALSE)</f>
        <v>747.98418457100991</v>
      </c>
      <c r="F235" s="2" t="s">
        <v>211</v>
      </c>
      <c r="G235" t="str">
        <f t="shared" si="22"/>
        <v>47945.314</v>
      </c>
      <c r="H235" s="20">
        <f t="shared" si="23"/>
        <v>748</v>
      </c>
      <c r="I235" s="58" t="s">
        <v>885</v>
      </c>
      <c r="J235" s="59" t="s">
        <v>886</v>
      </c>
      <c r="K235" s="58">
        <v>748</v>
      </c>
      <c r="L235" s="58" t="s">
        <v>887</v>
      </c>
      <c r="M235" s="59" t="s">
        <v>224</v>
      </c>
      <c r="N235" s="59"/>
      <c r="O235" s="60" t="s">
        <v>323</v>
      </c>
      <c r="P235" s="60" t="s">
        <v>159</v>
      </c>
    </row>
    <row r="236" spans="1:16" x14ac:dyDescent="0.2">
      <c r="A236" s="20" t="str">
        <f t="shared" si="18"/>
        <v> BBS 99 </v>
      </c>
      <c r="B236" s="2" t="str">
        <f t="shared" si="19"/>
        <v>I</v>
      </c>
      <c r="C236" s="20">
        <f t="shared" si="20"/>
        <v>48547.398000000001</v>
      </c>
      <c r="D236" t="str">
        <f t="shared" si="21"/>
        <v>vis</v>
      </c>
      <c r="E236">
        <f>VLOOKUP(C236,'Active 1'!C$21:E$969,3,FALSE)</f>
        <v>944.98143609021372</v>
      </c>
      <c r="F236" s="2" t="s">
        <v>211</v>
      </c>
      <c r="G236" t="str">
        <f t="shared" si="22"/>
        <v>48547.398</v>
      </c>
      <c r="H236" s="20">
        <f t="shared" si="23"/>
        <v>945</v>
      </c>
      <c r="I236" s="58" t="s">
        <v>888</v>
      </c>
      <c r="J236" s="59" t="s">
        <v>889</v>
      </c>
      <c r="K236" s="58">
        <v>945</v>
      </c>
      <c r="L236" s="58" t="s">
        <v>890</v>
      </c>
      <c r="M236" s="59" t="s">
        <v>224</v>
      </c>
      <c r="N236" s="59"/>
      <c r="O236" s="60" t="s">
        <v>323</v>
      </c>
      <c r="P236" s="60" t="s">
        <v>160</v>
      </c>
    </row>
    <row r="237" spans="1:16" x14ac:dyDescent="0.2">
      <c r="A237" s="20" t="str">
        <f t="shared" si="18"/>
        <v> BBS 100 </v>
      </c>
      <c r="B237" s="2" t="str">
        <f t="shared" si="19"/>
        <v>I</v>
      </c>
      <c r="C237" s="20">
        <f t="shared" si="20"/>
        <v>48651.294000000002</v>
      </c>
      <c r="D237" t="str">
        <f t="shared" si="21"/>
        <v>vis</v>
      </c>
      <c r="E237">
        <f>VLOOKUP(C237,'Active 1'!C$21:E$969,3,FALSE)</f>
        <v>978.97540776831715</v>
      </c>
      <c r="F237" s="2" t="s">
        <v>211</v>
      </c>
      <c r="G237" t="str">
        <f t="shared" si="22"/>
        <v>48651.294</v>
      </c>
      <c r="H237" s="20">
        <f t="shared" si="23"/>
        <v>979</v>
      </c>
      <c r="I237" s="58" t="s">
        <v>891</v>
      </c>
      <c r="J237" s="59" t="s">
        <v>892</v>
      </c>
      <c r="K237" s="58">
        <v>979</v>
      </c>
      <c r="L237" s="58" t="s">
        <v>651</v>
      </c>
      <c r="M237" s="59" t="s">
        <v>224</v>
      </c>
      <c r="N237" s="59"/>
      <c r="O237" s="60" t="s">
        <v>323</v>
      </c>
      <c r="P237" s="60" t="s">
        <v>161</v>
      </c>
    </row>
    <row r="238" spans="1:16" x14ac:dyDescent="0.2">
      <c r="A238" s="20" t="str">
        <f t="shared" si="18"/>
        <v> BBS 100 </v>
      </c>
      <c r="B238" s="2" t="str">
        <f t="shared" si="19"/>
        <v>I</v>
      </c>
      <c r="C238" s="20">
        <f t="shared" si="20"/>
        <v>48651.303999999996</v>
      </c>
      <c r="D238" t="str">
        <f t="shared" si="21"/>
        <v>vis</v>
      </c>
      <c r="E238">
        <f>VLOOKUP(C238,'Active 1'!C$21:E$969,3,FALSE)</f>
        <v>978.97867969136132</v>
      </c>
      <c r="F238" s="2" t="s">
        <v>211</v>
      </c>
      <c r="G238" t="str">
        <f t="shared" si="22"/>
        <v>48651.304</v>
      </c>
      <c r="H238" s="20">
        <f t="shared" si="23"/>
        <v>979</v>
      </c>
      <c r="I238" s="58" t="s">
        <v>893</v>
      </c>
      <c r="J238" s="59" t="s">
        <v>894</v>
      </c>
      <c r="K238" s="58">
        <v>979</v>
      </c>
      <c r="L238" s="58" t="s">
        <v>895</v>
      </c>
      <c r="M238" s="59" t="s">
        <v>224</v>
      </c>
      <c r="N238" s="59"/>
      <c r="O238" s="60" t="s">
        <v>773</v>
      </c>
      <c r="P238" s="60" t="s">
        <v>161</v>
      </c>
    </row>
    <row r="239" spans="1:16" x14ac:dyDescent="0.2">
      <c r="A239" s="20" t="str">
        <f t="shared" si="18"/>
        <v> BBS 103 </v>
      </c>
      <c r="B239" s="2" t="str">
        <f t="shared" si="19"/>
        <v>I</v>
      </c>
      <c r="C239" s="20">
        <f t="shared" si="20"/>
        <v>48984.425000000003</v>
      </c>
      <c r="D239" t="str">
        <f t="shared" si="21"/>
        <v>vis</v>
      </c>
      <c r="E239">
        <f>VLOOKUP(C239,'Active 1'!C$21:E$969,3,FALSE)</f>
        <v>1087.9733073900375</v>
      </c>
      <c r="F239" s="2" t="s">
        <v>211</v>
      </c>
      <c r="G239" t="str">
        <f t="shared" si="22"/>
        <v>48984.425</v>
      </c>
      <c r="H239" s="20">
        <f t="shared" si="23"/>
        <v>1088</v>
      </c>
      <c r="I239" s="58" t="s">
        <v>896</v>
      </c>
      <c r="J239" s="59" t="s">
        <v>897</v>
      </c>
      <c r="K239" s="58">
        <v>1088</v>
      </c>
      <c r="L239" s="58" t="s">
        <v>898</v>
      </c>
      <c r="M239" s="59" t="s">
        <v>224</v>
      </c>
      <c r="N239" s="59"/>
      <c r="O239" s="60" t="s">
        <v>323</v>
      </c>
      <c r="P239" s="60" t="s">
        <v>162</v>
      </c>
    </row>
    <row r="240" spans="1:16" x14ac:dyDescent="0.2">
      <c r="A240" s="20" t="str">
        <f t="shared" si="18"/>
        <v> BBS 104 </v>
      </c>
      <c r="B240" s="2" t="str">
        <f t="shared" si="19"/>
        <v>I</v>
      </c>
      <c r="C240" s="20">
        <f t="shared" si="20"/>
        <v>49207.527000000002</v>
      </c>
      <c r="D240" t="str">
        <f t="shared" si="21"/>
        <v>vis</v>
      </c>
      <c r="E240">
        <f>VLOOKUP(C240,'Active 1'!C$21:E$969,3,FALSE)</f>
        <v>1160.9705649295784</v>
      </c>
      <c r="F240" s="2" t="s">
        <v>211</v>
      </c>
      <c r="G240" t="str">
        <f t="shared" si="22"/>
        <v>49207.527</v>
      </c>
      <c r="H240" s="20">
        <f t="shared" si="23"/>
        <v>1161</v>
      </c>
      <c r="I240" s="58" t="s">
        <v>899</v>
      </c>
      <c r="J240" s="59" t="s">
        <v>900</v>
      </c>
      <c r="K240" s="58">
        <v>1161</v>
      </c>
      <c r="L240" s="58" t="s">
        <v>901</v>
      </c>
      <c r="M240" s="59" t="s">
        <v>224</v>
      </c>
      <c r="N240" s="59"/>
      <c r="O240" s="60" t="s">
        <v>323</v>
      </c>
      <c r="P240" s="60" t="s">
        <v>163</v>
      </c>
    </row>
    <row r="241" spans="1:16" x14ac:dyDescent="0.2">
      <c r="A241" s="20" t="str">
        <f t="shared" si="18"/>
        <v> BBS 110 </v>
      </c>
      <c r="B241" s="2" t="str">
        <f t="shared" si="19"/>
        <v>I</v>
      </c>
      <c r="C241" s="20">
        <f t="shared" si="20"/>
        <v>50008.283000000003</v>
      </c>
      <c r="D241" t="str">
        <f t="shared" si="21"/>
        <v>vis</v>
      </c>
      <c r="E241">
        <f>VLOOKUP(C241,'Active 1'!C$21:E$969,3,FALSE)</f>
        <v>1422.9717659870905</v>
      </c>
      <c r="F241" s="2" t="s">
        <v>211</v>
      </c>
      <c r="G241" t="str">
        <f t="shared" si="22"/>
        <v>50008.283</v>
      </c>
      <c r="H241" s="20">
        <f t="shared" si="23"/>
        <v>1423</v>
      </c>
      <c r="I241" s="58" t="s">
        <v>902</v>
      </c>
      <c r="J241" s="59" t="s">
        <v>903</v>
      </c>
      <c r="K241" s="58">
        <v>1423</v>
      </c>
      <c r="L241" s="58" t="s">
        <v>904</v>
      </c>
      <c r="M241" s="59" t="s">
        <v>224</v>
      </c>
      <c r="N241" s="59"/>
      <c r="O241" s="60" t="s">
        <v>323</v>
      </c>
      <c r="P241" s="60" t="s">
        <v>165</v>
      </c>
    </row>
    <row r="242" spans="1:16" x14ac:dyDescent="0.2">
      <c r="A242" s="20" t="str">
        <f t="shared" si="18"/>
        <v> BBS 110 </v>
      </c>
      <c r="B242" s="2" t="str">
        <f t="shared" si="19"/>
        <v>I</v>
      </c>
      <c r="C242" s="20">
        <f t="shared" si="20"/>
        <v>50014.379000000001</v>
      </c>
      <c r="D242" t="str">
        <f t="shared" si="21"/>
        <v>vis</v>
      </c>
      <c r="E242">
        <f>VLOOKUP(C242,'Active 1'!C$21:E$969,3,FALSE)</f>
        <v>1424.9663302758952</v>
      </c>
      <c r="F242" s="2" t="s">
        <v>211</v>
      </c>
      <c r="G242" t="str">
        <f t="shared" si="22"/>
        <v>50014.379</v>
      </c>
      <c r="H242" s="20">
        <f t="shared" si="23"/>
        <v>1425</v>
      </c>
      <c r="I242" s="58" t="s">
        <v>905</v>
      </c>
      <c r="J242" s="59" t="s">
        <v>906</v>
      </c>
      <c r="K242" s="58">
        <v>1425</v>
      </c>
      <c r="L242" s="58" t="s">
        <v>628</v>
      </c>
      <c r="M242" s="59" t="s">
        <v>224</v>
      </c>
      <c r="N242" s="59"/>
      <c r="O242" s="60" t="s">
        <v>773</v>
      </c>
      <c r="P242" s="60" t="s">
        <v>165</v>
      </c>
    </row>
    <row r="243" spans="1:16" x14ac:dyDescent="0.2">
      <c r="A243" s="20" t="str">
        <f t="shared" si="18"/>
        <v> BBS 110 </v>
      </c>
      <c r="B243" s="2" t="str">
        <f t="shared" si="19"/>
        <v>I</v>
      </c>
      <c r="C243" s="20">
        <f t="shared" si="20"/>
        <v>50017.419000000002</v>
      </c>
      <c r="D243" t="str">
        <f t="shared" si="21"/>
        <v>vis</v>
      </c>
      <c r="E243">
        <f>VLOOKUP(C243,'Active 1'!C$21:E$969,3,FALSE)</f>
        <v>1425.9609948818613</v>
      </c>
      <c r="F243" s="2" t="s">
        <v>211</v>
      </c>
      <c r="G243" t="str">
        <f t="shared" si="22"/>
        <v>50017.419</v>
      </c>
      <c r="H243" s="20">
        <f t="shared" si="23"/>
        <v>1426</v>
      </c>
      <c r="I243" s="58" t="s">
        <v>907</v>
      </c>
      <c r="J243" s="59" t="s">
        <v>908</v>
      </c>
      <c r="K243" s="58">
        <v>1426</v>
      </c>
      <c r="L243" s="58" t="s">
        <v>609</v>
      </c>
      <c r="M243" s="59" t="s">
        <v>224</v>
      </c>
      <c r="N243" s="59"/>
      <c r="O243" s="60" t="s">
        <v>773</v>
      </c>
      <c r="P243" s="60" t="s">
        <v>165</v>
      </c>
    </row>
    <row r="244" spans="1:16" x14ac:dyDescent="0.2">
      <c r="A244" s="20" t="str">
        <f t="shared" si="18"/>
        <v> BBS 113 </v>
      </c>
      <c r="B244" s="2" t="str">
        <f t="shared" si="19"/>
        <v>I</v>
      </c>
      <c r="C244" s="20">
        <f t="shared" si="20"/>
        <v>50295.559000000001</v>
      </c>
      <c r="D244" t="str">
        <f t="shared" si="21"/>
        <v>vis</v>
      </c>
      <c r="E244">
        <f>VLOOKUP(C244,'Active 1'!C$21:E$969,3,FALSE)</f>
        <v>1516.9662624816497</v>
      </c>
      <c r="F244" s="2" t="s">
        <v>211</v>
      </c>
      <c r="G244" t="str">
        <f t="shared" si="22"/>
        <v>50295.559</v>
      </c>
      <c r="H244" s="20">
        <f t="shared" si="23"/>
        <v>1517</v>
      </c>
      <c r="I244" s="58" t="s">
        <v>909</v>
      </c>
      <c r="J244" s="59" t="s">
        <v>910</v>
      </c>
      <c r="K244" s="58">
        <v>1517</v>
      </c>
      <c r="L244" s="58" t="s">
        <v>628</v>
      </c>
      <c r="M244" s="59" t="s">
        <v>224</v>
      </c>
      <c r="N244" s="59"/>
      <c r="O244" s="60" t="s">
        <v>323</v>
      </c>
      <c r="P244" s="60" t="s">
        <v>166</v>
      </c>
    </row>
    <row r="245" spans="1:16" x14ac:dyDescent="0.2">
      <c r="A245" s="20" t="str">
        <f t="shared" si="18"/>
        <v> BBS 114 </v>
      </c>
      <c r="B245" s="2" t="str">
        <f t="shared" si="19"/>
        <v>I</v>
      </c>
      <c r="C245" s="20">
        <f t="shared" si="20"/>
        <v>50390.3</v>
      </c>
      <c r="D245" t="str">
        <f t="shared" si="21"/>
        <v>vis</v>
      </c>
      <c r="E245">
        <f>VLOOKUP(C245,'Active 1'!C$21:E$969,3,FALSE)</f>
        <v>1547.964788611195</v>
      </c>
      <c r="F245" s="2" t="s">
        <v>211</v>
      </c>
      <c r="G245" t="str">
        <f t="shared" si="22"/>
        <v>50390.300</v>
      </c>
      <c r="H245" s="20">
        <f t="shared" si="23"/>
        <v>1548</v>
      </c>
      <c r="I245" s="58" t="s">
        <v>911</v>
      </c>
      <c r="J245" s="59" t="s">
        <v>912</v>
      </c>
      <c r="K245" s="58">
        <v>1548</v>
      </c>
      <c r="L245" s="58" t="s">
        <v>631</v>
      </c>
      <c r="M245" s="59" t="s">
        <v>224</v>
      </c>
      <c r="N245" s="59"/>
      <c r="O245" s="60" t="s">
        <v>773</v>
      </c>
      <c r="P245" s="60" t="s">
        <v>167</v>
      </c>
    </row>
    <row r="246" spans="1:16" x14ac:dyDescent="0.2">
      <c r="A246" s="20" t="str">
        <f t="shared" si="18"/>
        <v> BBS 114 </v>
      </c>
      <c r="B246" s="2" t="str">
        <f t="shared" si="19"/>
        <v>I</v>
      </c>
      <c r="C246" s="20">
        <f t="shared" si="20"/>
        <v>50396.398000000001</v>
      </c>
      <c r="D246" t="str">
        <f t="shared" si="21"/>
        <v>vis</v>
      </c>
      <c r="E246">
        <f>VLOOKUP(C246,'Active 1'!C$21:E$969,3,FALSE)</f>
        <v>1549.960007284609</v>
      </c>
      <c r="F246" s="2" t="s">
        <v>211</v>
      </c>
      <c r="G246" t="str">
        <f t="shared" si="22"/>
        <v>50396.398</v>
      </c>
      <c r="H246" s="20">
        <f t="shared" si="23"/>
        <v>1550</v>
      </c>
      <c r="I246" s="58" t="s">
        <v>913</v>
      </c>
      <c r="J246" s="59" t="s">
        <v>914</v>
      </c>
      <c r="K246" s="58">
        <v>1550</v>
      </c>
      <c r="L246" s="58" t="s">
        <v>915</v>
      </c>
      <c r="M246" s="59" t="s">
        <v>224</v>
      </c>
      <c r="N246" s="59"/>
      <c r="O246" s="60" t="s">
        <v>773</v>
      </c>
      <c r="P246" s="60" t="s">
        <v>167</v>
      </c>
    </row>
    <row r="247" spans="1:16" x14ac:dyDescent="0.2">
      <c r="A247" s="20" t="str">
        <f t="shared" si="18"/>
        <v> BBS 115 </v>
      </c>
      <c r="B247" s="2" t="str">
        <f t="shared" si="19"/>
        <v>I</v>
      </c>
      <c r="C247" s="20">
        <f t="shared" si="20"/>
        <v>50671.466999999997</v>
      </c>
      <c r="D247" t="str">
        <f t="shared" si="21"/>
        <v>vis</v>
      </c>
      <c r="E247">
        <f>VLOOKUP(C247,'Active 1'!C$21:E$969,3,FALSE)</f>
        <v>1639.9604673169879</v>
      </c>
      <c r="F247" s="2" t="s">
        <v>211</v>
      </c>
      <c r="G247" t="str">
        <f t="shared" si="22"/>
        <v>50671.467</v>
      </c>
      <c r="H247" s="20">
        <f t="shared" si="23"/>
        <v>1640</v>
      </c>
      <c r="I247" s="58" t="s">
        <v>916</v>
      </c>
      <c r="J247" s="59" t="s">
        <v>917</v>
      </c>
      <c r="K247" s="58">
        <v>1640</v>
      </c>
      <c r="L247" s="58" t="s">
        <v>918</v>
      </c>
      <c r="M247" s="59" t="s">
        <v>224</v>
      </c>
      <c r="N247" s="59"/>
      <c r="O247" s="60" t="s">
        <v>773</v>
      </c>
      <c r="P247" s="60" t="s">
        <v>168</v>
      </c>
    </row>
    <row r="248" spans="1:16" x14ac:dyDescent="0.2">
      <c r="A248" s="20" t="str">
        <f t="shared" si="18"/>
        <v> BBS 116 </v>
      </c>
      <c r="B248" s="2" t="str">
        <f t="shared" si="19"/>
        <v>I</v>
      </c>
      <c r="C248" s="20">
        <f t="shared" si="20"/>
        <v>50720.375</v>
      </c>
      <c r="D248" t="str">
        <f t="shared" si="21"/>
        <v>vis</v>
      </c>
      <c r="E248">
        <f>VLOOKUP(C248,'Active 1'!C$21:E$969,3,FALSE)</f>
        <v>1655.9627885500745</v>
      </c>
      <c r="F248" s="2" t="s">
        <v>211</v>
      </c>
      <c r="G248" t="str">
        <f t="shared" si="22"/>
        <v>50720.375</v>
      </c>
      <c r="H248" s="20">
        <f t="shared" si="23"/>
        <v>1656</v>
      </c>
      <c r="I248" s="58" t="s">
        <v>919</v>
      </c>
      <c r="J248" s="59" t="s">
        <v>920</v>
      </c>
      <c r="K248" s="58">
        <v>1656</v>
      </c>
      <c r="L248" s="58" t="s">
        <v>921</v>
      </c>
      <c r="M248" s="59" t="s">
        <v>224</v>
      </c>
      <c r="N248" s="59"/>
      <c r="O248" s="60" t="s">
        <v>323</v>
      </c>
      <c r="P248" s="60" t="s">
        <v>169</v>
      </c>
    </row>
    <row r="249" spans="1:16" x14ac:dyDescent="0.2">
      <c r="A249" s="20" t="str">
        <f t="shared" si="18"/>
        <v> AOEB 10 </v>
      </c>
      <c r="B249" s="2" t="str">
        <f t="shared" si="19"/>
        <v>I</v>
      </c>
      <c r="C249" s="20">
        <f t="shared" si="20"/>
        <v>50735.646999999997</v>
      </c>
      <c r="D249" t="str">
        <f t="shared" si="21"/>
        <v>vis</v>
      </c>
      <c r="E249">
        <f>VLOOKUP(C249,'Active 1'!C$21:E$969,3,FALSE)</f>
        <v>1660.9596694258339</v>
      </c>
      <c r="F249" s="2" t="s">
        <v>211</v>
      </c>
      <c r="G249" t="str">
        <f t="shared" si="22"/>
        <v>50735.647</v>
      </c>
      <c r="H249" s="20">
        <f t="shared" si="23"/>
        <v>1661</v>
      </c>
      <c r="I249" s="58" t="s">
        <v>922</v>
      </c>
      <c r="J249" s="59" t="s">
        <v>923</v>
      </c>
      <c r="K249" s="58">
        <v>1661</v>
      </c>
      <c r="L249" s="58" t="s">
        <v>924</v>
      </c>
      <c r="M249" s="59" t="s">
        <v>354</v>
      </c>
      <c r="N249" s="59" t="s">
        <v>355</v>
      </c>
      <c r="O249" s="60" t="s">
        <v>925</v>
      </c>
      <c r="P249" s="60" t="s">
        <v>170</v>
      </c>
    </row>
    <row r="250" spans="1:16" x14ac:dyDescent="0.2">
      <c r="A250" s="20" t="str">
        <f t="shared" si="18"/>
        <v> BBS 117 </v>
      </c>
      <c r="B250" s="2" t="str">
        <f t="shared" si="19"/>
        <v>I</v>
      </c>
      <c r="C250" s="20">
        <f t="shared" si="20"/>
        <v>50824.296000000002</v>
      </c>
      <c r="D250" t="str">
        <f t="shared" si="21"/>
        <v>vis</v>
      </c>
      <c r="E250">
        <f>VLOOKUP(C250,'Active 1'!C$21:E$969,3,FALSE)</f>
        <v>1689.9649400357932</v>
      </c>
      <c r="F250" s="2" t="s">
        <v>211</v>
      </c>
      <c r="G250" t="str">
        <f t="shared" si="22"/>
        <v>50824.296</v>
      </c>
      <c r="H250" s="20">
        <f t="shared" si="23"/>
        <v>1690</v>
      </c>
      <c r="I250" s="58" t="s">
        <v>926</v>
      </c>
      <c r="J250" s="59" t="s">
        <v>927</v>
      </c>
      <c r="K250" s="58">
        <v>1690</v>
      </c>
      <c r="L250" s="58" t="s">
        <v>928</v>
      </c>
      <c r="M250" s="59" t="s">
        <v>224</v>
      </c>
      <c r="N250" s="59"/>
      <c r="O250" s="60" t="s">
        <v>773</v>
      </c>
      <c r="P250" s="60" t="s">
        <v>171</v>
      </c>
    </row>
    <row r="251" spans="1:16" x14ac:dyDescent="0.2">
      <c r="A251" s="20" t="str">
        <f t="shared" si="18"/>
        <v> BBS 118 </v>
      </c>
      <c r="B251" s="2" t="str">
        <f t="shared" si="19"/>
        <v>I</v>
      </c>
      <c r="C251" s="20">
        <f t="shared" si="20"/>
        <v>51056.561000000002</v>
      </c>
      <c r="D251" t="str">
        <f t="shared" si="21"/>
        <v>vis</v>
      </c>
      <c r="E251">
        <f>VLOOKUP(C251,'Active 1'!C$21:E$969,3,FALSE)</f>
        <v>1765.9602606623298</v>
      </c>
      <c r="F251" s="2" t="s">
        <v>211</v>
      </c>
      <c r="G251" t="str">
        <f t="shared" si="22"/>
        <v>51056.561</v>
      </c>
      <c r="H251" s="20">
        <f t="shared" si="23"/>
        <v>1766</v>
      </c>
      <c r="I251" s="58" t="s">
        <v>929</v>
      </c>
      <c r="J251" s="59" t="s">
        <v>930</v>
      </c>
      <c r="K251" s="58">
        <v>1766</v>
      </c>
      <c r="L251" s="58" t="s">
        <v>918</v>
      </c>
      <c r="M251" s="59" t="s">
        <v>224</v>
      </c>
      <c r="N251" s="59"/>
      <c r="O251" s="60" t="s">
        <v>323</v>
      </c>
      <c r="P251" s="60" t="s">
        <v>172</v>
      </c>
    </row>
    <row r="252" spans="1:16" x14ac:dyDescent="0.2">
      <c r="A252" s="20" t="str">
        <f t="shared" si="18"/>
        <v> BBS 119 </v>
      </c>
      <c r="B252" s="2" t="str">
        <f t="shared" si="19"/>
        <v>I</v>
      </c>
      <c r="C252" s="20">
        <f t="shared" si="20"/>
        <v>51203.264000000003</v>
      </c>
      <c r="D252" t="str">
        <f t="shared" si="21"/>
        <v>vis</v>
      </c>
      <c r="E252">
        <f>VLOOKUP(C252,'Active 1'!C$21:E$969,3,FALSE)</f>
        <v>1813.9603533231909</v>
      </c>
      <c r="F252" s="2" t="s">
        <v>211</v>
      </c>
      <c r="G252" t="str">
        <f t="shared" si="22"/>
        <v>51203.264</v>
      </c>
      <c r="H252" s="20">
        <f t="shared" si="23"/>
        <v>1814</v>
      </c>
      <c r="I252" s="58" t="s">
        <v>931</v>
      </c>
      <c r="J252" s="59" t="s">
        <v>932</v>
      </c>
      <c r="K252" s="58">
        <v>1814</v>
      </c>
      <c r="L252" s="58" t="s">
        <v>918</v>
      </c>
      <c r="M252" s="59" t="s">
        <v>224</v>
      </c>
      <c r="N252" s="59"/>
      <c r="O252" s="60" t="s">
        <v>323</v>
      </c>
      <c r="P252" s="60" t="s">
        <v>173</v>
      </c>
    </row>
    <row r="253" spans="1:16" x14ac:dyDescent="0.2">
      <c r="A253" s="20" t="str">
        <f t="shared" si="18"/>
        <v> BBS 121 </v>
      </c>
      <c r="B253" s="2" t="str">
        <f t="shared" si="19"/>
        <v>I</v>
      </c>
      <c r="C253" s="20">
        <f t="shared" si="20"/>
        <v>51429.417000000001</v>
      </c>
      <c r="D253" t="str">
        <f t="shared" si="21"/>
        <v>vis</v>
      </c>
      <c r="E253">
        <f>VLOOKUP(C253,'Active 1'!C$21:E$969,3,FALSE)</f>
        <v>1887.9558745840482</v>
      </c>
      <c r="F253" s="2" t="s">
        <v>211</v>
      </c>
      <c r="G253" t="str">
        <f t="shared" si="22"/>
        <v>51429.417</v>
      </c>
      <c r="H253" s="20">
        <f t="shared" si="23"/>
        <v>1888</v>
      </c>
      <c r="I253" s="58" t="s">
        <v>933</v>
      </c>
      <c r="J253" s="59" t="s">
        <v>934</v>
      </c>
      <c r="K253" s="58">
        <v>1888</v>
      </c>
      <c r="L253" s="58" t="s">
        <v>573</v>
      </c>
      <c r="M253" s="59" t="s">
        <v>224</v>
      </c>
      <c r="N253" s="59"/>
      <c r="O253" s="60" t="s">
        <v>323</v>
      </c>
      <c r="P253" s="60" t="s">
        <v>174</v>
      </c>
    </row>
    <row r="254" spans="1:16" x14ac:dyDescent="0.2">
      <c r="A254" s="20" t="str">
        <f t="shared" si="18"/>
        <v> AOEB 10 </v>
      </c>
      <c r="B254" s="2" t="str">
        <f t="shared" si="19"/>
        <v>I</v>
      </c>
      <c r="C254" s="20">
        <f t="shared" si="20"/>
        <v>51496.656000000003</v>
      </c>
      <c r="D254" t="str">
        <f t="shared" si="21"/>
        <v>vis</v>
      </c>
      <c r="E254">
        <f>VLOOKUP(C254,'Active 1'!C$21:E$969,3,FALSE)</f>
        <v>1909.9559579526479</v>
      </c>
      <c r="F254" s="2" t="s">
        <v>211</v>
      </c>
      <c r="G254" t="str">
        <f t="shared" si="22"/>
        <v>51496.656</v>
      </c>
      <c r="H254" s="20">
        <f t="shared" si="23"/>
        <v>1910</v>
      </c>
      <c r="I254" s="58" t="s">
        <v>935</v>
      </c>
      <c r="J254" s="59" t="s">
        <v>936</v>
      </c>
      <c r="K254" s="58">
        <v>1910</v>
      </c>
      <c r="L254" s="58" t="s">
        <v>573</v>
      </c>
      <c r="M254" s="59" t="s">
        <v>224</v>
      </c>
      <c r="N254" s="59"/>
      <c r="O254" s="60" t="s">
        <v>266</v>
      </c>
      <c r="P254" s="60" t="s">
        <v>170</v>
      </c>
    </row>
    <row r="255" spans="1:16" x14ac:dyDescent="0.2">
      <c r="A255" s="20" t="str">
        <f t="shared" si="18"/>
        <v> AOEB 10 </v>
      </c>
      <c r="B255" s="2" t="str">
        <f t="shared" si="19"/>
        <v>I</v>
      </c>
      <c r="C255" s="20">
        <f t="shared" si="20"/>
        <v>51551.669199999997</v>
      </c>
      <c r="D255" t="str">
        <f t="shared" si="21"/>
        <v>vis</v>
      </c>
      <c r="E255">
        <f>VLOOKUP(C255,'Active 1'!C$21:E$969,3,FALSE)</f>
        <v>1927.9558536437391</v>
      </c>
      <c r="F255" s="2" t="s">
        <v>211</v>
      </c>
      <c r="G255" t="str">
        <f t="shared" si="22"/>
        <v>51551.6692</v>
      </c>
      <c r="H255" s="20">
        <f t="shared" si="23"/>
        <v>1928</v>
      </c>
      <c r="I255" s="58" t="s">
        <v>937</v>
      </c>
      <c r="J255" s="59" t="s">
        <v>938</v>
      </c>
      <c r="K255" s="58">
        <v>1928</v>
      </c>
      <c r="L255" s="58" t="s">
        <v>939</v>
      </c>
      <c r="M255" s="59" t="s">
        <v>354</v>
      </c>
      <c r="N255" s="59" t="s">
        <v>355</v>
      </c>
      <c r="O255" s="60" t="s">
        <v>940</v>
      </c>
      <c r="P255" s="60" t="s">
        <v>170</v>
      </c>
    </row>
    <row r="256" spans="1:16" x14ac:dyDescent="0.2">
      <c r="A256" s="20" t="str">
        <f t="shared" si="18"/>
        <v> AOEB 10 </v>
      </c>
      <c r="B256" s="2" t="str">
        <f t="shared" si="19"/>
        <v>I</v>
      </c>
      <c r="C256" s="20">
        <f t="shared" si="20"/>
        <v>51606.684000000001</v>
      </c>
      <c r="D256" t="str">
        <f t="shared" si="21"/>
        <v>vis</v>
      </c>
      <c r="E256">
        <f>VLOOKUP(C256,'Active 1'!C$21:E$969,3,FALSE)</f>
        <v>1945.9562728425212</v>
      </c>
      <c r="F256" s="2" t="s">
        <v>211</v>
      </c>
      <c r="G256" t="str">
        <f t="shared" si="22"/>
        <v>51606.684</v>
      </c>
      <c r="H256" s="20">
        <f t="shared" si="23"/>
        <v>1946</v>
      </c>
      <c r="I256" s="58" t="s">
        <v>941</v>
      </c>
      <c r="J256" s="59" t="s">
        <v>942</v>
      </c>
      <c r="K256" s="58">
        <v>1946</v>
      </c>
      <c r="L256" s="58" t="s">
        <v>602</v>
      </c>
      <c r="M256" s="59" t="s">
        <v>224</v>
      </c>
      <c r="N256" s="59"/>
      <c r="O256" s="60" t="s">
        <v>275</v>
      </c>
      <c r="P256" s="60" t="s">
        <v>170</v>
      </c>
    </row>
    <row r="257" spans="1:16" x14ac:dyDescent="0.2">
      <c r="A257" s="20" t="str">
        <f t="shared" si="18"/>
        <v> BBS 123 </v>
      </c>
      <c r="B257" s="2" t="str">
        <f t="shared" si="19"/>
        <v>I</v>
      </c>
      <c r="C257" s="20">
        <f t="shared" si="20"/>
        <v>51805.347000000002</v>
      </c>
      <c r="D257" t="str">
        <f t="shared" si="21"/>
        <v>vis</v>
      </c>
      <c r="E257">
        <f>VLOOKUP(C257,'Active 1'!C$21:E$969,3,FALSE)</f>
        <v>2010.9572776500888</v>
      </c>
      <c r="F257" s="2" t="s">
        <v>211</v>
      </c>
      <c r="G257" t="str">
        <f t="shared" si="22"/>
        <v>51805.347</v>
      </c>
      <c r="H257" s="20">
        <f t="shared" si="23"/>
        <v>2011</v>
      </c>
      <c r="I257" s="58" t="s">
        <v>943</v>
      </c>
      <c r="J257" s="59" t="s">
        <v>944</v>
      </c>
      <c r="K257" s="58">
        <v>2011</v>
      </c>
      <c r="L257" s="58" t="s">
        <v>596</v>
      </c>
      <c r="M257" s="59" t="s">
        <v>224</v>
      </c>
      <c r="N257" s="59"/>
      <c r="O257" s="60" t="s">
        <v>323</v>
      </c>
      <c r="P257" s="60" t="s">
        <v>175</v>
      </c>
    </row>
    <row r="258" spans="1:16" x14ac:dyDescent="0.2">
      <c r="A258" s="20" t="str">
        <f t="shared" si="18"/>
        <v> AOEB 10 </v>
      </c>
      <c r="B258" s="2" t="str">
        <f t="shared" si="19"/>
        <v>I</v>
      </c>
      <c r="C258" s="20">
        <f t="shared" si="20"/>
        <v>51872.572800000002</v>
      </c>
      <c r="D258" t="str">
        <f t="shared" si="21"/>
        <v>vis</v>
      </c>
      <c r="E258">
        <f>VLOOKUP(C258,'Active 1'!C$21:E$969,3,FALSE)</f>
        <v>2032.9530420802673</v>
      </c>
      <c r="F258" s="2" t="s">
        <v>211</v>
      </c>
      <c r="G258" t="str">
        <f t="shared" si="22"/>
        <v>51872.5728</v>
      </c>
      <c r="H258" s="20">
        <f t="shared" si="23"/>
        <v>2033</v>
      </c>
      <c r="I258" s="58" t="s">
        <v>945</v>
      </c>
      <c r="J258" s="59" t="s">
        <v>946</v>
      </c>
      <c r="K258" s="58">
        <v>2033</v>
      </c>
      <c r="L258" s="58" t="s">
        <v>947</v>
      </c>
      <c r="M258" s="59" t="s">
        <v>354</v>
      </c>
      <c r="N258" s="59" t="s">
        <v>355</v>
      </c>
      <c r="O258" s="60" t="s">
        <v>940</v>
      </c>
      <c r="P258" s="60" t="s">
        <v>170</v>
      </c>
    </row>
    <row r="259" spans="1:16" x14ac:dyDescent="0.2">
      <c r="A259" s="20" t="str">
        <f t="shared" si="18"/>
        <v> AOEB 10 </v>
      </c>
      <c r="B259" s="2" t="str">
        <f t="shared" si="19"/>
        <v>I</v>
      </c>
      <c r="C259" s="20">
        <f t="shared" si="20"/>
        <v>51878.686999999998</v>
      </c>
      <c r="D259" t="str">
        <f t="shared" si="21"/>
        <v>vis</v>
      </c>
      <c r="E259">
        <f>VLOOKUP(C259,'Active 1'!C$21:E$969,3,FALSE)</f>
        <v>2034.9535612690152</v>
      </c>
      <c r="F259" s="2" t="s">
        <v>211</v>
      </c>
      <c r="G259" t="str">
        <f t="shared" si="22"/>
        <v>51878.687</v>
      </c>
      <c r="H259" s="20">
        <f t="shared" si="23"/>
        <v>2035</v>
      </c>
      <c r="I259" s="58" t="s">
        <v>948</v>
      </c>
      <c r="J259" s="59" t="s">
        <v>949</v>
      </c>
      <c r="K259" s="58">
        <v>2035</v>
      </c>
      <c r="L259" s="58" t="s">
        <v>587</v>
      </c>
      <c r="M259" s="59" t="s">
        <v>224</v>
      </c>
      <c r="N259" s="59"/>
      <c r="O259" s="60" t="s">
        <v>275</v>
      </c>
      <c r="P259" s="60" t="s">
        <v>170</v>
      </c>
    </row>
    <row r="260" spans="1:16" x14ac:dyDescent="0.2">
      <c r="A260" s="20" t="str">
        <f t="shared" si="18"/>
        <v>BAVM 143 </v>
      </c>
      <c r="B260" s="2" t="str">
        <f t="shared" si="19"/>
        <v>I</v>
      </c>
      <c r="C260" s="20">
        <f t="shared" si="20"/>
        <v>51924.53</v>
      </c>
      <c r="D260" t="str">
        <f t="shared" si="21"/>
        <v>vis</v>
      </c>
      <c r="E260">
        <f>VLOOKUP(C260,'Active 1'!C$21:E$969,3,FALSE)</f>
        <v>2049.9530380885203</v>
      </c>
      <c r="F260" s="2" t="s">
        <v>211</v>
      </c>
      <c r="G260" t="str">
        <f t="shared" si="22"/>
        <v>51924.530</v>
      </c>
      <c r="H260" s="20">
        <f t="shared" si="23"/>
        <v>2050</v>
      </c>
      <c r="I260" s="58" t="s">
        <v>950</v>
      </c>
      <c r="J260" s="59" t="s">
        <v>951</v>
      </c>
      <c r="K260" s="58">
        <v>2050</v>
      </c>
      <c r="L260" s="58" t="s">
        <v>952</v>
      </c>
      <c r="M260" s="59" t="s">
        <v>224</v>
      </c>
      <c r="N260" s="59"/>
      <c r="O260" s="60" t="s">
        <v>953</v>
      </c>
      <c r="P260" s="61" t="s">
        <v>176</v>
      </c>
    </row>
    <row r="261" spans="1:16" x14ac:dyDescent="0.2">
      <c r="A261" s="20" t="str">
        <f t="shared" si="18"/>
        <v> AOEB 10 </v>
      </c>
      <c r="B261" s="2" t="str">
        <f t="shared" si="19"/>
        <v>I</v>
      </c>
      <c r="C261" s="20">
        <f t="shared" si="20"/>
        <v>51930.646000000001</v>
      </c>
      <c r="D261" t="str">
        <f t="shared" si="21"/>
        <v>vis</v>
      </c>
      <c r="E261">
        <f>VLOOKUP(C261,'Active 1'!C$21:E$969,3,FALSE)</f>
        <v>2051.9541462234183</v>
      </c>
      <c r="F261" s="2" t="s">
        <v>211</v>
      </c>
      <c r="G261" t="str">
        <f t="shared" si="22"/>
        <v>51930.646</v>
      </c>
      <c r="H261" s="20">
        <f t="shared" si="23"/>
        <v>2052</v>
      </c>
      <c r="I261" s="58" t="s">
        <v>954</v>
      </c>
      <c r="J261" s="59" t="s">
        <v>955</v>
      </c>
      <c r="K261" s="58">
        <v>2052</v>
      </c>
      <c r="L261" s="58" t="s">
        <v>956</v>
      </c>
      <c r="M261" s="59" t="s">
        <v>224</v>
      </c>
      <c r="N261" s="59"/>
      <c r="O261" s="60" t="s">
        <v>240</v>
      </c>
      <c r="P261" s="60" t="s">
        <v>170</v>
      </c>
    </row>
    <row r="262" spans="1:16" x14ac:dyDescent="0.2">
      <c r="A262" s="20" t="str">
        <f t="shared" si="18"/>
        <v> BBS 126 </v>
      </c>
      <c r="B262" s="2" t="str">
        <f t="shared" si="19"/>
        <v>I</v>
      </c>
      <c r="C262" s="20">
        <f t="shared" si="20"/>
        <v>52184.347999999998</v>
      </c>
      <c r="D262" t="str">
        <f t="shared" si="21"/>
        <v>vis</v>
      </c>
      <c r="E262">
        <f>VLOOKUP(C262,'Active 1'!C$21:E$969,3,FALSE)</f>
        <v>2134.9634882835367</v>
      </c>
      <c r="F262" s="2" t="s">
        <v>211</v>
      </c>
      <c r="G262" t="str">
        <f t="shared" si="22"/>
        <v>52184.348</v>
      </c>
      <c r="H262" s="20">
        <f t="shared" si="23"/>
        <v>2135</v>
      </c>
      <c r="I262" s="58" t="s">
        <v>957</v>
      </c>
      <c r="J262" s="59" t="s">
        <v>958</v>
      </c>
      <c r="K262" s="58">
        <v>2135</v>
      </c>
      <c r="L262" s="58" t="s">
        <v>959</v>
      </c>
      <c r="M262" s="59" t="s">
        <v>224</v>
      </c>
      <c r="N262" s="59"/>
      <c r="O262" s="60" t="s">
        <v>323</v>
      </c>
      <c r="P262" s="60" t="s">
        <v>177</v>
      </c>
    </row>
    <row r="263" spans="1:16" x14ac:dyDescent="0.2">
      <c r="A263" s="20" t="str">
        <f t="shared" si="18"/>
        <v> AOEB 10 </v>
      </c>
      <c r="B263" s="2" t="str">
        <f t="shared" si="19"/>
        <v>I</v>
      </c>
      <c r="C263" s="20">
        <f t="shared" si="20"/>
        <v>52208.752</v>
      </c>
      <c r="D263" t="str">
        <f t="shared" si="21"/>
        <v>vis</v>
      </c>
      <c r="E263">
        <f>VLOOKUP(C263,'Active 1'!C$21:E$969,3,FALSE)</f>
        <v>2142.9482892848505</v>
      </c>
      <c r="F263" s="2" t="s">
        <v>211</v>
      </c>
      <c r="G263" t="str">
        <f t="shared" si="22"/>
        <v>52208.752</v>
      </c>
      <c r="H263" s="20">
        <f t="shared" si="23"/>
        <v>2143</v>
      </c>
      <c r="I263" s="58" t="s">
        <v>960</v>
      </c>
      <c r="J263" s="59" t="s">
        <v>961</v>
      </c>
      <c r="K263" s="58">
        <v>2143</v>
      </c>
      <c r="L263" s="58" t="s">
        <v>962</v>
      </c>
      <c r="M263" s="59" t="s">
        <v>224</v>
      </c>
      <c r="N263" s="59"/>
      <c r="O263" s="60" t="s">
        <v>275</v>
      </c>
      <c r="P263" s="60" t="s">
        <v>170</v>
      </c>
    </row>
    <row r="264" spans="1:16" x14ac:dyDescent="0.2">
      <c r="A264" s="20" t="str">
        <f t="shared" si="18"/>
        <v> AOEB 10 </v>
      </c>
      <c r="B264" s="2" t="str">
        <f t="shared" si="19"/>
        <v>I</v>
      </c>
      <c r="C264" s="20">
        <f t="shared" si="20"/>
        <v>52254.606</v>
      </c>
      <c r="D264" t="str">
        <f t="shared" si="21"/>
        <v>vis</v>
      </c>
      <c r="E264">
        <f>VLOOKUP(C264,'Active 1'!C$21:E$969,3,FALSE)</f>
        <v>2157.9513652197056</v>
      </c>
      <c r="F264" s="2" t="s">
        <v>211</v>
      </c>
      <c r="G264" t="str">
        <f t="shared" si="22"/>
        <v>52254.606</v>
      </c>
      <c r="H264" s="20">
        <f t="shared" si="23"/>
        <v>2158</v>
      </c>
      <c r="I264" s="58" t="s">
        <v>963</v>
      </c>
      <c r="J264" s="59" t="s">
        <v>964</v>
      </c>
      <c r="K264" s="58">
        <v>2158</v>
      </c>
      <c r="L264" s="58" t="s">
        <v>606</v>
      </c>
      <c r="M264" s="59" t="s">
        <v>224</v>
      </c>
      <c r="N264" s="59"/>
      <c r="O264" s="60" t="s">
        <v>240</v>
      </c>
      <c r="P264" s="60" t="s">
        <v>170</v>
      </c>
    </row>
    <row r="265" spans="1:16" x14ac:dyDescent="0.2">
      <c r="A265" s="20" t="str">
        <f t="shared" si="18"/>
        <v>BAVM 171 </v>
      </c>
      <c r="B265" s="2" t="str">
        <f t="shared" si="19"/>
        <v>I</v>
      </c>
      <c r="C265" s="20">
        <f t="shared" si="20"/>
        <v>52896.406000000003</v>
      </c>
      <c r="D265" t="str">
        <f t="shared" si="21"/>
        <v>vis</v>
      </c>
      <c r="E265">
        <f>VLOOKUP(C265,'Active 1'!C$21:E$969,3,FALSE)</f>
        <v>2367.9433863081667</v>
      </c>
      <c r="F265" s="2" t="s">
        <v>211</v>
      </c>
      <c r="G265" t="str">
        <f t="shared" si="22"/>
        <v>52896.406</v>
      </c>
      <c r="H265" s="20">
        <f t="shared" si="23"/>
        <v>2368</v>
      </c>
      <c r="I265" s="58" t="s">
        <v>965</v>
      </c>
      <c r="J265" s="59" t="s">
        <v>966</v>
      </c>
      <c r="K265" s="58">
        <v>2368</v>
      </c>
      <c r="L265" s="58" t="s">
        <v>967</v>
      </c>
      <c r="M265" s="59" t="s">
        <v>224</v>
      </c>
      <c r="N265" s="59"/>
      <c r="O265" s="60" t="s">
        <v>335</v>
      </c>
      <c r="P265" s="61" t="s">
        <v>179</v>
      </c>
    </row>
    <row r="266" spans="1:16" x14ac:dyDescent="0.2">
      <c r="A266" s="20" t="str">
        <f t="shared" si="18"/>
        <v> AOEB 10 </v>
      </c>
      <c r="B266" s="2" t="str">
        <f t="shared" si="19"/>
        <v>I</v>
      </c>
      <c r="C266" s="20">
        <f t="shared" si="20"/>
        <v>52957.527199999997</v>
      </c>
      <c r="D266" t="str">
        <f t="shared" si="21"/>
        <v>vis</v>
      </c>
      <c r="E266">
        <f>VLOOKUP(C266,'Active 1'!C$21:E$969,3,FALSE)</f>
        <v>2387.9417725957187</v>
      </c>
      <c r="F266" s="2" t="s">
        <v>211</v>
      </c>
      <c r="G266" t="str">
        <f t="shared" si="22"/>
        <v>52957.5272</v>
      </c>
      <c r="H266" s="20">
        <f t="shared" si="23"/>
        <v>2388</v>
      </c>
      <c r="I266" s="58" t="s">
        <v>968</v>
      </c>
      <c r="J266" s="59" t="s">
        <v>969</v>
      </c>
      <c r="K266" s="58">
        <v>2388</v>
      </c>
      <c r="L266" s="58" t="s">
        <v>970</v>
      </c>
      <c r="M266" s="59" t="s">
        <v>354</v>
      </c>
      <c r="N266" s="59" t="s">
        <v>355</v>
      </c>
      <c r="O266" s="60" t="s">
        <v>240</v>
      </c>
      <c r="P266" s="60" t="s">
        <v>170</v>
      </c>
    </row>
    <row r="267" spans="1:16" x14ac:dyDescent="0.2">
      <c r="A267" s="20" t="str">
        <f t="shared" si="18"/>
        <v> AOEB 10 </v>
      </c>
      <c r="B267" s="2" t="str">
        <f t="shared" si="19"/>
        <v>I</v>
      </c>
      <c r="C267" s="20">
        <f t="shared" si="20"/>
        <v>53354.831899999997</v>
      </c>
      <c r="D267" t="str">
        <f t="shared" si="21"/>
        <v>vis</v>
      </c>
      <c r="E267">
        <f>VLOOKUP(C267,'Active 1'!C$21:E$969,3,FALSE)</f>
        <v>2517.9368130147659</v>
      </c>
      <c r="F267" s="2" t="s">
        <v>211</v>
      </c>
      <c r="G267" t="str">
        <f t="shared" si="22"/>
        <v>53354.8319</v>
      </c>
      <c r="H267" s="20">
        <f t="shared" si="23"/>
        <v>2518</v>
      </c>
      <c r="I267" s="58" t="s">
        <v>971</v>
      </c>
      <c r="J267" s="59" t="s">
        <v>972</v>
      </c>
      <c r="K267" s="58">
        <v>2518</v>
      </c>
      <c r="L267" s="58" t="s">
        <v>973</v>
      </c>
      <c r="M267" s="59" t="s">
        <v>354</v>
      </c>
      <c r="N267" s="59" t="s">
        <v>355</v>
      </c>
      <c r="O267" s="60" t="s">
        <v>240</v>
      </c>
      <c r="P267" s="60" t="s">
        <v>170</v>
      </c>
    </row>
    <row r="268" spans="1:16" x14ac:dyDescent="0.2">
      <c r="A268" s="20" t="str">
        <f t="shared" si="18"/>
        <v> AOEB 12 </v>
      </c>
      <c r="B268" s="2" t="str">
        <f t="shared" si="19"/>
        <v>I</v>
      </c>
      <c r="C268" s="20">
        <f t="shared" si="20"/>
        <v>54008.866900000001</v>
      </c>
      <c r="D268" t="str">
        <f t="shared" si="21"/>
        <v>vis</v>
      </c>
      <c r="E268">
        <f>VLOOKUP(C268,'Active 1'!C$21:E$969,3,FALSE)</f>
        <v>2731.9320319499352</v>
      </c>
      <c r="F268" s="2" t="s">
        <v>211</v>
      </c>
      <c r="G268" t="str">
        <f t="shared" si="22"/>
        <v>54008.8669</v>
      </c>
      <c r="H268" s="20">
        <f t="shared" si="23"/>
        <v>2732</v>
      </c>
      <c r="I268" s="58" t="s">
        <v>974</v>
      </c>
      <c r="J268" s="59" t="s">
        <v>975</v>
      </c>
      <c r="K268" s="58">
        <v>2732</v>
      </c>
      <c r="L268" s="58" t="s">
        <v>976</v>
      </c>
      <c r="M268" s="59" t="s">
        <v>354</v>
      </c>
      <c r="N268" s="59" t="s">
        <v>355</v>
      </c>
      <c r="O268" s="60" t="s">
        <v>977</v>
      </c>
      <c r="P268" s="60" t="s">
        <v>185</v>
      </c>
    </row>
    <row r="269" spans="1:16" x14ac:dyDescent="0.2">
      <c r="A269" s="20" t="str">
        <f t="shared" si="18"/>
        <v>VSB 45 </v>
      </c>
      <c r="B269" s="2" t="str">
        <f t="shared" si="19"/>
        <v>I</v>
      </c>
      <c r="C269" s="20">
        <f t="shared" si="20"/>
        <v>54024.148300000001</v>
      </c>
      <c r="D269" t="str">
        <f t="shared" si="21"/>
        <v>vis</v>
      </c>
      <c r="E269">
        <f>VLOOKUP(C269,'Active 1'!C$21:E$969,3,FALSE)</f>
        <v>2736.9319884333586</v>
      </c>
      <c r="F269" s="2" t="s">
        <v>211</v>
      </c>
      <c r="G269" t="str">
        <f t="shared" si="22"/>
        <v>54024.1483</v>
      </c>
      <c r="H269" s="20">
        <f t="shared" si="23"/>
        <v>2737</v>
      </c>
      <c r="I269" s="58" t="s">
        <v>978</v>
      </c>
      <c r="J269" s="59" t="s">
        <v>979</v>
      </c>
      <c r="K269" s="58">
        <v>2737</v>
      </c>
      <c r="L269" s="58" t="s">
        <v>980</v>
      </c>
      <c r="M269" s="59" t="s">
        <v>328</v>
      </c>
      <c r="N269" s="59" t="s">
        <v>348</v>
      </c>
      <c r="O269" s="60" t="s">
        <v>981</v>
      </c>
      <c r="P269" s="61" t="s">
        <v>186</v>
      </c>
    </row>
    <row r="270" spans="1:16" x14ac:dyDescent="0.2">
      <c r="A270" s="20" t="str">
        <f t="shared" si="18"/>
        <v> AOEB 12 </v>
      </c>
      <c r="B270" s="2" t="str">
        <f t="shared" si="19"/>
        <v>I</v>
      </c>
      <c r="C270" s="20">
        <f t="shared" si="20"/>
        <v>54057.766799999998</v>
      </c>
      <c r="D270" t="str">
        <f t="shared" si="21"/>
        <v>vis</v>
      </c>
      <c r="E270">
        <f>VLOOKUP(C270,'Active 1'!C$21:E$969,3,FALSE)</f>
        <v>2747.9317029253525</v>
      </c>
      <c r="F270" s="2" t="s">
        <v>211</v>
      </c>
      <c r="G270" t="str">
        <f t="shared" si="22"/>
        <v>54057.7668</v>
      </c>
      <c r="H270" s="20">
        <f t="shared" si="23"/>
        <v>2748</v>
      </c>
      <c r="I270" s="58" t="s">
        <v>982</v>
      </c>
      <c r="J270" s="59" t="s">
        <v>983</v>
      </c>
      <c r="K270" s="58">
        <v>2748</v>
      </c>
      <c r="L270" s="58" t="s">
        <v>984</v>
      </c>
      <c r="M270" s="59" t="s">
        <v>354</v>
      </c>
      <c r="N270" s="59" t="s">
        <v>355</v>
      </c>
      <c r="O270" s="60" t="s">
        <v>985</v>
      </c>
      <c r="P270" s="60" t="s">
        <v>185</v>
      </c>
    </row>
    <row r="271" spans="1:16" x14ac:dyDescent="0.2">
      <c r="A271" s="20" t="str">
        <f t="shared" si="18"/>
        <v> JAAVSO 43-1 </v>
      </c>
      <c r="B271" s="2" t="str">
        <f t="shared" si="19"/>
        <v>I</v>
      </c>
      <c r="C271" s="20">
        <f t="shared" si="20"/>
        <v>56236.8658</v>
      </c>
      <c r="D271" t="str">
        <f t="shared" si="21"/>
        <v>vis</v>
      </c>
      <c r="E271">
        <f>VLOOKUP(C271,'Active 1'!C$21:E$969,3,FALSE)</f>
        <v>3460.9161266739393</v>
      </c>
      <c r="F271" s="2" t="s">
        <v>211</v>
      </c>
      <c r="G271" t="str">
        <f t="shared" si="22"/>
        <v>56236.8658</v>
      </c>
      <c r="H271" s="20">
        <f t="shared" si="23"/>
        <v>3461</v>
      </c>
      <c r="I271" s="58" t="s">
        <v>986</v>
      </c>
      <c r="J271" s="59" t="s">
        <v>987</v>
      </c>
      <c r="K271" s="58">
        <v>3461</v>
      </c>
      <c r="L271" s="58" t="s">
        <v>988</v>
      </c>
      <c r="M271" s="59" t="s">
        <v>354</v>
      </c>
      <c r="N271" s="59" t="s">
        <v>211</v>
      </c>
      <c r="O271" s="60" t="s">
        <v>940</v>
      </c>
      <c r="P271" s="60" t="s">
        <v>195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40" r:id="rId4" xr:uid="{00000000-0004-0000-0100-000003000000}"/>
    <hyperlink ref="P44" r:id="rId5" xr:uid="{00000000-0004-0000-0100-000004000000}"/>
    <hyperlink ref="P45" r:id="rId6" xr:uid="{00000000-0004-0000-0100-000005000000}"/>
    <hyperlink ref="P46" r:id="rId7" xr:uid="{00000000-0004-0000-0100-000006000000}"/>
    <hyperlink ref="P47" r:id="rId8" xr:uid="{00000000-0004-0000-0100-000007000000}"/>
    <hyperlink ref="P48" r:id="rId9" xr:uid="{00000000-0004-0000-0100-000008000000}"/>
    <hyperlink ref="P49" r:id="rId10" xr:uid="{00000000-0004-0000-0100-000009000000}"/>
    <hyperlink ref="P50" r:id="rId11" xr:uid="{00000000-0004-0000-0100-00000A000000}"/>
    <hyperlink ref="P51" r:id="rId12" xr:uid="{00000000-0004-0000-0100-00000B000000}"/>
    <hyperlink ref="P53" r:id="rId13" xr:uid="{00000000-0004-0000-0100-00000C000000}"/>
    <hyperlink ref="P55" r:id="rId14" xr:uid="{00000000-0004-0000-0100-00000D000000}"/>
    <hyperlink ref="P59" r:id="rId15" xr:uid="{00000000-0004-0000-0100-00000E000000}"/>
    <hyperlink ref="P183" r:id="rId16" xr:uid="{00000000-0004-0000-0100-00000F000000}"/>
    <hyperlink ref="P184" r:id="rId17" xr:uid="{00000000-0004-0000-0100-000010000000}"/>
    <hyperlink ref="P197" r:id="rId18" xr:uid="{00000000-0004-0000-0100-000011000000}"/>
    <hyperlink ref="P260" r:id="rId19" xr:uid="{00000000-0004-0000-0100-000012000000}"/>
    <hyperlink ref="P265" r:id="rId20" xr:uid="{00000000-0004-0000-0100-000013000000}"/>
    <hyperlink ref="P269" r:id="rId21" xr:uid="{00000000-0004-0000-0100-000014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Active 1</vt:lpstr>
      <vt:lpstr>Graphs 1</vt:lpstr>
      <vt:lpstr>BAV</vt:lpstr>
      <vt:lpstr>'Active 1'!solver_adj</vt:lpstr>
      <vt:lpstr>'Active 1'!solver_opt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2022-03-30T06:19:07Z</dcterms:created>
  <dcterms:modified xsi:type="dcterms:W3CDTF">2025-01-07T07:54:46Z</dcterms:modified>
</cp:coreProperties>
</file>