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1A0CF81-505E-4478-8CFB-C7CD30E163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F14" i="1" l="1"/>
  <c r="F15" i="1" l="1"/>
  <c r="E79" i="1" l="1"/>
  <c r="F79" i="1" s="1"/>
  <c r="G79" i="1" s="1"/>
  <c r="M79" i="1" s="1"/>
  <c r="Q79" i="1"/>
  <c r="E78" i="1"/>
  <c r="F78" i="1"/>
  <c r="G78" i="1"/>
  <c r="M78" i="1"/>
  <c r="Q78" i="1"/>
  <c r="E41" i="1"/>
  <c r="F41" i="1"/>
  <c r="G41" i="1"/>
  <c r="L41" i="1"/>
  <c r="E45" i="1"/>
  <c r="F45" i="1"/>
  <c r="G45" i="1"/>
  <c r="E46" i="1"/>
  <c r="F46" i="1"/>
  <c r="G46" i="1"/>
  <c r="G11" i="1"/>
  <c r="F11" i="1"/>
  <c r="E26" i="1"/>
  <c r="F26" i="1"/>
  <c r="G26" i="1"/>
  <c r="E27" i="1"/>
  <c r="F27" i="1"/>
  <c r="G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2" i="1"/>
  <c r="F42" i="1"/>
  <c r="E43" i="1"/>
  <c r="F43" i="1"/>
  <c r="E44" i="1"/>
  <c r="F44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2" i="1"/>
  <c r="G43" i="1"/>
  <c r="G44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Q41" i="1"/>
  <c r="L45" i="1"/>
  <c r="Q45" i="1"/>
  <c r="L46" i="1"/>
  <c r="Q46" i="1"/>
  <c r="L42" i="1"/>
  <c r="Q42" i="1"/>
  <c r="L50" i="1"/>
  <c r="Q50" i="1"/>
  <c r="L51" i="1"/>
  <c r="Q51" i="1"/>
  <c r="L54" i="1"/>
  <c r="Q54" i="1"/>
  <c r="L55" i="1"/>
  <c r="Q55" i="1"/>
  <c r="L58" i="1"/>
  <c r="Q58" i="1"/>
  <c r="L59" i="1"/>
  <c r="Q59" i="1"/>
  <c r="L62" i="1"/>
  <c r="Q62" i="1"/>
  <c r="L63" i="1"/>
  <c r="Q63" i="1"/>
  <c r="L65" i="1"/>
  <c r="Q65" i="1"/>
  <c r="L66" i="1"/>
  <c r="Q66" i="1"/>
  <c r="L71" i="1"/>
  <c r="Q71" i="1"/>
  <c r="L72" i="1"/>
  <c r="Q72" i="1"/>
  <c r="L75" i="1"/>
  <c r="Q75" i="1"/>
  <c r="L76" i="1"/>
  <c r="Q76" i="1"/>
  <c r="L40" i="1"/>
  <c r="Q40" i="1"/>
  <c r="L43" i="1"/>
  <c r="Q43" i="1"/>
  <c r="L44" i="1"/>
  <c r="Q44" i="1"/>
  <c r="L47" i="1"/>
  <c r="Q47" i="1"/>
  <c r="L48" i="1"/>
  <c r="Q48" i="1"/>
  <c r="L49" i="1"/>
  <c r="Q49" i="1"/>
  <c r="L52" i="1"/>
  <c r="Q52" i="1"/>
  <c r="L53" i="1"/>
  <c r="Q53" i="1"/>
  <c r="L56" i="1"/>
  <c r="Q56" i="1"/>
  <c r="L57" i="1"/>
  <c r="Q57" i="1"/>
  <c r="L60" i="1"/>
  <c r="Q60" i="1"/>
  <c r="L61" i="1"/>
  <c r="Q61" i="1"/>
  <c r="L67" i="1"/>
  <c r="Q67" i="1"/>
  <c r="L68" i="1"/>
  <c r="Q68" i="1"/>
  <c r="L69" i="1"/>
  <c r="Q69" i="1"/>
  <c r="L70" i="1"/>
  <c r="Q70" i="1"/>
  <c r="L73" i="1"/>
  <c r="Q73" i="1"/>
  <c r="L74" i="1"/>
  <c r="Q74" i="1"/>
  <c r="M77" i="1"/>
  <c r="Q77" i="1"/>
  <c r="Q64" i="1"/>
  <c r="C17" i="1"/>
  <c r="E21" i="1"/>
  <c r="F21" i="1"/>
  <c r="G21" i="1"/>
  <c r="H21" i="1"/>
  <c r="Q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J26" i="1"/>
  <c r="Q26" i="1"/>
  <c r="J27" i="1"/>
  <c r="Q27" i="1"/>
  <c r="J28" i="1"/>
  <c r="Q28" i="1"/>
  <c r="J29" i="1"/>
  <c r="Q29" i="1"/>
  <c r="J30" i="1"/>
  <c r="Q30" i="1"/>
  <c r="J31" i="1"/>
  <c r="Q31" i="1"/>
  <c r="K32" i="1"/>
  <c r="Q32" i="1"/>
  <c r="K33" i="1"/>
  <c r="Q33" i="1"/>
  <c r="K34" i="1"/>
  <c r="Q34" i="1"/>
  <c r="K35" i="1"/>
  <c r="Q35" i="1"/>
  <c r="K36" i="1"/>
  <c r="Q36" i="1"/>
  <c r="K38" i="1"/>
  <c r="Q38" i="1"/>
  <c r="K39" i="1"/>
  <c r="Q39" i="1"/>
  <c r="K37" i="1"/>
  <c r="Q37" i="1"/>
  <c r="C12" i="1"/>
  <c r="C11" i="1"/>
  <c r="O78" i="1" l="1"/>
  <c r="O30" i="1"/>
  <c r="O63" i="1"/>
  <c r="O41" i="1"/>
  <c r="O35" i="1"/>
  <c r="O60" i="1"/>
  <c r="O61" i="1"/>
  <c r="O75" i="1"/>
  <c r="O34" i="1"/>
  <c r="O56" i="1"/>
  <c r="O43" i="1"/>
  <c r="O49" i="1"/>
  <c r="O74" i="1"/>
  <c r="O27" i="1"/>
  <c r="O55" i="1"/>
  <c r="O73" i="1"/>
  <c r="O64" i="1"/>
  <c r="C16" i="1"/>
  <c r="D18" i="1" s="1"/>
  <c r="O79" i="1"/>
  <c r="O46" i="1"/>
  <c r="O53" i="1"/>
  <c r="O24" i="1"/>
  <c r="O67" i="1"/>
  <c r="O69" i="1"/>
  <c r="O25" i="1"/>
  <c r="O45" i="1"/>
  <c r="O38" i="1"/>
  <c r="O51" i="1"/>
  <c r="O31" i="1"/>
  <c r="O71" i="1"/>
  <c r="O54" i="1"/>
  <c r="O28" i="1"/>
  <c r="O77" i="1"/>
  <c r="O76" i="1"/>
  <c r="O70" i="1"/>
  <c r="O42" i="1"/>
  <c r="O22" i="1"/>
  <c r="O65" i="1"/>
  <c r="O23" i="1"/>
  <c r="O44" i="1"/>
  <c r="O62" i="1"/>
  <c r="O33" i="1"/>
  <c r="O40" i="1"/>
  <c r="O52" i="1"/>
  <c r="O26" i="1"/>
  <c r="O21" i="1"/>
  <c r="O66" i="1"/>
  <c r="O59" i="1"/>
  <c r="O72" i="1"/>
  <c r="O58" i="1"/>
  <c r="O37" i="1"/>
  <c r="O57" i="1"/>
  <c r="O47" i="1"/>
  <c r="O32" i="1"/>
  <c r="O39" i="1"/>
  <c r="O50" i="1"/>
  <c r="O29" i="1"/>
  <c r="O36" i="1"/>
  <c r="C15" i="1"/>
  <c r="O48" i="1"/>
  <c r="O68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<sst xmlns="http://schemas.openxmlformats.org/spreadsheetml/2006/main" count="204" uniqueCount="60">
  <si>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</si>
  <si>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</si>
  <si>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</si>
  <si>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</si>
  <si>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</si>
  <si>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</si>
  <si>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</si>
  <si>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</si>
  <si>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</si>
  <si>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</si>
  <si>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</si>
  <si>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</si>
  <si>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</si>
  <si>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</si>
  <si>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</si>
  <si>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</si>
  <si>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</si>
  <si>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</si>
  <si>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</si>
  <si>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</si>
  <si>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</si>
  <si>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</si>
  <si>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</si>
  <si>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</si>
  <si>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</si>
  <si>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</si>
  <si>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Locher K</t>
  </si>
  <si>
    <t>BBSAG Bull.86</t>
  </si>
  <si>
    <t>B</t>
  </si>
  <si>
    <t>II</t>
  </si>
  <si>
    <t>BBSAG</t>
  </si>
  <si>
    <t>Macroni 1994</t>
  </si>
  <si>
    <t>Macroni</t>
  </si>
  <si>
    <t>My time zone &gt;&gt;&gt;&gt;&gt;</t>
  </si>
  <si>
    <t>(PST=8, PDT=MDT=7, MDT=CST=6, etc.)</t>
  </si>
  <si>
    <t>JD today</t>
  </si>
  <si>
    <t>New Cycle</t>
  </si>
  <si>
    <t># of data points:</t>
  </si>
  <si>
    <t>Start of linear fit &gt;&gt;&gt;&gt;&gt;&gt;&gt;&gt;&gt;&gt;&gt;&gt;&gt;&gt;&gt;&gt;&gt;&gt;&gt;&gt;&gt;</t>
  </si>
  <si>
    <t>IBVS 5843</t>
  </si>
  <si>
    <t>I</t>
  </si>
  <si>
    <t>AE Phe / G8043-0440</t>
  </si>
  <si>
    <t>EW/KW</t>
  </si>
  <si>
    <t>JAVSO..39...94</t>
  </si>
  <si>
    <t>JAVSO..37...44</t>
  </si>
  <si>
    <t>JAVSO, 48, 250</t>
  </si>
  <si>
    <t>BMGA</t>
  </si>
  <si>
    <t>TESS/PNC/RAA</t>
  </si>
  <si>
    <t>TESS</t>
  </si>
  <si>
    <t>VSS SEB Gp</t>
  </si>
  <si>
    <t>TESS/RAA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</si>
  <si>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</si>
  <si>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</si>
  <si>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</si>
  <si>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</si>
  <si>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</si>
  <si>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</si>
  <si>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</si>
  <si>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7.56-8.25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</si>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</sst>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0" fontId="4" fillId="0" borderId="5" xfId="0" applyFont="1" applyBorder="1" applyAlignment="1">
      <alignment horizontal="center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11" fillId="0" borderId="0" xfId="0" applyFont="1" applyAlignment="1"/>
    <xf numFmtId="14" fontId="11" fillId="0" borderId="0" xfId="0" applyNumberFormat="1" applyFont="1" applyAlignment="1"/>
    <xf numFmtId="0" fontId="11" fillId="0" borderId="0" xfId="0" applyFont="1" applyAlignment="1">
      <alignment horizontal="center"/>
    </xf>
    <xf numFmtId="0" fontId="5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 applyProtection="1">
      <alignment horizontal="center"/>
      <protection locked="0"/>
    </xf>
    <xf numFmtId="0" fontId="11" fillId="0" borderId="6" xfId="0" applyFont="1" applyBorder="1" applyAlignment="1"/>
    <xf numFmtId="0" fontId="15" fillId="0" borderId="0" xfId="0" applyFont="1" applyAlignment="1"/>
    <xf numFmtId="0" fontId="15" fillId="0" borderId="0" xfId="0" applyFont="1" applyAlignment="1">
      <alignment horizontal="center"/>
    </xf>
    <xf numFmtId="165" fontId="11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12" fillId="0" borderId="0" xfId="0" applyNumberFormat="1" applyFont="1" applyAlignment="1">
      <alignment horizontal="left"/>
    </xf>
    <xf numFmtId="165" fontId="15" fillId="0" borderId="0" xfId="0" applyNumberFormat="1" applyFont="1" applyAlignment="1" applyProtection="1">
      <alignment horizontal="left" vertical="center" wrapText="1"/>
      <protection locked="0"/>
    </xf>
    <xf numFmtId="165" fontId="15" fillId="0" borderId="0" xfId="0" applyNumberFormat="1" applyFont="1" applyAlignment="1" applyProtection="1">
      <alignment horizontal="left"/>
      <protection locked="0"/>
    </xf>
    <xf numFmtId="165" fontId="15" fillId="0" borderId="0" xfId="0" applyNumberFormat="1" applyFont="1" applyAlignment="1">
      <alignment horizontal="left"/>
    </xf>
    <xf numFmtId="165" fontId="14" fillId="0" borderId="0" xfId="0" applyNumberFormat="1" applyFont="1" applyAlignment="1">
      <alignment horizontal="left" vertical="center" wrapText="1"/>
    </xf>
    <xf numFmtId="0" fontId="4" fillId="0" borderId="0" xfId="0" applyFont="1" applyAlignment="1"/>
    <xf numFmtId="0" fontId="11" fillId="0" borderId="3" xfId="0" applyFont="1" applyBorder="1" applyAlignment="1"/>
    <xf numFmtId="0" fontId="11" fillId="0" borderId="4" xfId="0" applyFont="1" applyBorder="1" applyAlignment="1"/>
    <xf numFmtId="0" fontId="11" fillId="0" borderId="0" xfId="0" applyFont="1">
      <alignment vertical="top"/>
    </xf>
    <xf numFmtId="0" fontId="11" fillId="0" borderId="5" xfId="0" applyFont="1" applyBorder="1" applyAlignment="1">
      <alignment horizontal="center"/>
    </xf>
    <xf numFmtId="0" fontId="11" fillId="0" borderId="3" xfId="0" applyFont="1" applyBorder="1">
      <alignment vertical="top"/>
    </xf>
    <xf numFmtId="0" fontId="11" fillId="0" borderId="4" xfId="0" applyFont="1" applyBorder="1">
      <alignment vertical="top"/>
    </xf>
    <xf numFmtId="0" fontId="10" fillId="2" borderId="0" xfId="0" applyFont="1" applyFill="1" applyAlignment="1"/>
    <xf numFmtId="0" fontId="10" fillId="0" borderId="0" xfId="0" applyFont="1" applyAlignment="1"/>
    <xf numFmtId="0" fontId="6" fillId="0" borderId="0" xfId="0" applyFont="1" applyAlignment="1"/>
    <xf numFmtId="0" fontId="11" fillId="3" borderId="7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right" vertical="center"/>
    </xf>
    <xf numFmtId="0" fontId="17" fillId="0" borderId="10" xfId="0" applyFont="1" applyBorder="1" applyAlignment="1"/>
    <xf numFmtId="0" fontId="15" fillId="0" borderId="10" xfId="0" applyFont="1" applyBorder="1" applyAlignment="1"/>
    <xf numFmtId="22" fontId="16" fillId="0" borderId="9" xfId="0" applyNumberFormat="1" applyFont="1" applyBorder="1" applyAlignment="1">
      <alignment horizontal="right" vertical="center"/>
    </xf>
    <xf numFmtId="22" fontId="15" fillId="0" borderId="10" xfId="0" applyNumberFormat="1" applyFont="1" applyBorder="1" applyAlignment="1"/>
    <xf numFmtId="22" fontId="15" fillId="0" borderId="11" xfId="0" applyNumberFormat="1" applyFont="1" applyBorder="1" applyAlignment="1"/>
    <xf numFmtId="0" fontId="16" fillId="0" borderId="12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Phe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7994856347653"/>
          <c:y val="0.12903580448670332"/>
          <c:w val="0.80727143335271012"/>
          <c:h val="0.663803628320044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88-4FEA-87A7-4E1A6E6741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-7.2626000001037028E-2</c:v>
                </c:pt>
                <c:pt idx="2">
                  <c:v>-5.2846500002488028E-2</c:v>
                </c:pt>
                <c:pt idx="3">
                  <c:v>-5.791999999928521E-2</c:v>
                </c:pt>
                <c:pt idx="4">
                  <c:v>-7.4067000001377892E-2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88-4FEA-87A7-4E1A6E6741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Macroni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5">
                  <c:v>-5.2514999995764811E-2</c:v>
                </c:pt>
                <c:pt idx="6">
                  <c:v>-5.1315999997314066E-2</c:v>
                </c:pt>
                <c:pt idx="7">
                  <c:v>-5.1108500003465451E-2</c:v>
                </c:pt>
                <c:pt idx="8">
                  <c:v>-5.139950000011595E-2</c:v>
                </c:pt>
                <c:pt idx="9">
                  <c:v>-5.2702000000863336E-2</c:v>
                </c:pt>
                <c:pt idx="10">
                  <c:v>-5.2743000000191387E-2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88-4FEA-87A7-4E1A6E6741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1">
                  <c:v>-5.1275499994517304E-2</c:v>
                </c:pt>
                <c:pt idx="12">
                  <c:v>-9.0166499998304062E-2</c:v>
                </c:pt>
                <c:pt idx="13">
                  <c:v>-9.4222000006993767E-2</c:v>
                </c:pt>
                <c:pt idx="14">
                  <c:v>-9.4660999995539896E-2</c:v>
                </c:pt>
                <c:pt idx="15">
                  <c:v>-9.5007500000065193E-2</c:v>
                </c:pt>
                <c:pt idx="16">
                  <c:v>-9.850449999794364E-2</c:v>
                </c:pt>
                <c:pt idx="17">
                  <c:v>-9.8480500004370697E-2</c:v>
                </c:pt>
                <c:pt idx="18">
                  <c:v>-9.8448000004282221E-2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88-4FEA-87A7-4E1A6E6741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  <c:pt idx="19">
                  <c:v>-0.10426222806563601</c:v>
                </c:pt>
                <c:pt idx="20">
                  <c:v>-0.10389422014122829</c:v>
                </c:pt>
                <c:pt idx="21">
                  <c:v>-0.10282376400573412</c:v>
                </c:pt>
                <c:pt idx="22">
                  <c:v>-0.10222675084514776</c:v>
                </c:pt>
                <c:pt idx="23">
                  <c:v>-0.10440952294447925</c:v>
                </c:pt>
                <c:pt idx="24">
                  <c:v>-0.10397151821234729</c:v>
                </c:pt>
                <c:pt idx="25">
                  <c:v>-0.10303296808706364</c:v>
                </c:pt>
                <c:pt idx="26">
                  <c:v>-0.10292596750514349</c:v>
                </c:pt>
                <c:pt idx="27">
                  <c:v>-0.1048602539813146</c:v>
                </c:pt>
                <c:pt idx="28">
                  <c:v>-0.10260229963751044</c:v>
                </c:pt>
                <c:pt idx="29">
                  <c:v>-0.10369161496782908</c:v>
                </c:pt>
                <c:pt idx="30">
                  <c:v>-0.10329978937807027</c:v>
                </c:pt>
                <c:pt idx="31">
                  <c:v>-0.10395140605396591</c:v>
                </c:pt>
                <c:pt idx="32">
                  <c:v>-0.10279625405382831</c:v>
                </c:pt>
                <c:pt idx="33">
                  <c:v>-0.10366512024484109</c:v>
                </c:pt>
                <c:pt idx="34">
                  <c:v>-0.10328502932679839</c:v>
                </c:pt>
                <c:pt idx="35">
                  <c:v>-0.10420329831686104</c:v>
                </c:pt>
                <c:pt idx="36">
                  <c:v>-0.10305999971751589</c:v>
                </c:pt>
                <c:pt idx="37">
                  <c:v>-0.103548662205867</c:v>
                </c:pt>
                <c:pt idx="38">
                  <c:v>-0.10343060354352929</c:v>
                </c:pt>
                <c:pt idx="39">
                  <c:v>-0.10355507070926251</c:v>
                </c:pt>
                <c:pt idx="40">
                  <c:v>-0.10269401919504162</c:v>
                </c:pt>
                <c:pt idx="41">
                  <c:v>-0.10354127625760157</c:v>
                </c:pt>
                <c:pt idx="42">
                  <c:v>-0.10316944570513442</c:v>
                </c:pt>
                <c:pt idx="44">
                  <c:v>-9.9946144197019748E-2</c:v>
                </c:pt>
                <c:pt idx="45">
                  <c:v>-9.9867210396041628E-2</c:v>
                </c:pt>
                <c:pt idx="46">
                  <c:v>-0.10029331699479371</c:v>
                </c:pt>
                <c:pt idx="47">
                  <c:v>-9.9763437268848065E-2</c:v>
                </c:pt>
                <c:pt idx="48">
                  <c:v>-0.10010658227838576</c:v>
                </c:pt>
                <c:pt idx="49">
                  <c:v>-9.9483699283155147E-2</c:v>
                </c:pt>
                <c:pt idx="50">
                  <c:v>-9.9981857187231071E-2</c:v>
                </c:pt>
                <c:pt idx="51">
                  <c:v>-9.97620431589894E-2</c:v>
                </c:pt>
                <c:pt idx="52">
                  <c:v>-9.9896147105027921E-2</c:v>
                </c:pt>
                <c:pt idx="53">
                  <c:v>-9.9630596276256256E-2</c:v>
                </c:pt>
                <c:pt idx="54">
                  <c:v>-9.9770334141794592E-2</c:v>
                </c:pt>
                <c:pt idx="55">
                  <c:v>-9.9932980767334811E-2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88-4FEA-87A7-4E1A6E6741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  <c:pt idx="43">
                  <c:v>-0.10107999996398576</c:v>
                </c:pt>
                <c:pt idx="56">
                  <c:v>-9.941699980845442E-2</c:v>
                </c:pt>
                <c:pt idx="57">
                  <c:v>-9.9109500224585645E-2</c:v>
                </c:pt>
                <c:pt idx="58">
                  <c:v>-9.892549993674038E-2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88-4FEA-87A7-4E1A6E6741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88-4FEA-87A7-4E1A6E6741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-3.8380286044951889E-2</c:v>
                </c:pt>
                <c:pt idx="1">
                  <c:v>-5.2796385694591996E-2</c:v>
                </c:pt>
                <c:pt idx="2">
                  <c:v>-5.2822134302972494E-2</c:v>
                </c:pt>
                <c:pt idx="3">
                  <c:v>-5.2830717172432665E-2</c:v>
                </c:pt>
                <c:pt idx="4">
                  <c:v>-5.2847882911352999E-2</c:v>
                </c:pt>
                <c:pt idx="5">
                  <c:v>-5.7676137113126809E-2</c:v>
                </c:pt>
                <c:pt idx="6">
                  <c:v>-5.7680818678286901E-2</c:v>
                </c:pt>
                <c:pt idx="7">
                  <c:v>-5.7684719982586979E-2</c:v>
                </c:pt>
                <c:pt idx="8">
                  <c:v>-5.7689401547747071E-2</c:v>
                </c:pt>
                <c:pt idx="9">
                  <c:v>-5.7693302852047143E-2</c:v>
                </c:pt>
                <c:pt idx="10">
                  <c:v>-5.7697984417207235E-2</c:v>
                </c:pt>
                <c:pt idx="11">
                  <c:v>-5.7701885721507307E-2</c:v>
                </c:pt>
                <c:pt idx="12">
                  <c:v>-7.9600687018692801E-2</c:v>
                </c:pt>
                <c:pt idx="13">
                  <c:v>-8.236515124572652E-2</c:v>
                </c:pt>
                <c:pt idx="14">
                  <c:v>-8.2688179241772797E-2</c:v>
                </c:pt>
                <c:pt idx="15">
                  <c:v>-8.2929279847517481E-2</c:v>
                </c:pt>
                <c:pt idx="16">
                  <c:v>-8.6145515112499974E-2</c:v>
                </c:pt>
                <c:pt idx="17">
                  <c:v>-8.7687310571889929E-2</c:v>
                </c:pt>
                <c:pt idx="18">
                  <c:v>-8.7730224919190775E-2</c:v>
                </c:pt>
                <c:pt idx="19">
                  <c:v>-0.10134889796989538</c:v>
                </c:pt>
                <c:pt idx="20">
                  <c:v>-0.10134889796989538</c:v>
                </c:pt>
                <c:pt idx="21">
                  <c:v>-0.1013496782307554</c:v>
                </c:pt>
                <c:pt idx="22">
                  <c:v>-0.1013496782307554</c:v>
                </c:pt>
                <c:pt idx="23">
                  <c:v>-0.10139571362149628</c:v>
                </c:pt>
                <c:pt idx="24">
                  <c:v>-0.10139571362149628</c:v>
                </c:pt>
                <c:pt idx="25">
                  <c:v>-0.1013964938823563</c:v>
                </c:pt>
                <c:pt idx="26">
                  <c:v>-0.1013964938823563</c:v>
                </c:pt>
                <c:pt idx="27">
                  <c:v>-0.10145657396857748</c:v>
                </c:pt>
                <c:pt idx="28">
                  <c:v>-0.10145735422943748</c:v>
                </c:pt>
                <c:pt idx="29">
                  <c:v>-0.10145969501201753</c:v>
                </c:pt>
                <c:pt idx="30">
                  <c:v>-0.10146047527287755</c:v>
                </c:pt>
                <c:pt idx="31">
                  <c:v>-0.10147530022921783</c:v>
                </c:pt>
                <c:pt idx="32">
                  <c:v>-0.10147608049007785</c:v>
                </c:pt>
                <c:pt idx="33">
                  <c:v>-0.10147686075093787</c:v>
                </c:pt>
                <c:pt idx="34">
                  <c:v>-0.10147764101179788</c:v>
                </c:pt>
                <c:pt idx="35">
                  <c:v>-0.10151899483737868</c:v>
                </c:pt>
                <c:pt idx="36">
                  <c:v>-0.1015197750982387</c:v>
                </c:pt>
                <c:pt idx="37">
                  <c:v>-0.1015252369242588</c:v>
                </c:pt>
                <c:pt idx="38">
                  <c:v>-0.10152601718511882</c:v>
                </c:pt>
                <c:pt idx="39">
                  <c:v>-0.10157517361929977</c:v>
                </c:pt>
                <c:pt idx="40">
                  <c:v>-0.10157595388015979</c:v>
                </c:pt>
                <c:pt idx="41">
                  <c:v>-0.1015814157061799</c:v>
                </c:pt>
                <c:pt idx="42">
                  <c:v>-0.10158219596703991</c:v>
                </c:pt>
                <c:pt idx="43">
                  <c:v>-0.10315754264341052</c:v>
                </c:pt>
                <c:pt idx="44">
                  <c:v>-0.10450739393123674</c:v>
                </c:pt>
                <c:pt idx="45">
                  <c:v>-0.10450817419209676</c:v>
                </c:pt>
                <c:pt idx="46">
                  <c:v>-0.10450895445295678</c:v>
                </c:pt>
                <c:pt idx="47">
                  <c:v>-0.10450973471381679</c:v>
                </c:pt>
                <c:pt idx="48">
                  <c:v>-0.10455733062627771</c:v>
                </c:pt>
                <c:pt idx="49">
                  <c:v>-0.10455811088713773</c:v>
                </c:pt>
                <c:pt idx="50">
                  <c:v>-0.10455889114799775</c:v>
                </c:pt>
                <c:pt idx="51">
                  <c:v>-0.10455967140885776</c:v>
                </c:pt>
                <c:pt idx="52">
                  <c:v>-0.10461194888647878</c:v>
                </c:pt>
                <c:pt idx="53">
                  <c:v>-0.1046127291473388</c:v>
                </c:pt>
                <c:pt idx="54">
                  <c:v>-0.10461663045163887</c:v>
                </c:pt>
                <c:pt idx="55">
                  <c:v>-0.10461741071249889</c:v>
                </c:pt>
                <c:pt idx="56">
                  <c:v>-0.1077782474564203</c:v>
                </c:pt>
                <c:pt idx="57">
                  <c:v>-0.10919129987390776</c:v>
                </c:pt>
                <c:pt idx="58">
                  <c:v>-0.10946595169663309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88-4FEA-87A7-4E1A6E674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667984"/>
        <c:axId val="1"/>
      </c:scatterChart>
      <c:valAx>
        <c:axId val="710667984"/>
        <c:scaling>
          <c:orientation val="minMax"/>
          <c:max val="50000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8"/>
          <c:min val="-0.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426236150011451E-2"/>
              <c:y val="0.36562505158553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67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88451443569553"/>
          <c:y val="0.859375"/>
          <c:w val="0.76446367757749289"/>
          <c:h val="0.121874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Phe - O-C Diagr.</a:t>
            </a:r>
          </a:p>
        </c:rich>
      </c:tx>
      <c:layout>
        <c:manualLayout>
          <c:xMode val="edge"/>
          <c:yMode val="edge"/>
          <c:x val="0.34432989690721649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4102207812259"/>
          <c:y val="0.12889333105807593"/>
          <c:w val="0.80014142349853323"/>
          <c:h val="0.643694692962141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A1-4C32-A659-5AB9F675B0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-7.2626000001037028E-2</c:v>
                </c:pt>
                <c:pt idx="2">
                  <c:v>-5.2846500002488028E-2</c:v>
                </c:pt>
                <c:pt idx="3">
                  <c:v>-5.791999999928521E-2</c:v>
                </c:pt>
                <c:pt idx="4">
                  <c:v>-7.4067000001377892E-2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A1-4C32-A659-5AB9F675B0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Macroni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5">
                  <c:v>-5.2514999995764811E-2</c:v>
                </c:pt>
                <c:pt idx="6">
                  <c:v>-5.1315999997314066E-2</c:v>
                </c:pt>
                <c:pt idx="7">
                  <c:v>-5.1108500003465451E-2</c:v>
                </c:pt>
                <c:pt idx="8">
                  <c:v>-5.139950000011595E-2</c:v>
                </c:pt>
                <c:pt idx="9">
                  <c:v>-5.2702000000863336E-2</c:v>
                </c:pt>
                <c:pt idx="10">
                  <c:v>-5.2743000000191387E-2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A1-4C32-A659-5AB9F675B0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1">
                  <c:v>-5.1275499994517304E-2</c:v>
                </c:pt>
                <c:pt idx="12">
                  <c:v>-9.0166499998304062E-2</c:v>
                </c:pt>
                <c:pt idx="13">
                  <c:v>-9.4222000006993767E-2</c:v>
                </c:pt>
                <c:pt idx="14">
                  <c:v>-9.4660999995539896E-2</c:v>
                </c:pt>
                <c:pt idx="15">
                  <c:v>-9.5007500000065193E-2</c:v>
                </c:pt>
                <c:pt idx="16">
                  <c:v>-9.850449999794364E-2</c:v>
                </c:pt>
                <c:pt idx="17">
                  <c:v>-9.8480500004370697E-2</c:v>
                </c:pt>
                <c:pt idx="18">
                  <c:v>-9.8448000004282221E-2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A1-4C32-A659-5AB9F675B0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  <c:pt idx="19">
                  <c:v>-0.10426222806563601</c:v>
                </c:pt>
                <c:pt idx="20">
                  <c:v>-0.10389422014122829</c:v>
                </c:pt>
                <c:pt idx="21">
                  <c:v>-0.10282376400573412</c:v>
                </c:pt>
                <c:pt idx="22">
                  <c:v>-0.10222675084514776</c:v>
                </c:pt>
                <c:pt idx="23">
                  <c:v>-0.10440952294447925</c:v>
                </c:pt>
                <c:pt idx="24">
                  <c:v>-0.10397151821234729</c:v>
                </c:pt>
                <c:pt idx="25">
                  <c:v>-0.10303296808706364</c:v>
                </c:pt>
                <c:pt idx="26">
                  <c:v>-0.10292596750514349</c:v>
                </c:pt>
                <c:pt idx="27">
                  <c:v>-0.1048602539813146</c:v>
                </c:pt>
                <c:pt idx="28">
                  <c:v>-0.10260229963751044</c:v>
                </c:pt>
                <c:pt idx="29">
                  <c:v>-0.10369161496782908</c:v>
                </c:pt>
                <c:pt idx="30">
                  <c:v>-0.10329978937807027</c:v>
                </c:pt>
                <c:pt idx="31">
                  <c:v>-0.10395140605396591</c:v>
                </c:pt>
                <c:pt idx="32">
                  <c:v>-0.10279625405382831</c:v>
                </c:pt>
                <c:pt idx="33">
                  <c:v>-0.10366512024484109</c:v>
                </c:pt>
                <c:pt idx="34">
                  <c:v>-0.10328502932679839</c:v>
                </c:pt>
                <c:pt idx="35">
                  <c:v>-0.10420329831686104</c:v>
                </c:pt>
                <c:pt idx="36">
                  <c:v>-0.10305999971751589</c:v>
                </c:pt>
                <c:pt idx="37">
                  <c:v>-0.103548662205867</c:v>
                </c:pt>
                <c:pt idx="38">
                  <c:v>-0.10343060354352929</c:v>
                </c:pt>
                <c:pt idx="39">
                  <c:v>-0.10355507070926251</c:v>
                </c:pt>
                <c:pt idx="40">
                  <c:v>-0.10269401919504162</c:v>
                </c:pt>
                <c:pt idx="41">
                  <c:v>-0.10354127625760157</c:v>
                </c:pt>
                <c:pt idx="42">
                  <c:v>-0.10316944570513442</c:v>
                </c:pt>
                <c:pt idx="44">
                  <c:v>-9.9946144197019748E-2</c:v>
                </c:pt>
                <c:pt idx="45">
                  <c:v>-9.9867210396041628E-2</c:v>
                </c:pt>
                <c:pt idx="46">
                  <c:v>-0.10029331699479371</c:v>
                </c:pt>
                <c:pt idx="47">
                  <c:v>-9.9763437268848065E-2</c:v>
                </c:pt>
                <c:pt idx="48">
                  <c:v>-0.10010658227838576</c:v>
                </c:pt>
                <c:pt idx="49">
                  <c:v>-9.9483699283155147E-2</c:v>
                </c:pt>
                <c:pt idx="50">
                  <c:v>-9.9981857187231071E-2</c:v>
                </c:pt>
                <c:pt idx="51">
                  <c:v>-9.97620431589894E-2</c:v>
                </c:pt>
                <c:pt idx="52">
                  <c:v>-9.9896147105027921E-2</c:v>
                </c:pt>
                <c:pt idx="53">
                  <c:v>-9.9630596276256256E-2</c:v>
                </c:pt>
                <c:pt idx="54">
                  <c:v>-9.9770334141794592E-2</c:v>
                </c:pt>
                <c:pt idx="55">
                  <c:v>-9.9932980767334811E-2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A1-4C32-A659-5AB9F675B0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  <c:pt idx="43">
                  <c:v>-0.10107999996398576</c:v>
                </c:pt>
                <c:pt idx="56">
                  <c:v>-9.941699980845442E-2</c:v>
                </c:pt>
                <c:pt idx="57">
                  <c:v>-9.9109500224585645E-2</c:v>
                </c:pt>
                <c:pt idx="58">
                  <c:v>-9.892549993674038E-2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A1-4C32-A659-5AB9F675B0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2.2139999999999998E-3</c:v>
                  </c:pt>
                  <c:pt idx="20">
                    <c:v>3.8000000000000002E-4</c:v>
                  </c:pt>
                  <c:pt idx="21">
                    <c:v>4.2499999999999998E-4</c:v>
                  </c:pt>
                  <c:pt idx="22">
                    <c:v>1.1739999999999999E-3</c:v>
                  </c:pt>
                  <c:pt idx="23">
                    <c:v>1.604E-3</c:v>
                  </c:pt>
                  <c:pt idx="24">
                    <c:v>3.4600000000000001E-4</c:v>
                  </c:pt>
                  <c:pt idx="25">
                    <c:v>5.3300000000000005E-4</c:v>
                  </c:pt>
                  <c:pt idx="26">
                    <c:v>1.183E-3</c:v>
                  </c:pt>
                  <c:pt idx="27">
                    <c:v>2.127E-3</c:v>
                  </c:pt>
                  <c:pt idx="28">
                    <c:v>1.2179999999999999E-3</c:v>
                  </c:pt>
                  <c:pt idx="29">
                    <c:v>3.7500000000000001E-4</c:v>
                  </c:pt>
                  <c:pt idx="30">
                    <c:v>4.8200000000000001E-4</c:v>
                  </c:pt>
                  <c:pt idx="31">
                    <c:v>1.6789999999999999E-3</c:v>
                  </c:pt>
                  <c:pt idx="32">
                    <c:v>1.206E-3</c:v>
                  </c:pt>
                  <c:pt idx="33">
                    <c:v>3.8999999999999999E-4</c:v>
                  </c:pt>
                  <c:pt idx="34">
                    <c:v>6.0999999999999997E-4</c:v>
                  </c:pt>
                  <c:pt idx="35">
                    <c:v>2.2269999999999998E-3</c:v>
                  </c:pt>
                  <c:pt idx="36">
                    <c:v>1.4E-3</c:v>
                  </c:pt>
                  <c:pt idx="37">
                    <c:v>4.0400000000000001E-4</c:v>
                  </c:pt>
                  <c:pt idx="38">
                    <c:v>4.9100000000000001E-4</c:v>
                  </c:pt>
                  <c:pt idx="39">
                    <c:v>1.751E-3</c:v>
                  </c:pt>
                  <c:pt idx="40">
                    <c:v>1.4840000000000001E-3</c:v>
                  </c:pt>
                  <c:pt idx="41">
                    <c:v>3.88E-4</c:v>
                  </c:pt>
                  <c:pt idx="42">
                    <c:v>4.6000000000000001E-4</c:v>
                  </c:pt>
                  <c:pt idx="43">
                    <c:v>1.23E-3</c:v>
                  </c:pt>
                  <c:pt idx="44">
                    <c:v>3.97E-4</c:v>
                  </c:pt>
                  <c:pt idx="45">
                    <c:v>4.5899999999999999E-4</c:v>
                  </c:pt>
                  <c:pt idx="46">
                    <c:v>1.6260000000000001E-3</c:v>
                  </c:pt>
                  <c:pt idx="47">
                    <c:v>1.1720000000000001E-3</c:v>
                  </c:pt>
                  <c:pt idx="48">
                    <c:v>1.5950000000000001E-3</c:v>
                  </c:pt>
                  <c:pt idx="49">
                    <c:v>1.0939999999999999E-3</c:v>
                  </c:pt>
                  <c:pt idx="50">
                    <c:v>1.5950000000000001E-3</c:v>
                  </c:pt>
                  <c:pt idx="51">
                    <c:v>1.0939999999999999E-3</c:v>
                  </c:pt>
                  <c:pt idx="52">
                    <c:v>1.684E-3</c:v>
                  </c:pt>
                  <c:pt idx="53">
                    <c:v>1.152E-3</c:v>
                  </c:pt>
                  <c:pt idx="54">
                    <c:v>1.684E-3</c:v>
                  </c:pt>
                  <c:pt idx="55">
                    <c:v>1.152E-3</c:v>
                  </c:pt>
                  <c:pt idx="56">
                    <c:v>1.242E-3</c:v>
                  </c:pt>
                  <c:pt idx="57">
                    <c:v>9.0200000000000002E-4</c:v>
                  </c:pt>
                  <c:pt idx="58">
                    <c:v>9.1200000000000005E-4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A1-4C32-A659-5AB9F675B0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30608.5</c:v>
                </c:pt>
                <c:pt idx="17">
                  <c:v>31596.5</c:v>
                </c:pt>
                <c:pt idx="18">
                  <c:v>31624</c:v>
                </c:pt>
                <c:pt idx="19">
                  <c:v>40351</c:v>
                </c:pt>
                <c:pt idx="20">
                  <c:v>40351</c:v>
                </c:pt>
                <c:pt idx="21">
                  <c:v>40351.5</c:v>
                </c:pt>
                <c:pt idx="22">
                  <c:v>40351.5</c:v>
                </c:pt>
                <c:pt idx="23">
                  <c:v>40381</c:v>
                </c:pt>
                <c:pt idx="24">
                  <c:v>40381</c:v>
                </c:pt>
                <c:pt idx="25">
                  <c:v>40381.5</c:v>
                </c:pt>
                <c:pt idx="26">
                  <c:v>40381.5</c:v>
                </c:pt>
                <c:pt idx="27">
                  <c:v>40420</c:v>
                </c:pt>
                <c:pt idx="28">
                  <c:v>40420.5</c:v>
                </c:pt>
                <c:pt idx="29">
                  <c:v>40422</c:v>
                </c:pt>
                <c:pt idx="30">
                  <c:v>40422.5</c:v>
                </c:pt>
                <c:pt idx="31">
                  <c:v>40432</c:v>
                </c:pt>
                <c:pt idx="32">
                  <c:v>40432.5</c:v>
                </c:pt>
                <c:pt idx="33">
                  <c:v>40433</c:v>
                </c:pt>
                <c:pt idx="34">
                  <c:v>40433.5</c:v>
                </c:pt>
                <c:pt idx="35">
                  <c:v>40460</c:v>
                </c:pt>
                <c:pt idx="36">
                  <c:v>40460.5</c:v>
                </c:pt>
                <c:pt idx="37">
                  <c:v>40464</c:v>
                </c:pt>
                <c:pt idx="38">
                  <c:v>40464.5</c:v>
                </c:pt>
                <c:pt idx="39">
                  <c:v>40496</c:v>
                </c:pt>
                <c:pt idx="40">
                  <c:v>40496.5</c:v>
                </c:pt>
                <c:pt idx="41">
                  <c:v>40500</c:v>
                </c:pt>
                <c:pt idx="42">
                  <c:v>40500.5</c:v>
                </c:pt>
                <c:pt idx="43">
                  <c:v>41510</c:v>
                </c:pt>
                <c:pt idx="44">
                  <c:v>42375</c:v>
                </c:pt>
                <c:pt idx="45">
                  <c:v>42375.5</c:v>
                </c:pt>
                <c:pt idx="46">
                  <c:v>42376</c:v>
                </c:pt>
                <c:pt idx="47">
                  <c:v>42376.5</c:v>
                </c:pt>
                <c:pt idx="48">
                  <c:v>42407</c:v>
                </c:pt>
                <c:pt idx="49">
                  <c:v>42407.5</c:v>
                </c:pt>
                <c:pt idx="50">
                  <c:v>42408</c:v>
                </c:pt>
                <c:pt idx="51">
                  <c:v>42408.5</c:v>
                </c:pt>
                <c:pt idx="52">
                  <c:v>42442</c:v>
                </c:pt>
                <c:pt idx="53">
                  <c:v>42442.5</c:v>
                </c:pt>
                <c:pt idx="54">
                  <c:v>42445</c:v>
                </c:pt>
                <c:pt idx="55">
                  <c:v>42445.5</c:v>
                </c:pt>
                <c:pt idx="56">
                  <c:v>44471</c:v>
                </c:pt>
                <c:pt idx="57">
                  <c:v>45376.5</c:v>
                </c:pt>
                <c:pt idx="58">
                  <c:v>45552.5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-3.8380286044951889E-2</c:v>
                </c:pt>
                <c:pt idx="1">
                  <c:v>-5.2796385694591996E-2</c:v>
                </c:pt>
                <c:pt idx="2">
                  <c:v>-5.2822134302972494E-2</c:v>
                </c:pt>
                <c:pt idx="3">
                  <c:v>-5.2830717172432665E-2</c:v>
                </c:pt>
                <c:pt idx="4">
                  <c:v>-5.2847882911352999E-2</c:v>
                </c:pt>
                <c:pt idx="5">
                  <c:v>-5.7676137113126809E-2</c:v>
                </c:pt>
                <c:pt idx="6">
                  <c:v>-5.7680818678286901E-2</c:v>
                </c:pt>
                <c:pt idx="7">
                  <c:v>-5.7684719982586979E-2</c:v>
                </c:pt>
                <c:pt idx="8">
                  <c:v>-5.7689401547747071E-2</c:v>
                </c:pt>
                <c:pt idx="9">
                  <c:v>-5.7693302852047143E-2</c:v>
                </c:pt>
                <c:pt idx="10">
                  <c:v>-5.7697984417207235E-2</c:v>
                </c:pt>
                <c:pt idx="11">
                  <c:v>-5.7701885721507307E-2</c:v>
                </c:pt>
                <c:pt idx="12">
                  <c:v>-7.9600687018692801E-2</c:v>
                </c:pt>
                <c:pt idx="13">
                  <c:v>-8.236515124572652E-2</c:v>
                </c:pt>
                <c:pt idx="14">
                  <c:v>-8.2688179241772797E-2</c:v>
                </c:pt>
                <c:pt idx="15">
                  <c:v>-8.2929279847517481E-2</c:v>
                </c:pt>
                <c:pt idx="16">
                  <c:v>-8.6145515112499974E-2</c:v>
                </c:pt>
                <c:pt idx="17">
                  <c:v>-8.7687310571889929E-2</c:v>
                </c:pt>
                <c:pt idx="18">
                  <c:v>-8.7730224919190775E-2</c:v>
                </c:pt>
                <c:pt idx="19">
                  <c:v>-0.10134889796989538</c:v>
                </c:pt>
                <c:pt idx="20">
                  <c:v>-0.10134889796989538</c:v>
                </c:pt>
                <c:pt idx="21">
                  <c:v>-0.1013496782307554</c:v>
                </c:pt>
                <c:pt idx="22">
                  <c:v>-0.1013496782307554</c:v>
                </c:pt>
                <c:pt idx="23">
                  <c:v>-0.10139571362149628</c:v>
                </c:pt>
                <c:pt idx="24">
                  <c:v>-0.10139571362149628</c:v>
                </c:pt>
                <c:pt idx="25">
                  <c:v>-0.1013964938823563</c:v>
                </c:pt>
                <c:pt idx="26">
                  <c:v>-0.1013964938823563</c:v>
                </c:pt>
                <c:pt idx="27">
                  <c:v>-0.10145657396857748</c:v>
                </c:pt>
                <c:pt idx="28">
                  <c:v>-0.10145735422943748</c:v>
                </c:pt>
                <c:pt idx="29">
                  <c:v>-0.10145969501201753</c:v>
                </c:pt>
                <c:pt idx="30">
                  <c:v>-0.10146047527287755</c:v>
                </c:pt>
                <c:pt idx="31">
                  <c:v>-0.10147530022921783</c:v>
                </c:pt>
                <c:pt idx="32">
                  <c:v>-0.10147608049007785</c:v>
                </c:pt>
                <c:pt idx="33">
                  <c:v>-0.10147686075093787</c:v>
                </c:pt>
                <c:pt idx="34">
                  <c:v>-0.10147764101179788</c:v>
                </c:pt>
                <c:pt idx="35">
                  <c:v>-0.10151899483737868</c:v>
                </c:pt>
                <c:pt idx="36">
                  <c:v>-0.1015197750982387</c:v>
                </c:pt>
                <c:pt idx="37">
                  <c:v>-0.1015252369242588</c:v>
                </c:pt>
                <c:pt idx="38">
                  <c:v>-0.10152601718511882</c:v>
                </c:pt>
                <c:pt idx="39">
                  <c:v>-0.10157517361929977</c:v>
                </c:pt>
                <c:pt idx="40">
                  <c:v>-0.10157595388015979</c:v>
                </c:pt>
                <c:pt idx="41">
                  <c:v>-0.1015814157061799</c:v>
                </c:pt>
                <c:pt idx="42">
                  <c:v>-0.10158219596703991</c:v>
                </c:pt>
                <c:pt idx="43">
                  <c:v>-0.10315754264341052</c:v>
                </c:pt>
                <c:pt idx="44">
                  <c:v>-0.10450739393123674</c:v>
                </c:pt>
                <c:pt idx="45">
                  <c:v>-0.10450817419209676</c:v>
                </c:pt>
                <c:pt idx="46">
                  <c:v>-0.10450895445295678</c:v>
                </c:pt>
                <c:pt idx="47">
                  <c:v>-0.10450973471381679</c:v>
                </c:pt>
                <c:pt idx="48">
                  <c:v>-0.10455733062627771</c:v>
                </c:pt>
                <c:pt idx="49">
                  <c:v>-0.10455811088713773</c:v>
                </c:pt>
                <c:pt idx="50">
                  <c:v>-0.10455889114799775</c:v>
                </c:pt>
                <c:pt idx="51">
                  <c:v>-0.10455967140885776</c:v>
                </c:pt>
                <c:pt idx="52">
                  <c:v>-0.10461194888647878</c:v>
                </c:pt>
                <c:pt idx="53">
                  <c:v>-0.1046127291473388</c:v>
                </c:pt>
                <c:pt idx="54">
                  <c:v>-0.10461663045163887</c:v>
                </c:pt>
                <c:pt idx="55">
                  <c:v>-0.10461741071249889</c:v>
                </c:pt>
                <c:pt idx="56">
                  <c:v>-0.1077782474564203</c:v>
                </c:pt>
                <c:pt idx="57">
                  <c:v>-0.10919129987390776</c:v>
                </c:pt>
                <c:pt idx="58">
                  <c:v>-0.10946595169663309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A1-4C32-A659-5AB9F675B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669952"/>
        <c:axId val="1"/>
      </c:scatterChart>
      <c:valAx>
        <c:axId val="710669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320209973753282E-2"/>
              <c:y val="0.367602285008491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69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38144329896907"/>
          <c:y val="0.85981570060751755"/>
          <c:w val="0.76288659793814428"/>
          <c:h val="0.121495654164724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314324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1EE5631D-CA5C-53D6-5C8F-337543FAB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504824</xdr:colOff>
      <xdr:row>0</xdr:row>
      <xdr:rowOff>9525</xdr:rowOff>
    </xdr:from>
    <xdr:to>
      <xdr:col>26</xdr:col>
      <xdr:colOff>161924</xdr:colOff>
      <xdr:row>18</xdr:row>
      <xdr:rowOff>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FC3A088-F128-1C50-9938-70DA399B0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7"/>
  <sheetViews>
    <sheetView tabSelected="1"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3.7109375" customWidth="1"/>
    <col min="4" max="4" width="9.42578125" customWidth="1"/>
    <col min="5" max="5" width="12.140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3" max="23" width="14.42578125" customWidth="1"/>
  </cols>
  <sheetData>
    <row r="1" spans="1:23" ht="20.25" x14ac:dyDescent="0.3">
      <c r="A1" s="1" t="s">
        <v>41</v>
      </c>
      <c r="W1" s="24" t="s">
        <v>49</v>
      </c>
    </row>
    <row r="2" spans="1:23" s="14" customFormat="1" ht="12.95" customHeight="1" x14ac:dyDescent="0.2">
      <c r="A2" s="14" t="s">
        <v>24</v>
      </c>
      <c r="B2" s="13" t="s">
        <v>42</v>
      </c>
      <c r="W2" s="24" t="s">
        <v>47</v>
      </c>
    </row>
    <row r="3" spans="1:23" s="14" customFormat="1" ht="12.95" customHeight="1" x14ac:dyDescent="0.2">
      <c r="W3" s="24"/>
    </row>
    <row r="4" spans="1:23" s="14" customFormat="1" ht="12.95" customHeight="1" x14ac:dyDescent="0.2">
      <c r="A4" s="34" t="s">
        <v>0</v>
      </c>
      <c r="C4" s="35">
        <v>43732.8819</v>
      </c>
      <c r="D4" s="36">
        <v>0.362377</v>
      </c>
      <c r="W4" s="24"/>
    </row>
    <row r="5" spans="1:23" s="14" customFormat="1" ht="12.95" customHeight="1" x14ac:dyDescent="0.2"/>
    <row r="6" spans="1:23" s="14" customFormat="1" ht="12.95" customHeight="1" x14ac:dyDescent="0.2">
      <c r="A6" s="34" t="s">
        <v>1</v>
      </c>
    </row>
    <row r="7" spans="1:23" s="14" customFormat="1" ht="12.95" customHeight="1" x14ac:dyDescent="0.2">
      <c r="A7" s="14" t="s">
        <v>2</v>
      </c>
      <c r="C7" s="14">
        <v>43732.8819</v>
      </c>
      <c r="D7" s="14" t="s">
        <v>57</v>
      </c>
    </row>
    <row r="8" spans="1:23" s="14" customFormat="1" ht="12.95" customHeight="1" x14ac:dyDescent="0.2">
      <c r="A8" s="14" t="s">
        <v>3</v>
      </c>
      <c r="C8" s="14">
        <v>0.362377</v>
      </c>
      <c r="D8" s="14" t="s">
        <v>57</v>
      </c>
    </row>
    <row r="9" spans="1:23" s="14" customFormat="1" ht="12.95" customHeight="1" x14ac:dyDescent="0.2">
      <c r="A9" s="3" t="s">
        <v>33</v>
      </c>
      <c r="B9" s="37"/>
      <c r="C9" s="4">
        <v>-9.5</v>
      </c>
      <c r="D9" s="37" t="s">
        <v>34</v>
      </c>
      <c r="E9" s="37"/>
    </row>
    <row r="10" spans="1:23" s="14" customFormat="1" ht="12.95" customHeight="1" thickBot="1" x14ac:dyDescent="0.25">
      <c r="A10" s="37"/>
      <c r="B10" s="37"/>
      <c r="C10" s="38" t="s">
        <v>20</v>
      </c>
      <c r="D10" s="38" t="s">
        <v>21</v>
      </c>
      <c r="E10" s="37"/>
    </row>
    <row r="11" spans="1:23" s="14" customFormat="1" ht="12.95" customHeight="1" x14ac:dyDescent="0.2">
      <c r="A11" s="37" t="s">
        <v>16</v>
      </c>
      <c r="B11" s="37"/>
      <c r="C11" s="5">
        <f ca="1">INTERCEPT(INDIRECT($G$11):G972,INDIRECT($F$11):F972)</f>
        <v>-3.8380286044951889E-2</v>
      </c>
      <c r="D11" s="16"/>
      <c r="E11" s="37"/>
      <c r="F11" s="6" t="str">
        <f>"F"&amp;E19</f>
        <v>F26</v>
      </c>
      <c r="G11" s="7" t="str">
        <f>"G"&amp;E19</f>
        <v>G26</v>
      </c>
    </row>
    <row r="12" spans="1:23" s="14" customFormat="1" ht="12.95" customHeight="1" x14ac:dyDescent="0.2">
      <c r="A12" s="37" t="s">
        <v>17</v>
      </c>
      <c r="B12" s="37"/>
      <c r="C12" s="5">
        <f ca="1">SLOPE(INDIRECT($G$11):G972,INDIRECT($F$11):F972)</f>
        <v>-1.5605217200303212E-6</v>
      </c>
      <c r="D12" s="16"/>
      <c r="E12" s="44" t="s">
        <v>52</v>
      </c>
      <c r="F12" s="45" t="s">
        <v>58</v>
      </c>
    </row>
    <row r="13" spans="1:23" s="14" customFormat="1" ht="12.95" customHeight="1" x14ac:dyDescent="0.2">
      <c r="A13" s="37" t="s">
        <v>19</v>
      </c>
      <c r="B13" s="37"/>
      <c r="C13" s="16" t="s">
        <v>14</v>
      </c>
      <c r="D13" s="16"/>
      <c r="E13" s="46" t="s">
        <v>53</v>
      </c>
      <c r="F13" s="47">
        <v>1</v>
      </c>
    </row>
    <row r="14" spans="1:23" s="14" customFormat="1" ht="12.95" customHeight="1" x14ac:dyDescent="0.2">
      <c r="A14" s="37"/>
      <c r="B14" s="37"/>
      <c r="C14" s="37"/>
      <c r="D14" s="37"/>
      <c r="E14" s="46" t="s">
        <v>35</v>
      </c>
      <c r="F14" s="48">
        <f ca="1">NOW()+15018.5+$C$9/24</f>
        <v>60520.844964236108</v>
      </c>
    </row>
    <row r="15" spans="1:23" s="14" customFormat="1" ht="12.95" customHeight="1" x14ac:dyDescent="0.2">
      <c r="A15" s="8" t="s">
        <v>18</v>
      </c>
      <c r="B15" s="37"/>
      <c r="C15" s="9">
        <f ca="1">(C7+C11)+(C8+C12)*INT(MAX(F21:F3513))</f>
        <v>60239.769538828565</v>
      </c>
      <c r="D15" s="10"/>
      <c r="E15" s="46" t="s">
        <v>54</v>
      </c>
      <c r="F15" s="48">
        <f ca="1">ROUND(2*($F$14-$C$7)/$C$8,0)/2+$F$13</f>
        <v>46328.5</v>
      </c>
    </row>
    <row r="16" spans="1:23" s="14" customFormat="1" ht="12.95" customHeight="1" x14ac:dyDescent="0.2">
      <c r="A16" s="8" t="s">
        <v>4</v>
      </c>
      <c r="B16" s="37"/>
      <c r="C16" s="9">
        <f ca="1">+C8+C12</f>
        <v>0.36237543947827999</v>
      </c>
      <c r="D16" s="10"/>
      <c r="E16" s="46" t="s">
        <v>36</v>
      </c>
      <c r="F16" s="48">
        <f ca="1">ROUND(2*($F$14-$C$15)/$C$16,0)/2+$F$13</f>
        <v>776.5</v>
      </c>
    </row>
    <row r="17" spans="1:30" s="14" customFormat="1" ht="12.95" customHeight="1" thickBot="1" x14ac:dyDescent="0.25">
      <c r="A17" s="10" t="s">
        <v>37</v>
      </c>
      <c r="B17" s="37"/>
      <c r="C17" s="37">
        <f>COUNT(C21:C2171)</f>
        <v>59</v>
      </c>
      <c r="D17" s="10"/>
      <c r="E17" s="49" t="s">
        <v>55</v>
      </c>
      <c r="F17" s="50">
        <f ca="1">+$C$15+$C$16*$F$16-15018.5-$C$9/24</f>
        <v>45503.049900916783</v>
      </c>
    </row>
    <row r="18" spans="1:30" s="14" customFormat="1" ht="12.95" customHeight="1" x14ac:dyDescent="0.2">
      <c r="A18" s="8" t="s">
        <v>5</v>
      </c>
      <c r="B18" s="37"/>
      <c r="C18" s="39">
        <f ca="1">+C15</f>
        <v>60239.769538828565</v>
      </c>
      <c r="D18" s="40">
        <f ca="1">+C16</f>
        <v>0.36237543947827999</v>
      </c>
      <c r="E18" s="52" t="s">
        <v>56</v>
      </c>
      <c r="F18" s="51">
        <f ca="1">+($C$15+$C$16*$F$16)-($C$16/2)-15018.5-$C$9/24</f>
        <v>45502.868713197044</v>
      </c>
    </row>
    <row r="19" spans="1:30" s="14" customFormat="1" ht="12.95" customHeight="1" thickTop="1" x14ac:dyDescent="0.2">
      <c r="A19" s="10" t="s">
        <v>38</v>
      </c>
      <c r="E19" s="11">
        <v>26</v>
      </c>
    </row>
    <row r="20" spans="1:30" s="14" customFormat="1" ht="12.95" customHeight="1" thickBot="1" x14ac:dyDescent="0.25">
      <c r="A20" s="38" t="s">
        <v>6</v>
      </c>
      <c r="B20" s="38" t="s">
        <v>7</v>
      </c>
      <c r="C20" s="38" t="s">
        <v>8</v>
      </c>
      <c r="D20" s="38" t="s">
        <v>13</v>
      </c>
      <c r="E20" s="38" t="s">
        <v>9</v>
      </c>
      <c r="F20" s="38" t="s">
        <v>10</v>
      </c>
      <c r="G20" s="38" t="s">
        <v>11</v>
      </c>
      <c r="H20" s="2" t="s">
        <v>12</v>
      </c>
      <c r="I20" s="2" t="s">
        <v>30</v>
      </c>
      <c r="J20" s="2" t="s">
        <v>32</v>
      </c>
      <c r="K20" s="2" t="s">
        <v>59</v>
      </c>
      <c r="L20" s="2" t="s">
        <v>48</v>
      </c>
      <c r="M20" s="2" t="s">
        <v>51</v>
      </c>
      <c r="N20" s="2" t="s">
        <v>25</v>
      </c>
      <c r="O20" s="2" t="s">
        <v>23</v>
      </c>
      <c r="P20" s="2" t="s">
        <v>22</v>
      </c>
      <c r="Q20" s="38" t="s">
        <v>15</v>
      </c>
    </row>
    <row r="21" spans="1:30" s="14" customFormat="1" ht="12.95" customHeight="1" x14ac:dyDescent="0.2">
      <c r="A21" s="14" t="s">
        <v>12</v>
      </c>
      <c r="C21" s="27">
        <v>43732.8819</v>
      </c>
      <c r="D21" s="27" t="s">
        <v>14</v>
      </c>
      <c r="E21" s="14">
        <f t="shared" ref="E21:E52" si="0">+(C21-C$7)/C$8</f>
        <v>0</v>
      </c>
      <c r="F21" s="14">
        <f t="shared" ref="F21:F33" si="1">ROUND(2*E21,0)/2</f>
        <v>0</v>
      </c>
      <c r="G21" s="14">
        <f t="shared" ref="G21:G52" si="2">+C21-(C$7+F21*C$8)</f>
        <v>0</v>
      </c>
      <c r="H21" s="14">
        <f>+G21</f>
        <v>0</v>
      </c>
      <c r="O21" s="14">
        <f t="shared" ref="O21:O52" ca="1" si="3">+C$11+C$12*$F21</f>
        <v>-3.8380286044951889E-2</v>
      </c>
      <c r="Q21" s="15">
        <f t="shared" ref="Q21:Q52" si="4">+C21-15018.5</f>
        <v>28714.3819</v>
      </c>
    </row>
    <row r="22" spans="1:30" s="14" customFormat="1" ht="12.95" customHeight="1" x14ac:dyDescent="0.2">
      <c r="A22" s="14" t="s">
        <v>27</v>
      </c>
      <c r="C22" s="27">
        <v>47080.447999999997</v>
      </c>
      <c r="D22" s="27"/>
      <c r="E22" s="14">
        <f t="shared" si="0"/>
        <v>9237.7995844107008</v>
      </c>
      <c r="F22" s="14">
        <f t="shared" si="1"/>
        <v>9238</v>
      </c>
      <c r="G22" s="14">
        <f t="shared" si="2"/>
        <v>-7.2626000001037028E-2</v>
      </c>
      <c r="I22" s="14">
        <f>+G22</f>
        <v>-7.2626000001037028E-2</v>
      </c>
      <c r="O22" s="14">
        <f t="shared" ca="1" si="3"/>
        <v>-5.2796385694591996E-2</v>
      </c>
      <c r="Q22" s="15">
        <f t="shared" si="4"/>
        <v>32061.947999999997</v>
      </c>
      <c r="AA22" s="14">
        <v>5</v>
      </c>
      <c r="AB22" s="14" t="s">
        <v>26</v>
      </c>
      <c r="AD22" s="14" t="s">
        <v>28</v>
      </c>
    </row>
    <row r="23" spans="1:30" s="14" customFormat="1" ht="12.95" customHeight="1" x14ac:dyDescent="0.2">
      <c r="A23" s="14" t="s">
        <v>27</v>
      </c>
      <c r="B23" s="16" t="s">
        <v>29</v>
      </c>
      <c r="C23" s="27">
        <v>47086.447</v>
      </c>
      <c r="D23" s="27"/>
      <c r="E23" s="14">
        <f t="shared" si="0"/>
        <v>9254.3541670691011</v>
      </c>
      <c r="F23" s="14">
        <f t="shared" si="1"/>
        <v>9254.5</v>
      </c>
      <c r="G23" s="14">
        <f t="shared" si="2"/>
        <v>-5.2846500002488028E-2</v>
      </c>
      <c r="I23" s="14">
        <f>+G23</f>
        <v>-5.2846500002488028E-2</v>
      </c>
      <c r="O23" s="14">
        <f t="shared" ca="1" si="3"/>
        <v>-5.2822134302972494E-2</v>
      </c>
      <c r="Q23" s="15">
        <f t="shared" si="4"/>
        <v>32067.947</v>
      </c>
      <c r="AA23" s="14">
        <v>6</v>
      </c>
      <c r="AB23" s="14" t="s">
        <v>26</v>
      </c>
      <c r="AD23" s="14" t="s">
        <v>28</v>
      </c>
    </row>
    <row r="24" spans="1:30" s="14" customFormat="1" ht="12.95" customHeight="1" x14ac:dyDescent="0.2">
      <c r="A24" s="14" t="s">
        <v>27</v>
      </c>
      <c r="C24" s="27">
        <v>47088.434999999998</v>
      </c>
      <c r="D24" s="27"/>
      <c r="E24" s="14">
        <f t="shared" si="0"/>
        <v>9259.8401664564735</v>
      </c>
      <c r="F24" s="14">
        <f t="shared" si="1"/>
        <v>9260</v>
      </c>
      <c r="G24" s="14">
        <f t="shared" si="2"/>
        <v>-5.791999999928521E-2</v>
      </c>
      <c r="I24" s="14">
        <f>+G24</f>
        <v>-5.791999999928521E-2</v>
      </c>
      <c r="O24" s="14">
        <f t="shared" ca="1" si="3"/>
        <v>-5.2830717172432665E-2</v>
      </c>
      <c r="Q24" s="15">
        <f t="shared" si="4"/>
        <v>32069.934999999998</v>
      </c>
      <c r="AA24" s="14">
        <v>5</v>
      </c>
      <c r="AB24" s="14" t="s">
        <v>26</v>
      </c>
      <c r="AD24" s="14" t="s">
        <v>28</v>
      </c>
    </row>
    <row r="25" spans="1:30" s="14" customFormat="1" ht="12.95" customHeight="1" x14ac:dyDescent="0.2">
      <c r="A25" s="14" t="s">
        <v>27</v>
      </c>
      <c r="C25" s="27">
        <v>47092.404999999999</v>
      </c>
      <c r="D25" s="27"/>
      <c r="E25" s="14">
        <f t="shared" si="0"/>
        <v>9270.7956078890184</v>
      </c>
      <c r="F25" s="14">
        <f t="shared" si="1"/>
        <v>9271</v>
      </c>
      <c r="G25" s="14">
        <f t="shared" si="2"/>
        <v>-7.4067000001377892E-2</v>
      </c>
      <c r="I25" s="14">
        <f>+G25</f>
        <v>-7.4067000001377892E-2</v>
      </c>
      <c r="O25" s="14">
        <f t="shared" ca="1" si="3"/>
        <v>-5.2847882911352999E-2</v>
      </c>
      <c r="Q25" s="15">
        <f t="shared" si="4"/>
        <v>32073.904999999999</v>
      </c>
      <c r="AA25" s="14">
        <v>7</v>
      </c>
      <c r="AB25" s="14" t="s">
        <v>26</v>
      </c>
      <c r="AD25" s="14" t="s">
        <v>28</v>
      </c>
    </row>
    <row r="26" spans="1:30" s="14" customFormat="1" ht="12.95" customHeight="1" x14ac:dyDescent="0.2">
      <c r="A26" s="14" t="s">
        <v>31</v>
      </c>
      <c r="C26" s="27">
        <v>48213.620990000003</v>
      </c>
      <c r="D26" s="27">
        <v>5.0000000000000002E-5</v>
      </c>
      <c r="E26" s="14">
        <f t="shared" si="0"/>
        <v>12364.855081862266</v>
      </c>
      <c r="F26" s="14">
        <f t="shared" si="1"/>
        <v>12365</v>
      </c>
      <c r="G26" s="14">
        <f t="shared" si="2"/>
        <v>-5.2514999995764811E-2</v>
      </c>
      <c r="J26" s="14">
        <f t="shared" ref="J26:J31" si="5">+G26</f>
        <v>-5.2514999995764811E-2</v>
      </c>
      <c r="O26" s="14">
        <f t="shared" ca="1" si="3"/>
        <v>-5.7676137113126809E-2</v>
      </c>
      <c r="Q26" s="15">
        <f t="shared" si="4"/>
        <v>33195.120990000003</v>
      </c>
    </row>
    <row r="27" spans="1:30" s="14" customFormat="1" ht="12.95" customHeight="1" x14ac:dyDescent="0.2">
      <c r="A27" s="14" t="s">
        <v>31</v>
      </c>
      <c r="C27" s="27">
        <v>48214.709320000002</v>
      </c>
      <c r="D27" s="27"/>
      <c r="E27" s="14">
        <f t="shared" si="0"/>
        <v>12367.858390571149</v>
      </c>
      <c r="F27" s="14">
        <f t="shared" si="1"/>
        <v>12368</v>
      </c>
      <c r="G27" s="14">
        <f t="shared" si="2"/>
        <v>-5.1315999997314066E-2</v>
      </c>
      <c r="J27" s="14">
        <f t="shared" si="5"/>
        <v>-5.1315999997314066E-2</v>
      </c>
      <c r="O27" s="14">
        <f t="shared" ca="1" si="3"/>
        <v>-5.7680818678286901E-2</v>
      </c>
      <c r="Q27" s="15">
        <f t="shared" si="4"/>
        <v>33196.209320000002</v>
      </c>
    </row>
    <row r="28" spans="1:30" s="14" customFormat="1" ht="12.95" customHeight="1" x14ac:dyDescent="0.2">
      <c r="A28" s="14" t="s">
        <v>31</v>
      </c>
      <c r="C28" s="27">
        <v>48215.615469999997</v>
      </c>
      <c r="D28" s="27">
        <v>8.0000000000000007E-5</v>
      </c>
      <c r="E28" s="14">
        <f t="shared" si="0"/>
        <v>12370.358963179222</v>
      </c>
      <c r="F28" s="14">
        <f t="shared" si="1"/>
        <v>12370.5</v>
      </c>
      <c r="G28" s="14">
        <f t="shared" si="2"/>
        <v>-5.1108500003465451E-2</v>
      </c>
      <c r="J28" s="14">
        <f t="shared" si="5"/>
        <v>-5.1108500003465451E-2</v>
      </c>
      <c r="O28" s="14">
        <f t="shared" ca="1" si="3"/>
        <v>-5.7684719982586979E-2</v>
      </c>
      <c r="Q28" s="15">
        <f t="shared" si="4"/>
        <v>33197.115469999997</v>
      </c>
    </row>
    <row r="29" spans="1:30" s="14" customFormat="1" ht="12.95" customHeight="1" x14ac:dyDescent="0.2">
      <c r="A29" s="14" t="s">
        <v>31</v>
      </c>
      <c r="C29" s="27">
        <v>48216.702310000001</v>
      </c>
      <c r="D29" s="27">
        <v>1.2999999999999999E-4</v>
      </c>
      <c r="E29" s="14">
        <f t="shared" si="0"/>
        <v>12373.358160148133</v>
      </c>
      <c r="F29" s="14">
        <f t="shared" si="1"/>
        <v>12373.5</v>
      </c>
      <c r="G29" s="14">
        <f t="shared" si="2"/>
        <v>-5.139950000011595E-2</v>
      </c>
      <c r="J29" s="14">
        <f t="shared" si="5"/>
        <v>-5.139950000011595E-2</v>
      </c>
      <c r="O29" s="14">
        <f t="shared" ca="1" si="3"/>
        <v>-5.7689401547747071E-2</v>
      </c>
      <c r="Q29" s="15">
        <f t="shared" si="4"/>
        <v>33198.202310000001</v>
      </c>
    </row>
    <row r="30" spans="1:30" s="14" customFormat="1" ht="12.95" customHeight="1" x14ac:dyDescent="0.2">
      <c r="A30" s="14" t="s">
        <v>31</v>
      </c>
      <c r="C30" s="27">
        <v>48217.606950000001</v>
      </c>
      <c r="D30" s="27">
        <v>3.0000000000000001E-5</v>
      </c>
      <c r="E30" s="14">
        <f t="shared" si="0"/>
        <v>12375.854565825097</v>
      </c>
      <c r="F30" s="14">
        <f t="shared" si="1"/>
        <v>12376</v>
      </c>
      <c r="G30" s="14">
        <f t="shared" si="2"/>
        <v>-5.2702000000863336E-2</v>
      </c>
      <c r="J30" s="14">
        <f t="shared" si="5"/>
        <v>-5.2702000000863336E-2</v>
      </c>
      <c r="O30" s="14">
        <f t="shared" ca="1" si="3"/>
        <v>-5.7693302852047143E-2</v>
      </c>
      <c r="Q30" s="15">
        <f t="shared" si="4"/>
        <v>33199.106950000001</v>
      </c>
    </row>
    <row r="31" spans="1:30" s="14" customFormat="1" ht="12.95" customHeight="1" x14ac:dyDescent="0.2">
      <c r="A31" s="14" t="s">
        <v>31</v>
      </c>
      <c r="C31" s="27">
        <v>48218.694040000002</v>
      </c>
      <c r="D31" s="27">
        <v>3.0000000000000001E-5</v>
      </c>
      <c r="E31" s="14">
        <f t="shared" si="0"/>
        <v>12378.854452683259</v>
      </c>
      <c r="F31" s="14">
        <f t="shared" si="1"/>
        <v>12379</v>
      </c>
      <c r="G31" s="14">
        <f t="shared" si="2"/>
        <v>-5.2743000000191387E-2</v>
      </c>
      <c r="J31" s="14">
        <f t="shared" si="5"/>
        <v>-5.2743000000191387E-2</v>
      </c>
      <c r="O31" s="14">
        <f t="shared" ca="1" si="3"/>
        <v>-5.7697984417207235E-2</v>
      </c>
      <c r="Q31" s="15">
        <f t="shared" si="4"/>
        <v>33200.194040000002</v>
      </c>
    </row>
    <row r="32" spans="1:30" s="14" customFormat="1" ht="12.95" customHeight="1" x14ac:dyDescent="0.2">
      <c r="A32" s="14" t="s">
        <v>31</v>
      </c>
      <c r="C32" s="27">
        <v>48219.601450000002</v>
      </c>
      <c r="D32" s="27">
        <v>1.2E-4</v>
      </c>
      <c r="E32" s="14">
        <f t="shared" si="0"/>
        <v>12381.358502333209</v>
      </c>
      <c r="F32" s="14">
        <f t="shared" si="1"/>
        <v>12381.5</v>
      </c>
      <c r="G32" s="14">
        <f t="shared" si="2"/>
        <v>-5.1275499994517304E-2</v>
      </c>
      <c r="K32" s="14">
        <f t="shared" ref="K32:K39" si="6">+G32</f>
        <v>-5.1275499994517304E-2</v>
      </c>
      <c r="O32" s="14">
        <f t="shared" ca="1" si="3"/>
        <v>-5.7701885721507307E-2</v>
      </c>
      <c r="Q32" s="15">
        <f t="shared" si="4"/>
        <v>33201.101450000002</v>
      </c>
    </row>
    <row r="33" spans="1:21" s="14" customFormat="1" ht="12.95" customHeight="1" x14ac:dyDescent="0.2">
      <c r="A33" s="17" t="s">
        <v>39</v>
      </c>
      <c r="B33" s="12" t="s">
        <v>29</v>
      </c>
      <c r="C33" s="28">
        <v>53304.798999999999</v>
      </c>
      <c r="D33" s="28">
        <v>5.9999999999999995E-4</v>
      </c>
      <c r="E33" s="14">
        <f t="shared" si="0"/>
        <v>26414.251180400519</v>
      </c>
      <c r="F33" s="14">
        <f t="shared" si="1"/>
        <v>26414.5</v>
      </c>
      <c r="G33" s="14">
        <f t="shared" si="2"/>
        <v>-9.0166499998304062E-2</v>
      </c>
      <c r="K33" s="14">
        <f t="shared" si="6"/>
        <v>-9.0166499998304062E-2</v>
      </c>
      <c r="O33" s="14">
        <f t="shared" ca="1" si="3"/>
        <v>-7.9600687018692801E-2</v>
      </c>
      <c r="Q33" s="15">
        <f t="shared" si="4"/>
        <v>38286.298999999999</v>
      </c>
    </row>
    <row r="34" spans="1:21" s="14" customFormat="1" ht="12.95" customHeight="1" x14ac:dyDescent="0.2">
      <c r="A34" s="17" t="s">
        <v>39</v>
      </c>
      <c r="B34" s="12" t="s">
        <v>40</v>
      </c>
      <c r="C34" s="28">
        <v>53946.745799999997</v>
      </c>
      <c r="D34" s="28">
        <v>2.9999999999999997E-4</v>
      </c>
      <c r="E34" s="14">
        <f t="shared" si="0"/>
        <v>28185.739989016954</v>
      </c>
      <c r="F34" s="41">
        <f t="shared" ref="F34:F78" si="7">ROUND(2*E34,0)/2+0.5</f>
        <v>28186</v>
      </c>
      <c r="G34" s="14">
        <f t="shared" si="2"/>
        <v>-9.4222000006993767E-2</v>
      </c>
      <c r="K34" s="14">
        <f t="shared" si="6"/>
        <v>-9.4222000006993767E-2</v>
      </c>
      <c r="O34" s="14">
        <f t="shared" ca="1" si="3"/>
        <v>-8.236515124572652E-2</v>
      </c>
      <c r="Q34" s="15">
        <f t="shared" si="4"/>
        <v>38928.245799999997</v>
      </c>
    </row>
    <row r="35" spans="1:21" s="14" customFormat="1" ht="12.95" customHeight="1" x14ac:dyDescent="0.2">
      <c r="A35" s="17" t="s">
        <v>39</v>
      </c>
      <c r="B35" s="12" t="s">
        <v>40</v>
      </c>
      <c r="C35" s="28">
        <v>54021.757400000002</v>
      </c>
      <c r="D35" s="28">
        <v>1E-4</v>
      </c>
      <c r="E35" s="14">
        <f t="shared" si="0"/>
        <v>28392.738777571431</v>
      </c>
      <c r="F35" s="41">
        <f t="shared" si="7"/>
        <v>28393</v>
      </c>
      <c r="G35" s="14">
        <f t="shared" si="2"/>
        <v>-9.4660999995539896E-2</v>
      </c>
      <c r="K35" s="14">
        <f t="shared" si="6"/>
        <v>-9.4660999995539896E-2</v>
      </c>
      <c r="O35" s="14">
        <f t="shared" ca="1" si="3"/>
        <v>-8.2688179241772797E-2</v>
      </c>
      <c r="Q35" s="15">
        <f t="shared" si="4"/>
        <v>39003.257400000002</v>
      </c>
    </row>
    <row r="36" spans="1:21" s="14" customFormat="1" ht="12.95" customHeight="1" x14ac:dyDescent="0.2">
      <c r="A36" s="17" t="s">
        <v>39</v>
      </c>
      <c r="B36" s="12" t="s">
        <v>29</v>
      </c>
      <c r="C36" s="28">
        <v>54077.744299999998</v>
      </c>
      <c r="D36" s="28">
        <v>4.0000000000000002E-4</v>
      </c>
      <c r="E36" s="14">
        <f t="shared" si="0"/>
        <v>28547.237821384904</v>
      </c>
      <c r="F36" s="41">
        <f t="shared" si="7"/>
        <v>28547.5</v>
      </c>
      <c r="G36" s="14">
        <f t="shared" si="2"/>
        <v>-9.5007500000065193E-2</v>
      </c>
      <c r="K36" s="14">
        <f t="shared" si="6"/>
        <v>-9.5007500000065193E-2</v>
      </c>
      <c r="O36" s="14">
        <f t="shared" ca="1" si="3"/>
        <v>-8.2929279847517481E-2</v>
      </c>
      <c r="Q36" s="15">
        <f t="shared" si="4"/>
        <v>39059.244299999998</v>
      </c>
    </row>
    <row r="37" spans="1:21" s="14" customFormat="1" ht="12.95" customHeight="1" x14ac:dyDescent="0.2">
      <c r="A37" s="18" t="s">
        <v>44</v>
      </c>
      <c r="B37" s="19" t="s">
        <v>29</v>
      </c>
      <c r="C37" s="29">
        <v>54824.599800000004</v>
      </c>
      <c r="D37" s="29">
        <v>4.0000000000000002E-4</v>
      </c>
      <c r="E37" s="14">
        <f t="shared" si="0"/>
        <v>30608.228171213967</v>
      </c>
      <c r="F37" s="41">
        <f t="shared" si="7"/>
        <v>30608.5</v>
      </c>
      <c r="G37" s="14">
        <f t="shared" si="2"/>
        <v>-9.850449999794364E-2</v>
      </c>
      <c r="K37" s="14">
        <f t="shared" si="6"/>
        <v>-9.850449999794364E-2</v>
      </c>
      <c r="O37" s="14">
        <f t="shared" ca="1" si="3"/>
        <v>-8.6145515112499974E-2</v>
      </c>
      <c r="Q37" s="15">
        <f t="shared" si="4"/>
        <v>39806.099800000004</v>
      </c>
    </row>
    <row r="38" spans="1:21" s="14" customFormat="1" ht="12.95" customHeight="1" x14ac:dyDescent="0.2">
      <c r="A38" s="18" t="s">
        <v>43</v>
      </c>
      <c r="B38" s="19" t="s">
        <v>29</v>
      </c>
      <c r="C38" s="29">
        <v>55182.628299999997</v>
      </c>
      <c r="D38" s="29">
        <v>2.0000000000000001E-4</v>
      </c>
      <c r="E38" s="14">
        <f t="shared" si="0"/>
        <v>31596.228237443316</v>
      </c>
      <c r="F38" s="41">
        <f t="shared" si="7"/>
        <v>31596.5</v>
      </c>
      <c r="G38" s="14">
        <f t="shared" si="2"/>
        <v>-9.8480500004370697E-2</v>
      </c>
      <c r="K38" s="14">
        <f t="shared" si="6"/>
        <v>-9.8480500004370697E-2</v>
      </c>
      <c r="O38" s="14">
        <f t="shared" ca="1" si="3"/>
        <v>-8.7687310571889929E-2</v>
      </c>
      <c r="Q38" s="15">
        <f t="shared" si="4"/>
        <v>40164.128299999997</v>
      </c>
    </row>
    <row r="39" spans="1:21" s="14" customFormat="1" ht="12.95" customHeight="1" x14ac:dyDescent="0.2">
      <c r="A39" s="18" t="s">
        <v>43</v>
      </c>
      <c r="B39" s="19" t="s">
        <v>40</v>
      </c>
      <c r="C39" s="29">
        <v>55192.593699999998</v>
      </c>
      <c r="D39" s="29">
        <v>2.0000000000000001E-4</v>
      </c>
      <c r="E39" s="14">
        <f t="shared" si="0"/>
        <v>31623.72832712892</v>
      </c>
      <c r="F39" s="41">
        <f t="shared" si="7"/>
        <v>31624</v>
      </c>
      <c r="G39" s="14">
        <f t="shared" si="2"/>
        <v>-9.8448000004282221E-2</v>
      </c>
      <c r="K39" s="14">
        <f t="shared" si="6"/>
        <v>-9.8448000004282221E-2</v>
      </c>
      <c r="O39" s="14">
        <f t="shared" ca="1" si="3"/>
        <v>-8.7730224919190775E-2</v>
      </c>
      <c r="Q39" s="15">
        <f t="shared" si="4"/>
        <v>40174.093699999998</v>
      </c>
    </row>
    <row r="40" spans="1:21" s="14" customFormat="1" ht="12.95" customHeight="1" x14ac:dyDescent="0.2">
      <c r="A40" s="23" t="s">
        <v>47</v>
      </c>
      <c r="B40" s="23" t="s">
        <v>29</v>
      </c>
      <c r="C40" s="30">
        <v>58355.051964771934</v>
      </c>
      <c r="D40" s="31">
        <v>2.2139999999999998E-3</v>
      </c>
      <c r="E40" s="14">
        <f t="shared" si="0"/>
        <v>40350.712282434957</v>
      </c>
      <c r="F40" s="41">
        <f t="shared" si="7"/>
        <v>40351</v>
      </c>
      <c r="G40" s="14">
        <f t="shared" si="2"/>
        <v>-0.10426222806563601</v>
      </c>
      <c r="L40" s="14">
        <f t="shared" ref="L40:L63" si="8">+G40</f>
        <v>-0.10426222806563601</v>
      </c>
      <c r="O40" s="14">
        <f t="shared" ca="1" si="3"/>
        <v>-0.10134889796989538</v>
      </c>
      <c r="Q40" s="15">
        <f t="shared" si="4"/>
        <v>43336.551964771934</v>
      </c>
      <c r="U40" s="43" t="s">
        <v>49</v>
      </c>
    </row>
    <row r="41" spans="1:21" s="14" customFormat="1" ht="12.95" customHeight="1" x14ac:dyDescent="0.2">
      <c r="A41" s="25" t="s">
        <v>50</v>
      </c>
      <c r="B41" s="26" t="s">
        <v>29</v>
      </c>
      <c r="C41" s="32">
        <v>58355.052332779858</v>
      </c>
      <c r="D41" s="32">
        <v>3.8000000000000002E-4</v>
      </c>
      <c r="E41" s="14">
        <f t="shared" si="0"/>
        <v>40350.713297973816</v>
      </c>
      <c r="F41" s="42">
        <f t="shared" si="7"/>
        <v>40351</v>
      </c>
      <c r="G41" s="14">
        <f t="shared" si="2"/>
        <v>-0.10389422014122829</v>
      </c>
      <c r="L41" s="14">
        <f t="shared" si="8"/>
        <v>-0.10389422014122829</v>
      </c>
      <c r="O41" s="14">
        <f t="shared" ca="1" si="3"/>
        <v>-0.10134889796989538</v>
      </c>
      <c r="Q41" s="15">
        <f t="shared" si="4"/>
        <v>43336.552332779858</v>
      </c>
      <c r="U41" s="43" t="s">
        <v>49</v>
      </c>
    </row>
    <row r="42" spans="1:21" s="14" customFormat="1" ht="12.95" customHeight="1" x14ac:dyDescent="0.2">
      <c r="A42" s="25" t="s">
        <v>50</v>
      </c>
      <c r="B42" s="26" t="s">
        <v>40</v>
      </c>
      <c r="C42" s="32">
        <v>58355.234591735993</v>
      </c>
      <c r="D42" s="32">
        <v>4.2499999999999998E-4</v>
      </c>
      <c r="E42" s="14">
        <f t="shared" si="0"/>
        <v>40351.216251958576</v>
      </c>
      <c r="F42" s="41">
        <f t="shared" si="7"/>
        <v>40351.5</v>
      </c>
      <c r="G42" s="14">
        <f t="shared" si="2"/>
        <v>-0.10282376400573412</v>
      </c>
      <c r="L42" s="14">
        <f t="shared" si="8"/>
        <v>-0.10282376400573412</v>
      </c>
      <c r="O42" s="14">
        <f t="shared" ca="1" si="3"/>
        <v>-0.1013496782307554</v>
      </c>
      <c r="Q42" s="15">
        <f t="shared" si="4"/>
        <v>43336.734591735993</v>
      </c>
      <c r="U42" s="43" t="s">
        <v>49</v>
      </c>
    </row>
    <row r="43" spans="1:21" s="14" customFormat="1" ht="12.95" customHeight="1" x14ac:dyDescent="0.2">
      <c r="A43" s="23" t="s">
        <v>47</v>
      </c>
      <c r="B43" s="23" t="s">
        <v>40</v>
      </c>
      <c r="C43" s="30">
        <v>58355.235188749153</v>
      </c>
      <c r="D43" s="31">
        <v>1.1739999999999999E-3</v>
      </c>
      <c r="E43" s="14">
        <f t="shared" si="0"/>
        <v>40351.217899450443</v>
      </c>
      <c r="F43" s="41">
        <f t="shared" si="7"/>
        <v>40351.5</v>
      </c>
      <c r="G43" s="14">
        <f t="shared" si="2"/>
        <v>-0.10222675084514776</v>
      </c>
      <c r="L43" s="14">
        <f t="shared" si="8"/>
        <v>-0.10222675084514776</v>
      </c>
      <c r="O43" s="14">
        <f t="shared" ca="1" si="3"/>
        <v>-0.1013496782307554</v>
      </c>
      <c r="Q43" s="15">
        <f t="shared" si="4"/>
        <v>43336.735188749153</v>
      </c>
      <c r="U43" s="43" t="s">
        <v>49</v>
      </c>
    </row>
    <row r="44" spans="1:21" s="14" customFormat="1" ht="12.95" customHeight="1" x14ac:dyDescent="0.2">
      <c r="A44" s="23" t="s">
        <v>47</v>
      </c>
      <c r="B44" s="23" t="s">
        <v>29</v>
      </c>
      <c r="C44" s="30">
        <v>58365.923127477057</v>
      </c>
      <c r="D44" s="31">
        <v>1.604E-3</v>
      </c>
      <c r="E44" s="14">
        <f t="shared" si="0"/>
        <v>40380.71187596635</v>
      </c>
      <c r="F44" s="41">
        <f t="shared" si="7"/>
        <v>40381</v>
      </c>
      <c r="G44" s="14">
        <f t="shared" si="2"/>
        <v>-0.10440952294447925</v>
      </c>
      <c r="L44" s="14">
        <f t="shared" si="8"/>
        <v>-0.10440952294447925</v>
      </c>
      <c r="O44" s="14">
        <f t="shared" ca="1" si="3"/>
        <v>-0.10139571362149628</v>
      </c>
      <c r="Q44" s="15">
        <f t="shared" si="4"/>
        <v>43347.423127477057</v>
      </c>
      <c r="U44" s="43" t="s">
        <v>49</v>
      </c>
    </row>
    <row r="45" spans="1:21" s="14" customFormat="1" ht="12.95" customHeight="1" x14ac:dyDescent="0.2">
      <c r="A45" s="25" t="s">
        <v>50</v>
      </c>
      <c r="B45" s="26" t="s">
        <v>29</v>
      </c>
      <c r="C45" s="32">
        <v>58365.923565481789</v>
      </c>
      <c r="D45" s="32">
        <v>3.4600000000000001E-4</v>
      </c>
      <c r="E45" s="14">
        <f t="shared" si="0"/>
        <v>40380.713084665389</v>
      </c>
      <c r="F45" s="42">
        <f t="shared" si="7"/>
        <v>40381</v>
      </c>
      <c r="G45" s="14">
        <f t="shared" si="2"/>
        <v>-0.10397151821234729</v>
      </c>
      <c r="L45" s="14">
        <f t="shared" si="8"/>
        <v>-0.10397151821234729</v>
      </c>
      <c r="O45" s="14">
        <f t="shared" ca="1" si="3"/>
        <v>-0.10139571362149628</v>
      </c>
      <c r="Q45" s="15">
        <f t="shared" si="4"/>
        <v>43347.423565481789</v>
      </c>
      <c r="U45" s="43" t="s">
        <v>49</v>
      </c>
    </row>
    <row r="46" spans="1:21" s="14" customFormat="1" ht="12.95" customHeight="1" x14ac:dyDescent="0.2">
      <c r="A46" s="25" t="s">
        <v>50</v>
      </c>
      <c r="B46" s="26" t="s">
        <v>40</v>
      </c>
      <c r="C46" s="32">
        <v>58366.105692531914</v>
      </c>
      <c r="D46" s="32">
        <v>5.3300000000000005E-4</v>
      </c>
      <c r="E46" s="14">
        <f t="shared" si="0"/>
        <v>40381.215674647989</v>
      </c>
      <c r="F46" s="42">
        <f t="shared" si="7"/>
        <v>40381.5</v>
      </c>
      <c r="G46" s="14">
        <f t="shared" si="2"/>
        <v>-0.10303296808706364</v>
      </c>
      <c r="L46" s="14">
        <f t="shared" si="8"/>
        <v>-0.10303296808706364</v>
      </c>
      <c r="O46" s="14">
        <f t="shared" ca="1" si="3"/>
        <v>-0.1013964938823563</v>
      </c>
      <c r="Q46" s="15">
        <f t="shared" si="4"/>
        <v>43347.605692531914</v>
      </c>
      <c r="U46" s="43" t="s">
        <v>49</v>
      </c>
    </row>
    <row r="47" spans="1:21" s="14" customFormat="1" ht="12.95" customHeight="1" x14ac:dyDescent="0.2">
      <c r="A47" s="23" t="s">
        <v>47</v>
      </c>
      <c r="B47" s="23" t="s">
        <v>40</v>
      </c>
      <c r="C47" s="30">
        <v>58366.105799532495</v>
      </c>
      <c r="D47" s="31">
        <v>1.183E-3</v>
      </c>
      <c r="E47" s="14">
        <f t="shared" si="0"/>
        <v>40381.215969922196</v>
      </c>
      <c r="F47" s="41">
        <f t="shared" si="7"/>
        <v>40381.5</v>
      </c>
      <c r="G47" s="14">
        <f t="shared" si="2"/>
        <v>-0.10292596750514349</v>
      </c>
      <c r="L47" s="14">
        <f t="shared" si="8"/>
        <v>-0.10292596750514349</v>
      </c>
      <c r="O47" s="14">
        <f t="shared" ca="1" si="3"/>
        <v>-0.1013964938823563</v>
      </c>
      <c r="Q47" s="15">
        <f t="shared" si="4"/>
        <v>43347.605799532495</v>
      </c>
      <c r="U47" s="43" t="s">
        <v>49</v>
      </c>
    </row>
    <row r="48" spans="1:21" s="14" customFormat="1" ht="12.95" customHeight="1" x14ac:dyDescent="0.2">
      <c r="A48" s="23" t="s">
        <v>47</v>
      </c>
      <c r="B48" s="23" t="s">
        <v>29</v>
      </c>
      <c r="C48" s="30">
        <v>58380.055379746016</v>
      </c>
      <c r="D48" s="31">
        <v>2.127E-3</v>
      </c>
      <c r="E48" s="14">
        <f t="shared" si="0"/>
        <v>40419.71063214833</v>
      </c>
      <c r="F48" s="41">
        <f t="shared" si="7"/>
        <v>40420</v>
      </c>
      <c r="G48" s="14">
        <f t="shared" si="2"/>
        <v>-0.1048602539813146</v>
      </c>
      <c r="L48" s="14">
        <f t="shared" si="8"/>
        <v>-0.1048602539813146</v>
      </c>
      <c r="O48" s="14">
        <f t="shared" ca="1" si="3"/>
        <v>-0.10145657396857748</v>
      </c>
      <c r="Q48" s="15">
        <f t="shared" si="4"/>
        <v>43361.555379746016</v>
      </c>
      <c r="U48" s="43" t="s">
        <v>49</v>
      </c>
    </row>
    <row r="49" spans="1:21" s="14" customFormat="1" ht="12.95" customHeight="1" x14ac:dyDescent="0.2">
      <c r="A49" s="23" t="s">
        <v>47</v>
      </c>
      <c r="B49" s="23" t="s">
        <v>40</v>
      </c>
      <c r="C49" s="30">
        <v>58380.238826200366</v>
      </c>
      <c r="D49" s="31">
        <v>1.2179999999999999E-3</v>
      </c>
      <c r="E49" s="14">
        <f t="shared" si="0"/>
        <v>40420.216863102141</v>
      </c>
      <c r="F49" s="41">
        <f t="shared" si="7"/>
        <v>40420.5</v>
      </c>
      <c r="G49" s="14">
        <f t="shared" si="2"/>
        <v>-0.10260229963751044</v>
      </c>
      <c r="L49" s="14">
        <f t="shared" si="8"/>
        <v>-0.10260229963751044</v>
      </c>
      <c r="O49" s="14">
        <f t="shared" ca="1" si="3"/>
        <v>-0.10145735422943748</v>
      </c>
      <c r="Q49" s="15">
        <f t="shared" si="4"/>
        <v>43361.738826200366</v>
      </c>
      <c r="U49" s="43" t="s">
        <v>49</v>
      </c>
    </row>
    <row r="50" spans="1:21" s="14" customFormat="1" ht="12.95" customHeight="1" x14ac:dyDescent="0.2">
      <c r="A50" s="25" t="s">
        <v>50</v>
      </c>
      <c r="B50" s="26" t="s">
        <v>29</v>
      </c>
      <c r="C50" s="32">
        <v>58380.781302385032</v>
      </c>
      <c r="D50" s="32">
        <v>3.7500000000000001E-4</v>
      </c>
      <c r="E50" s="14">
        <f t="shared" si="0"/>
        <v>40421.713857074348</v>
      </c>
      <c r="F50" s="41">
        <f t="shared" si="7"/>
        <v>40422</v>
      </c>
      <c r="G50" s="14">
        <f t="shared" si="2"/>
        <v>-0.10369161496782908</v>
      </c>
      <c r="L50" s="14">
        <f t="shared" si="8"/>
        <v>-0.10369161496782908</v>
      </c>
      <c r="O50" s="14">
        <f t="shared" ca="1" si="3"/>
        <v>-0.10145969501201753</v>
      </c>
      <c r="Q50" s="15">
        <f t="shared" si="4"/>
        <v>43362.281302385032</v>
      </c>
      <c r="U50" s="43" t="s">
        <v>49</v>
      </c>
    </row>
    <row r="51" spans="1:21" s="14" customFormat="1" ht="12.95" customHeight="1" x14ac:dyDescent="0.2">
      <c r="A51" s="25" t="s">
        <v>50</v>
      </c>
      <c r="B51" s="26" t="s">
        <v>40</v>
      </c>
      <c r="C51" s="32">
        <v>58380.962882710621</v>
      </c>
      <c r="D51" s="32">
        <v>4.8200000000000001E-4</v>
      </c>
      <c r="E51" s="14">
        <f t="shared" si="0"/>
        <v>40422.214938339406</v>
      </c>
      <c r="F51" s="41">
        <f t="shared" si="7"/>
        <v>40422.5</v>
      </c>
      <c r="G51" s="14">
        <f t="shared" si="2"/>
        <v>-0.10329978937807027</v>
      </c>
      <c r="L51" s="14">
        <f t="shared" si="8"/>
        <v>-0.10329978937807027</v>
      </c>
      <c r="O51" s="14">
        <f t="shared" ca="1" si="3"/>
        <v>-0.10146047527287755</v>
      </c>
      <c r="Q51" s="15">
        <f t="shared" si="4"/>
        <v>43362.462882710621</v>
      </c>
      <c r="U51" s="43" t="s">
        <v>49</v>
      </c>
    </row>
    <row r="52" spans="1:21" s="14" customFormat="1" ht="12.95" customHeight="1" x14ac:dyDescent="0.2">
      <c r="A52" s="23" t="s">
        <v>47</v>
      </c>
      <c r="B52" s="23" t="s">
        <v>29</v>
      </c>
      <c r="C52" s="30">
        <v>58384.404812593944</v>
      </c>
      <c r="D52" s="31">
        <v>1.6789999999999999E-3</v>
      </c>
      <c r="E52" s="14">
        <f t="shared" si="0"/>
        <v>40431.713140166023</v>
      </c>
      <c r="F52" s="41">
        <f t="shared" si="7"/>
        <v>40432</v>
      </c>
      <c r="G52" s="14">
        <f t="shared" si="2"/>
        <v>-0.10395140605396591</v>
      </c>
      <c r="L52" s="14">
        <f t="shared" si="8"/>
        <v>-0.10395140605396591</v>
      </c>
      <c r="O52" s="14">
        <f t="shared" ca="1" si="3"/>
        <v>-0.10147530022921783</v>
      </c>
      <c r="Q52" s="15">
        <f t="shared" si="4"/>
        <v>43365.904812593944</v>
      </c>
      <c r="U52" s="43" t="s">
        <v>49</v>
      </c>
    </row>
    <row r="53" spans="1:21" s="14" customFormat="1" ht="12.95" customHeight="1" x14ac:dyDescent="0.2">
      <c r="A53" s="23" t="s">
        <v>47</v>
      </c>
      <c r="B53" s="23" t="s">
        <v>40</v>
      </c>
      <c r="C53" s="30">
        <v>58384.587156245951</v>
      </c>
      <c r="D53" s="31">
        <v>1.206E-3</v>
      </c>
      <c r="E53" s="14">
        <f t="shared" ref="E53:E77" si="9">+(C53-C$7)/C$8</f>
        <v>40432.216327873874</v>
      </c>
      <c r="F53" s="41">
        <f t="shared" si="7"/>
        <v>40432.5</v>
      </c>
      <c r="G53" s="14">
        <f t="shared" ref="G53:G77" si="10">+C53-(C$7+F53*C$8)</f>
        <v>-0.10279625405382831</v>
      </c>
      <c r="L53" s="14">
        <f t="shared" si="8"/>
        <v>-0.10279625405382831</v>
      </c>
      <c r="O53" s="14">
        <f t="shared" ref="O53:O77" ca="1" si="11">+C$11+C$12*$F53</f>
        <v>-0.10147608049007785</v>
      </c>
      <c r="Q53" s="15">
        <f t="shared" ref="Q53:Q77" si="12">+C53-15018.5</f>
        <v>43366.087156245951</v>
      </c>
      <c r="U53" s="43" t="s">
        <v>49</v>
      </c>
    </row>
    <row r="54" spans="1:21" s="14" customFormat="1" ht="12.95" customHeight="1" x14ac:dyDescent="0.2">
      <c r="A54" s="25" t="s">
        <v>50</v>
      </c>
      <c r="B54" s="26" t="s">
        <v>29</v>
      </c>
      <c r="C54" s="32">
        <v>58384.767475879751</v>
      </c>
      <c r="D54" s="32">
        <v>3.8999999999999999E-4</v>
      </c>
      <c r="E54" s="14">
        <f t="shared" si="9"/>
        <v>40432.713930188038</v>
      </c>
      <c r="F54" s="41">
        <f t="shared" si="7"/>
        <v>40433</v>
      </c>
      <c r="G54" s="14">
        <f t="shared" si="10"/>
        <v>-0.10366512024484109</v>
      </c>
      <c r="L54" s="14">
        <f t="shared" si="8"/>
        <v>-0.10366512024484109</v>
      </c>
      <c r="O54" s="14">
        <f t="shared" ca="1" si="11"/>
        <v>-0.10147686075093787</v>
      </c>
      <c r="Q54" s="15">
        <f t="shared" si="12"/>
        <v>43366.267475879751</v>
      </c>
      <c r="U54" s="43" t="s">
        <v>49</v>
      </c>
    </row>
    <row r="55" spans="1:21" s="14" customFormat="1" ht="12.95" customHeight="1" x14ac:dyDescent="0.2">
      <c r="A55" s="25" t="s">
        <v>50</v>
      </c>
      <c r="B55" s="26" t="s">
        <v>40</v>
      </c>
      <c r="C55" s="32">
        <v>58384.949044470675</v>
      </c>
      <c r="D55" s="32">
        <v>6.0999999999999997E-4</v>
      </c>
      <c r="E55" s="14">
        <f t="shared" si="9"/>
        <v>40433.214979070624</v>
      </c>
      <c r="F55" s="41">
        <f t="shared" si="7"/>
        <v>40433.5</v>
      </c>
      <c r="G55" s="14">
        <f t="shared" si="10"/>
        <v>-0.10328502932679839</v>
      </c>
      <c r="L55" s="14">
        <f t="shared" si="8"/>
        <v>-0.10328502932679839</v>
      </c>
      <c r="O55" s="14">
        <f t="shared" ca="1" si="11"/>
        <v>-0.10147764101179788</v>
      </c>
      <c r="Q55" s="15">
        <f t="shared" si="12"/>
        <v>43366.449044470675</v>
      </c>
      <c r="U55" s="43" t="s">
        <v>49</v>
      </c>
    </row>
    <row r="56" spans="1:21" s="14" customFormat="1" ht="12.95" customHeight="1" x14ac:dyDescent="0.2">
      <c r="A56" s="23" t="s">
        <v>47</v>
      </c>
      <c r="B56" s="23" t="s">
        <v>29</v>
      </c>
      <c r="C56" s="30">
        <v>58394.551116701681</v>
      </c>
      <c r="D56" s="31">
        <v>2.2269999999999998E-3</v>
      </c>
      <c r="E56" s="14">
        <f t="shared" si="9"/>
        <v>40459.71244505496</v>
      </c>
      <c r="F56" s="41">
        <f t="shared" si="7"/>
        <v>40460</v>
      </c>
      <c r="G56" s="14">
        <f t="shared" si="10"/>
        <v>-0.10420329831686104</v>
      </c>
      <c r="L56" s="14">
        <f t="shared" si="8"/>
        <v>-0.10420329831686104</v>
      </c>
      <c r="O56" s="14">
        <f t="shared" ca="1" si="11"/>
        <v>-0.10151899483737868</v>
      </c>
      <c r="Q56" s="15">
        <f t="shared" si="12"/>
        <v>43376.051116701681</v>
      </c>
      <c r="U56" s="43" t="s">
        <v>49</v>
      </c>
    </row>
    <row r="57" spans="1:21" s="14" customFormat="1" ht="12.95" customHeight="1" x14ac:dyDescent="0.2">
      <c r="A57" s="23" t="s">
        <v>47</v>
      </c>
      <c r="B57" s="23" t="s">
        <v>40</v>
      </c>
      <c r="C57" s="30">
        <v>58394.733448500279</v>
      </c>
      <c r="D57" s="31">
        <v>1.4E-3</v>
      </c>
      <c r="E57" s="14">
        <f t="shared" si="9"/>
        <v>40460.215600052652</v>
      </c>
      <c r="F57" s="41">
        <f t="shared" si="7"/>
        <v>40460.5</v>
      </c>
      <c r="G57" s="14">
        <f t="shared" si="10"/>
        <v>-0.10305999971751589</v>
      </c>
      <c r="L57" s="14">
        <f t="shared" si="8"/>
        <v>-0.10305999971751589</v>
      </c>
      <c r="O57" s="14">
        <f t="shared" ca="1" si="11"/>
        <v>-0.1015197750982387</v>
      </c>
      <c r="Q57" s="15">
        <f t="shared" si="12"/>
        <v>43376.233448500279</v>
      </c>
      <c r="U57" s="43" t="s">
        <v>49</v>
      </c>
    </row>
    <row r="58" spans="1:21" s="14" customFormat="1" ht="12.95" customHeight="1" x14ac:dyDescent="0.2">
      <c r="A58" s="25" t="s">
        <v>50</v>
      </c>
      <c r="B58" s="26" t="s">
        <v>29</v>
      </c>
      <c r="C58" s="32">
        <v>58396.001279337797</v>
      </c>
      <c r="D58" s="32">
        <v>4.0400000000000001E-4</v>
      </c>
      <c r="E58" s="14">
        <f t="shared" si="9"/>
        <v>40463.714251560661</v>
      </c>
      <c r="F58" s="41">
        <f t="shared" si="7"/>
        <v>40464</v>
      </c>
      <c r="G58" s="14">
        <f t="shared" si="10"/>
        <v>-0.103548662205867</v>
      </c>
      <c r="L58" s="14">
        <f t="shared" si="8"/>
        <v>-0.103548662205867</v>
      </c>
      <c r="O58" s="14">
        <f t="shared" ca="1" si="11"/>
        <v>-0.1015252369242588</v>
      </c>
      <c r="Q58" s="15">
        <f t="shared" si="12"/>
        <v>43377.501279337797</v>
      </c>
      <c r="U58" s="43" t="s">
        <v>49</v>
      </c>
    </row>
    <row r="59" spans="1:21" s="14" customFormat="1" ht="12.95" customHeight="1" x14ac:dyDescent="0.2">
      <c r="A59" s="25" t="s">
        <v>50</v>
      </c>
      <c r="B59" s="26" t="s">
        <v>40</v>
      </c>
      <c r="C59" s="32">
        <v>58396.182585896458</v>
      </c>
      <c r="D59" s="32">
        <v>4.9100000000000001E-4</v>
      </c>
      <c r="E59" s="14">
        <f t="shared" si="9"/>
        <v>40464.214577350271</v>
      </c>
      <c r="F59" s="41">
        <f t="shared" si="7"/>
        <v>40464.5</v>
      </c>
      <c r="G59" s="14">
        <f t="shared" si="10"/>
        <v>-0.10343060354352929</v>
      </c>
      <c r="L59" s="14">
        <f t="shared" si="8"/>
        <v>-0.10343060354352929</v>
      </c>
      <c r="O59" s="14">
        <f t="shared" ca="1" si="11"/>
        <v>-0.10152601718511882</v>
      </c>
      <c r="Q59" s="15">
        <f t="shared" si="12"/>
        <v>43377.682585896458</v>
      </c>
      <c r="U59" s="43" t="s">
        <v>49</v>
      </c>
    </row>
    <row r="60" spans="1:21" s="14" customFormat="1" ht="12.95" customHeight="1" x14ac:dyDescent="0.2">
      <c r="A60" s="23" t="s">
        <v>47</v>
      </c>
      <c r="B60" s="23" t="s">
        <v>29</v>
      </c>
      <c r="C60" s="30">
        <v>58407.597336929291</v>
      </c>
      <c r="D60" s="31">
        <v>1.751E-3</v>
      </c>
      <c r="E60" s="14">
        <f t="shared" si="9"/>
        <v>40495.714233876024</v>
      </c>
      <c r="F60" s="41">
        <f t="shared" si="7"/>
        <v>40496</v>
      </c>
      <c r="G60" s="14">
        <f t="shared" si="10"/>
        <v>-0.10355507070926251</v>
      </c>
      <c r="L60" s="14">
        <f t="shared" si="8"/>
        <v>-0.10355507070926251</v>
      </c>
      <c r="O60" s="14">
        <f t="shared" ca="1" si="11"/>
        <v>-0.10157517361929977</v>
      </c>
      <c r="Q60" s="15">
        <f t="shared" si="12"/>
        <v>43389.097336929291</v>
      </c>
      <c r="U60" s="43" t="s">
        <v>49</v>
      </c>
    </row>
    <row r="61" spans="1:21" s="14" customFormat="1" ht="12.95" customHeight="1" x14ac:dyDescent="0.2">
      <c r="A61" s="23" t="s">
        <v>47</v>
      </c>
      <c r="B61" s="23" t="s">
        <v>40</v>
      </c>
      <c r="C61" s="30">
        <v>58407.779386480805</v>
      </c>
      <c r="D61" s="31">
        <v>1.4840000000000001E-3</v>
      </c>
      <c r="E61" s="14">
        <f t="shared" si="9"/>
        <v>40496.21660999678</v>
      </c>
      <c r="F61" s="41">
        <f t="shared" si="7"/>
        <v>40496.5</v>
      </c>
      <c r="G61" s="14">
        <f t="shared" si="10"/>
        <v>-0.10269401919504162</v>
      </c>
      <c r="L61" s="14">
        <f t="shared" si="8"/>
        <v>-0.10269401919504162</v>
      </c>
      <c r="O61" s="14">
        <f t="shared" ca="1" si="11"/>
        <v>-0.10157595388015979</v>
      </c>
      <c r="Q61" s="15">
        <f t="shared" si="12"/>
        <v>43389.279386480805</v>
      </c>
      <c r="U61" s="43" t="s">
        <v>49</v>
      </c>
    </row>
    <row r="62" spans="1:21" s="14" customFormat="1" ht="12.95" customHeight="1" x14ac:dyDescent="0.2">
      <c r="A62" s="25" t="s">
        <v>50</v>
      </c>
      <c r="B62" s="26" t="s">
        <v>29</v>
      </c>
      <c r="C62" s="32">
        <v>58409.046858723741</v>
      </c>
      <c r="D62" s="32">
        <v>3.88E-4</v>
      </c>
      <c r="E62" s="14">
        <f t="shared" si="9"/>
        <v>40499.71427194259</v>
      </c>
      <c r="F62" s="41">
        <f t="shared" si="7"/>
        <v>40500</v>
      </c>
      <c r="G62" s="14">
        <f t="shared" si="10"/>
        <v>-0.10354127625760157</v>
      </c>
      <c r="L62" s="14">
        <f t="shared" si="8"/>
        <v>-0.10354127625760157</v>
      </c>
      <c r="O62" s="14">
        <f t="shared" ca="1" si="11"/>
        <v>-0.1015814157061799</v>
      </c>
      <c r="Q62" s="15">
        <f t="shared" si="12"/>
        <v>43390.546858723741</v>
      </c>
      <c r="U62" s="43" t="s">
        <v>49</v>
      </c>
    </row>
    <row r="63" spans="1:21" s="14" customFormat="1" ht="12.95" customHeight="1" x14ac:dyDescent="0.2">
      <c r="A63" s="25" t="s">
        <v>50</v>
      </c>
      <c r="B63" s="26" t="s">
        <v>40</v>
      </c>
      <c r="C63" s="32">
        <v>58409.2284190543</v>
      </c>
      <c r="D63" s="32">
        <v>4.6000000000000001E-4</v>
      </c>
      <c r="E63" s="14">
        <f t="shared" si="9"/>
        <v>40500.215298030227</v>
      </c>
      <c r="F63" s="41">
        <f t="shared" si="7"/>
        <v>40500.5</v>
      </c>
      <c r="G63" s="14">
        <f t="shared" si="10"/>
        <v>-0.10316944570513442</v>
      </c>
      <c r="L63" s="14">
        <f t="shared" si="8"/>
        <v>-0.10316944570513442</v>
      </c>
      <c r="O63" s="14">
        <f t="shared" ca="1" si="11"/>
        <v>-0.10158219596703991</v>
      </c>
      <c r="Q63" s="15">
        <f t="shared" si="12"/>
        <v>43390.7284190543</v>
      </c>
      <c r="U63" s="43" t="s">
        <v>49</v>
      </c>
    </row>
    <row r="64" spans="1:21" s="14" customFormat="1" ht="12.95" customHeight="1" x14ac:dyDescent="0.2">
      <c r="A64" s="21" t="s">
        <v>45</v>
      </c>
      <c r="B64" s="22" t="s">
        <v>29</v>
      </c>
      <c r="C64" s="33">
        <v>58775.050090000033</v>
      </c>
      <c r="D64" s="33">
        <v>1.23E-3</v>
      </c>
      <c r="E64" s="14">
        <f t="shared" si="9"/>
        <v>41509.721063974903</v>
      </c>
      <c r="F64" s="41">
        <f t="shared" si="7"/>
        <v>41510</v>
      </c>
      <c r="G64" s="14">
        <f t="shared" si="10"/>
        <v>-0.10107999996398576</v>
      </c>
      <c r="M64" s="14">
        <v>-0.10107999996398576</v>
      </c>
      <c r="O64" s="14">
        <f t="shared" ca="1" si="11"/>
        <v>-0.10315754264341052</v>
      </c>
      <c r="Q64" s="15">
        <f t="shared" si="12"/>
        <v>43756.550090000033</v>
      </c>
      <c r="U64" s="43"/>
    </row>
    <row r="65" spans="1:21" s="14" customFormat="1" ht="12.95" customHeight="1" x14ac:dyDescent="0.2">
      <c r="A65" s="25" t="s">
        <v>50</v>
      </c>
      <c r="B65" s="26" t="s">
        <v>29</v>
      </c>
      <c r="C65" s="32">
        <v>59088.507328855805</v>
      </c>
      <c r="D65" s="32">
        <v>3.97E-4</v>
      </c>
      <c r="E65" s="14">
        <f t="shared" si="9"/>
        <v>42374.724192914575</v>
      </c>
      <c r="F65" s="42">
        <f t="shared" si="7"/>
        <v>42375</v>
      </c>
      <c r="G65" s="14">
        <f t="shared" si="10"/>
        <v>-9.9946144197019748E-2</v>
      </c>
      <c r="L65" s="14">
        <f t="shared" ref="L65:L76" si="13">+G65</f>
        <v>-9.9946144197019748E-2</v>
      </c>
      <c r="O65" s="14">
        <f t="shared" ca="1" si="11"/>
        <v>-0.10450739393123674</v>
      </c>
      <c r="Q65" s="15">
        <f t="shared" si="12"/>
        <v>44070.007328855805</v>
      </c>
      <c r="U65" s="43" t="s">
        <v>49</v>
      </c>
    </row>
    <row r="66" spans="1:21" s="14" customFormat="1" ht="12.95" customHeight="1" x14ac:dyDescent="0.2">
      <c r="A66" s="25" t="s">
        <v>50</v>
      </c>
      <c r="B66" s="26" t="s">
        <v>40</v>
      </c>
      <c r="C66" s="32">
        <v>59088.688596289605</v>
      </c>
      <c r="D66" s="32">
        <v>4.5899999999999999E-4</v>
      </c>
      <c r="E66" s="14">
        <f t="shared" si="9"/>
        <v>42375.224410736897</v>
      </c>
      <c r="F66" s="42">
        <f t="shared" si="7"/>
        <v>42375.5</v>
      </c>
      <c r="G66" s="14">
        <f t="shared" si="10"/>
        <v>-9.9867210396041628E-2</v>
      </c>
      <c r="L66" s="14">
        <f t="shared" si="13"/>
        <v>-9.9867210396041628E-2</v>
      </c>
      <c r="O66" s="14">
        <f t="shared" ca="1" si="11"/>
        <v>-0.10450817419209676</v>
      </c>
      <c r="Q66" s="15">
        <f t="shared" si="12"/>
        <v>44070.188596289605</v>
      </c>
      <c r="U66" s="43" t="s">
        <v>49</v>
      </c>
    </row>
    <row r="67" spans="1:21" s="14" customFormat="1" ht="12.95" customHeight="1" x14ac:dyDescent="0.2">
      <c r="A67" s="23" t="s">
        <v>47</v>
      </c>
      <c r="B67" s="23" t="s">
        <v>29</v>
      </c>
      <c r="C67" s="30">
        <v>59088.869358683005</v>
      </c>
      <c r="D67" s="31">
        <v>1.6260000000000001E-3</v>
      </c>
      <c r="E67" s="14">
        <f t="shared" si="9"/>
        <v>42375.723234871431</v>
      </c>
      <c r="F67" s="42">
        <f t="shared" si="7"/>
        <v>42376</v>
      </c>
      <c r="G67" s="14">
        <f t="shared" si="10"/>
        <v>-0.10029331699479371</v>
      </c>
      <c r="L67" s="14">
        <f t="shared" si="13"/>
        <v>-0.10029331699479371</v>
      </c>
      <c r="O67" s="14">
        <f t="shared" ca="1" si="11"/>
        <v>-0.10450895445295678</v>
      </c>
      <c r="Q67" s="15">
        <f t="shared" si="12"/>
        <v>44070.369358683005</v>
      </c>
      <c r="U67" s="43" t="s">
        <v>49</v>
      </c>
    </row>
    <row r="68" spans="1:21" s="14" customFormat="1" ht="12.95" customHeight="1" x14ac:dyDescent="0.2">
      <c r="A68" s="23" t="s">
        <v>47</v>
      </c>
      <c r="B68" s="23" t="s">
        <v>40</v>
      </c>
      <c r="C68" s="30">
        <v>59089.05107706273</v>
      </c>
      <c r="D68" s="31">
        <v>1.1720000000000001E-3</v>
      </c>
      <c r="E68" s="14">
        <f t="shared" si="9"/>
        <v>42376.22469710475</v>
      </c>
      <c r="F68" s="42">
        <f t="shared" si="7"/>
        <v>42376.5</v>
      </c>
      <c r="G68" s="14">
        <f t="shared" si="10"/>
        <v>-9.9763437268848065E-2</v>
      </c>
      <c r="L68" s="14">
        <f t="shared" si="13"/>
        <v>-9.9763437268848065E-2</v>
      </c>
      <c r="O68" s="14">
        <f t="shared" ca="1" si="11"/>
        <v>-0.10450973471381679</v>
      </c>
      <c r="Q68" s="15">
        <f t="shared" si="12"/>
        <v>44070.55107706273</v>
      </c>
      <c r="U68" s="43" t="s">
        <v>49</v>
      </c>
    </row>
    <row r="69" spans="1:21" s="14" customFormat="1" ht="12.95" customHeight="1" x14ac:dyDescent="0.2">
      <c r="A69" s="23" t="s">
        <v>47</v>
      </c>
      <c r="B69" s="23" t="s">
        <v>29</v>
      </c>
      <c r="C69" s="30">
        <v>59100.103232417721</v>
      </c>
      <c r="D69" s="31">
        <v>1.5950000000000001E-3</v>
      </c>
      <c r="E69" s="14">
        <f t="shared" si="9"/>
        <v>42406.723750176534</v>
      </c>
      <c r="F69" s="42">
        <f t="shared" si="7"/>
        <v>42407</v>
      </c>
      <c r="G69" s="14">
        <f t="shared" si="10"/>
        <v>-0.10010658227838576</v>
      </c>
      <c r="L69" s="14">
        <f t="shared" si="13"/>
        <v>-0.10010658227838576</v>
      </c>
      <c r="O69" s="14">
        <f t="shared" ca="1" si="11"/>
        <v>-0.10455733062627771</v>
      </c>
      <c r="Q69" s="15">
        <f t="shared" si="12"/>
        <v>44081.603232417721</v>
      </c>
      <c r="U69" s="43" t="s">
        <v>49</v>
      </c>
    </row>
    <row r="70" spans="1:21" s="14" customFormat="1" ht="12.95" customHeight="1" x14ac:dyDescent="0.2">
      <c r="A70" s="23" t="s">
        <v>47</v>
      </c>
      <c r="B70" s="23" t="s">
        <v>40</v>
      </c>
      <c r="C70" s="30">
        <v>59100.285043800715</v>
      </c>
      <c r="D70" s="31">
        <v>1.0939999999999999E-3</v>
      </c>
      <c r="E70" s="14">
        <f t="shared" si="9"/>
        <v>42407.225469057681</v>
      </c>
      <c r="F70" s="42">
        <f t="shared" si="7"/>
        <v>42407.5</v>
      </c>
      <c r="G70" s="14">
        <f t="shared" si="10"/>
        <v>-9.9483699283155147E-2</v>
      </c>
      <c r="L70" s="14">
        <f t="shared" si="13"/>
        <v>-9.9483699283155147E-2</v>
      </c>
      <c r="O70" s="14">
        <f t="shared" ca="1" si="11"/>
        <v>-0.10455811088713773</v>
      </c>
      <c r="Q70" s="15">
        <f t="shared" si="12"/>
        <v>44081.785043800715</v>
      </c>
      <c r="U70" s="43" t="s">
        <v>49</v>
      </c>
    </row>
    <row r="71" spans="1:21" s="14" customFormat="1" ht="12.95" customHeight="1" x14ac:dyDescent="0.2">
      <c r="A71" s="25" t="s">
        <v>50</v>
      </c>
      <c r="B71" s="26" t="s">
        <v>29</v>
      </c>
      <c r="C71" s="32">
        <v>59100.46573414281</v>
      </c>
      <c r="D71" s="32">
        <v>1.5950000000000001E-3</v>
      </c>
      <c r="E71" s="14">
        <f t="shared" si="9"/>
        <v>42407.724094362529</v>
      </c>
      <c r="F71" s="42">
        <f t="shared" si="7"/>
        <v>42408</v>
      </c>
      <c r="G71" s="14">
        <f t="shared" si="10"/>
        <v>-9.9981857187231071E-2</v>
      </c>
      <c r="L71" s="14">
        <f t="shared" si="13"/>
        <v>-9.9981857187231071E-2</v>
      </c>
      <c r="O71" s="14">
        <f t="shared" ca="1" si="11"/>
        <v>-0.10455889114799775</v>
      </c>
      <c r="Q71" s="15">
        <f t="shared" si="12"/>
        <v>44081.96573414281</v>
      </c>
      <c r="U71" s="43" t="s">
        <v>49</v>
      </c>
    </row>
    <row r="72" spans="1:21" s="14" customFormat="1" ht="12.95" customHeight="1" x14ac:dyDescent="0.2">
      <c r="A72" s="25" t="s">
        <v>50</v>
      </c>
      <c r="B72" s="26" t="s">
        <v>40</v>
      </c>
      <c r="C72" s="32">
        <v>59100.647142456844</v>
      </c>
      <c r="D72" s="32">
        <v>1.0939999999999999E-3</v>
      </c>
      <c r="E72" s="14">
        <f t="shared" si="9"/>
        <v>42408.224700951891</v>
      </c>
      <c r="F72" s="42">
        <f t="shared" si="7"/>
        <v>42408.5</v>
      </c>
      <c r="G72" s="14">
        <f t="shared" si="10"/>
        <v>-9.97620431589894E-2</v>
      </c>
      <c r="L72" s="14">
        <f t="shared" si="13"/>
        <v>-9.97620431589894E-2</v>
      </c>
      <c r="O72" s="14">
        <f t="shared" ca="1" si="11"/>
        <v>-0.10455967140885776</v>
      </c>
      <c r="Q72" s="15">
        <f t="shared" si="12"/>
        <v>44082.147142456844</v>
      </c>
      <c r="U72" s="43" t="s">
        <v>49</v>
      </c>
    </row>
    <row r="73" spans="1:21" s="14" customFormat="1" ht="12.95" customHeight="1" x14ac:dyDescent="0.2">
      <c r="A73" s="23" t="s">
        <v>47</v>
      </c>
      <c r="B73" s="23" t="s">
        <v>29</v>
      </c>
      <c r="C73" s="30">
        <v>59112.7866378529</v>
      </c>
      <c r="D73" s="31">
        <v>1.684E-3</v>
      </c>
      <c r="E73" s="14">
        <f t="shared" si="9"/>
        <v>42441.724330884412</v>
      </c>
      <c r="F73" s="42">
        <f t="shared" si="7"/>
        <v>42442</v>
      </c>
      <c r="G73" s="14">
        <f t="shared" si="10"/>
        <v>-9.9896147105027921E-2</v>
      </c>
      <c r="L73" s="14">
        <f t="shared" si="13"/>
        <v>-9.9896147105027921E-2</v>
      </c>
      <c r="O73" s="14">
        <f t="shared" ca="1" si="11"/>
        <v>-0.10461194888647878</v>
      </c>
      <c r="Q73" s="15">
        <f t="shared" si="12"/>
        <v>44094.2866378529</v>
      </c>
      <c r="U73" s="43" t="s">
        <v>49</v>
      </c>
    </row>
    <row r="74" spans="1:21" s="14" customFormat="1" ht="12.95" customHeight="1" x14ac:dyDescent="0.2">
      <c r="A74" s="23" t="s">
        <v>47</v>
      </c>
      <c r="B74" s="23" t="s">
        <v>40</v>
      </c>
      <c r="C74" s="30">
        <v>59112.96809190372</v>
      </c>
      <c r="D74" s="31">
        <v>1.152E-3</v>
      </c>
      <c r="E74" s="14">
        <f t="shared" si="9"/>
        <v>42442.225063687045</v>
      </c>
      <c r="F74" s="42">
        <f t="shared" si="7"/>
        <v>42442.5</v>
      </c>
      <c r="G74" s="14">
        <f t="shared" si="10"/>
        <v>-9.9630596276256256E-2</v>
      </c>
      <c r="L74" s="14">
        <f t="shared" si="13"/>
        <v>-9.9630596276256256E-2</v>
      </c>
      <c r="O74" s="14">
        <f t="shared" ca="1" si="11"/>
        <v>-0.1046127291473388</v>
      </c>
      <c r="Q74" s="15">
        <f t="shared" si="12"/>
        <v>44094.46809190372</v>
      </c>
      <c r="U74" s="43" t="s">
        <v>49</v>
      </c>
    </row>
    <row r="75" spans="1:21" s="14" customFormat="1" ht="12.95" customHeight="1" x14ac:dyDescent="0.2">
      <c r="A75" s="25" t="s">
        <v>50</v>
      </c>
      <c r="B75" s="26" t="s">
        <v>29</v>
      </c>
      <c r="C75" s="32">
        <v>59113.873894665856</v>
      </c>
      <c r="D75" s="32">
        <v>1.684E-3</v>
      </c>
      <c r="E75" s="14">
        <f t="shared" si="9"/>
        <v>42444.724678072438</v>
      </c>
      <c r="F75" s="42">
        <f t="shared" si="7"/>
        <v>42445</v>
      </c>
      <c r="G75" s="14">
        <f t="shared" si="10"/>
        <v>-9.9770334141794592E-2</v>
      </c>
      <c r="L75" s="14">
        <f t="shared" si="13"/>
        <v>-9.9770334141794592E-2</v>
      </c>
      <c r="O75" s="14">
        <f t="shared" ca="1" si="11"/>
        <v>-0.10461663045163887</v>
      </c>
      <c r="Q75" s="15">
        <f t="shared" si="12"/>
        <v>44095.373894665856</v>
      </c>
      <c r="U75" s="43" t="s">
        <v>49</v>
      </c>
    </row>
    <row r="76" spans="1:21" s="14" customFormat="1" ht="12.95" customHeight="1" x14ac:dyDescent="0.2">
      <c r="A76" s="25" t="s">
        <v>50</v>
      </c>
      <c r="B76" s="26" t="s">
        <v>40</v>
      </c>
      <c r="C76" s="32">
        <v>59114.054920519236</v>
      </c>
      <c r="D76" s="32">
        <v>1.152E-3</v>
      </c>
      <c r="E76" s="14">
        <f t="shared" si="9"/>
        <v>42445.224229239815</v>
      </c>
      <c r="F76" s="42">
        <f t="shared" si="7"/>
        <v>42445.5</v>
      </c>
      <c r="G76" s="14">
        <f t="shared" si="10"/>
        <v>-9.9932980767334811E-2</v>
      </c>
      <c r="L76" s="14">
        <f t="shared" si="13"/>
        <v>-9.9932980767334811E-2</v>
      </c>
      <c r="O76" s="14">
        <f t="shared" ca="1" si="11"/>
        <v>-0.10461741071249889</v>
      </c>
      <c r="Q76" s="15">
        <f t="shared" si="12"/>
        <v>44095.554920519236</v>
      </c>
      <c r="U76" s="43" t="s">
        <v>49</v>
      </c>
    </row>
    <row r="77" spans="1:21" s="14" customFormat="1" ht="12.95" customHeight="1" x14ac:dyDescent="0.2">
      <c r="A77" s="25" t="s">
        <v>46</v>
      </c>
      <c r="B77" s="26" t="s">
        <v>29</v>
      </c>
      <c r="C77" s="32">
        <v>59848.050050000194</v>
      </c>
      <c r="D77" s="32">
        <v>1.242E-3</v>
      </c>
      <c r="E77" s="14">
        <f t="shared" si="9"/>
        <v>44470.725653118694</v>
      </c>
      <c r="F77" s="42">
        <f t="shared" si="7"/>
        <v>44471</v>
      </c>
      <c r="G77" s="14">
        <f t="shared" si="10"/>
        <v>-9.941699980845442E-2</v>
      </c>
      <c r="M77" s="14">
        <f>+G77</f>
        <v>-9.941699980845442E-2</v>
      </c>
      <c r="O77" s="14">
        <f t="shared" ca="1" si="11"/>
        <v>-0.1077782474564203</v>
      </c>
      <c r="Q77" s="15">
        <f t="shared" si="12"/>
        <v>44829.550050000194</v>
      </c>
      <c r="U77" s="43" t="s">
        <v>49</v>
      </c>
    </row>
    <row r="78" spans="1:21" s="14" customFormat="1" ht="12.95" customHeight="1" x14ac:dyDescent="0.2">
      <c r="A78" s="25" t="s">
        <v>46</v>
      </c>
      <c r="B78" s="26" t="s">
        <v>40</v>
      </c>
      <c r="C78" s="32">
        <v>60176.182730999775</v>
      </c>
      <c r="D78" s="32">
        <v>9.0200000000000002E-4</v>
      </c>
      <c r="E78" s="14">
        <f t="shared" ref="E78" si="14">+(C78-C$7)/C$8</f>
        <v>45376.226501681325</v>
      </c>
      <c r="F78" s="42">
        <f t="shared" si="7"/>
        <v>45376.5</v>
      </c>
      <c r="G78" s="14">
        <f t="shared" ref="G78" si="15">+C78-(C$7+F78*C$8)</f>
        <v>-9.9109500224585645E-2</v>
      </c>
      <c r="M78" s="14">
        <f>+G78</f>
        <v>-9.9109500224585645E-2</v>
      </c>
      <c r="O78" s="14">
        <f t="shared" ref="O78" ca="1" si="16">+C$11+C$12*$F78</f>
        <v>-0.10919129987390776</v>
      </c>
      <c r="Q78" s="15">
        <f t="shared" ref="Q78" si="17">+C78-15018.5</f>
        <v>45157.682730999775</v>
      </c>
      <c r="U78" s="43" t="s">
        <v>49</v>
      </c>
    </row>
    <row r="79" spans="1:21" s="14" customFormat="1" ht="12.95" customHeight="1" x14ac:dyDescent="0.2">
      <c r="A79" s="25" t="s">
        <v>46</v>
      </c>
      <c r="B79" s="23" t="s">
        <v>29</v>
      </c>
      <c r="C79" s="32">
        <v>60239.961267000064</v>
      </c>
      <c r="D79" s="32">
        <v>9.1200000000000005E-4</v>
      </c>
      <c r="E79" s="14">
        <f t="shared" ref="E79" si="18">+(C79-C$7)/C$8</f>
        <v>45552.227009440619</v>
      </c>
      <c r="F79" s="42">
        <f t="shared" ref="F79" si="19">ROUND(2*E79,0)/2+0.5</f>
        <v>45552.5</v>
      </c>
      <c r="G79" s="14">
        <f t="shared" ref="G79" si="20">+C79-(C$7+F79*C$8)</f>
        <v>-9.892549993674038E-2</v>
      </c>
      <c r="M79" s="14">
        <f>+G79</f>
        <v>-9.892549993674038E-2</v>
      </c>
      <c r="O79" s="14">
        <f t="shared" ref="O79" ca="1" si="21">+C$11+C$12*$F79</f>
        <v>-0.10946595169663309</v>
      </c>
      <c r="Q79" s="15">
        <f t="shared" ref="Q79" si="22">+C79-15018.5</f>
        <v>45221.461267000064</v>
      </c>
      <c r="U79" s="43" t="s">
        <v>49</v>
      </c>
    </row>
    <row r="80" spans="1:21" s="14" customFormat="1" ht="12.95" customHeight="1" x14ac:dyDescent="0.2">
      <c r="C80" s="27"/>
      <c r="D80" s="27"/>
    </row>
    <row r="81" spans="3:4" s="14" customFormat="1" ht="12.95" customHeight="1" x14ac:dyDescent="0.2">
      <c r="C81" s="27"/>
      <c r="D81" s="27"/>
    </row>
    <row r="82" spans="3:4" s="14" customFormat="1" ht="12.95" customHeight="1" x14ac:dyDescent="0.2">
      <c r="C82" s="27"/>
      <c r="D82" s="27"/>
    </row>
    <row r="83" spans="3:4" s="14" customFormat="1" ht="12.95" customHeight="1" x14ac:dyDescent="0.2">
      <c r="C83" s="27"/>
      <c r="D83" s="27"/>
    </row>
    <row r="84" spans="3:4" s="14" customFormat="1" ht="12.95" customHeight="1" x14ac:dyDescent="0.2">
      <c r="C84" s="27"/>
      <c r="D84" s="27"/>
    </row>
    <row r="85" spans="3:4" s="14" customFormat="1" ht="12.95" customHeight="1" x14ac:dyDescent="0.2">
      <c r="C85" s="27"/>
      <c r="D85" s="27"/>
    </row>
    <row r="86" spans="3:4" s="14" customFormat="1" ht="12.95" customHeight="1" x14ac:dyDescent="0.2">
      <c r="C86" s="27"/>
      <c r="D86" s="27"/>
    </row>
    <row r="87" spans="3:4" s="14" customFormat="1" ht="12.95" customHeight="1" x14ac:dyDescent="0.2">
      <c r="C87" s="27"/>
      <c r="D87" s="27"/>
    </row>
    <row r="88" spans="3:4" s="14" customFormat="1" ht="12.95" customHeight="1" x14ac:dyDescent="0.2">
      <c r="C88" s="27"/>
      <c r="D88" s="27"/>
    </row>
    <row r="89" spans="3:4" s="14" customFormat="1" ht="12.95" customHeight="1" x14ac:dyDescent="0.2"/>
    <row r="90" spans="3:4" s="14" customFormat="1" ht="12.95" customHeight="1" x14ac:dyDescent="0.2"/>
    <row r="91" spans="3:4" s="14" customFormat="1" ht="12.95" customHeight="1" x14ac:dyDescent="0.2"/>
    <row r="92" spans="3:4" s="14" customFormat="1" ht="12.95" customHeight="1" x14ac:dyDescent="0.2"/>
    <row r="93" spans="3:4" s="14" customFormat="1" ht="12.95" customHeight="1" x14ac:dyDescent="0.2"/>
    <row r="94" spans="3:4" s="14" customFormat="1" ht="12.95" customHeight="1" x14ac:dyDescent="0.2"/>
    <row r="95" spans="3:4" s="14" customFormat="1" ht="12.95" customHeight="1" x14ac:dyDescent="0.2"/>
    <row r="96" spans="3:4" s="14" customFormat="1" ht="12.95" customHeight="1" x14ac:dyDescent="0.2"/>
    <row r="97" s="14" customFormat="1" ht="12.95" customHeight="1" x14ac:dyDescent="0.2"/>
    <row r="98" s="14" customFormat="1" ht="12.95" customHeight="1" x14ac:dyDescent="0.2"/>
    <row r="99" s="14" customFormat="1" ht="12.95" customHeight="1" x14ac:dyDescent="0.2"/>
    <row r="100" s="14" customFormat="1" ht="12.95" customHeight="1" x14ac:dyDescent="0.2"/>
    <row r="101" s="14" customFormat="1" ht="12.95" customHeight="1" x14ac:dyDescent="0.2"/>
    <row r="102" s="14" customFormat="1" ht="12.95" customHeight="1" x14ac:dyDescent="0.2"/>
    <row r="103" s="14" customFormat="1" ht="12.95" customHeight="1" x14ac:dyDescent="0.2"/>
    <row r="104" s="14" customFormat="1" ht="12.95" customHeight="1" x14ac:dyDescent="0.2"/>
    <row r="105" s="14" customFormat="1" ht="12.95" customHeight="1" x14ac:dyDescent="0.2"/>
    <row r="106" s="14" customFormat="1" ht="12.95" customHeight="1" x14ac:dyDescent="0.2"/>
    <row r="107" s="14" customFormat="1" ht="12.95" customHeight="1" x14ac:dyDescent="0.2"/>
  </sheetData>
  <sortState xmlns:xlrd2="http://schemas.microsoft.com/office/spreadsheetml/2017/richdata2" ref="A21:Q77">
    <sortCondition ref="C21:C77"/>
  </sortState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D1"/>
  <sheetViews>
    <sheetView workbookViewId="0">
      <selection activeCell="A31" sqref="A31"/>
    </sheetView>
  </sheetViews>
  <sheetFormatPr defaultRowHeight="12.75" x14ac:dyDescent="0.2"/>
  <cols>
    <col min="3" max="4" width="9.140625" style="20"/>
  </cols>
  <sheetData/>
  <phoneticPr fontId="6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2024-07-29T08:16:44Z</dcterms:modified>
</cp:coreProperties>
</file>