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92A93C-44B2-4A0D-A35D-137810782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C22" i="1"/>
  <c r="A22" i="1"/>
  <c r="F14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29" i="1"/>
  <c r="F29" i="1" s="1"/>
  <c r="G29" i="1" s="1"/>
  <c r="K29" i="1" s="1"/>
  <c r="E30" i="1"/>
  <c r="F30" i="1" s="1"/>
  <c r="G30" i="1" s="1"/>
  <c r="K30" i="1" s="1"/>
  <c r="Q29" i="1"/>
  <c r="Q30" i="1"/>
  <c r="D9" i="1"/>
  <c r="E21" i="1"/>
  <c r="F21" i="1" s="1"/>
  <c r="G21" i="1" s="1"/>
  <c r="I21" i="1" s="1"/>
  <c r="E9" i="1"/>
  <c r="C17" i="1"/>
  <c r="Q21" i="1"/>
  <c r="C11" i="1"/>
  <c r="C12" i="1"/>
  <c r="O22" i="1" l="1"/>
  <c r="F15" i="1"/>
  <c r="C16" i="1"/>
  <c r="D18" i="1" s="1"/>
  <c r="O36" i="1"/>
  <c r="O30" i="1"/>
  <c r="O26" i="1"/>
  <c r="O35" i="1"/>
  <c r="O24" i="1"/>
  <c r="O25" i="1"/>
  <c r="O23" i="1"/>
  <c r="C15" i="1"/>
  <c r="O29" i="1"/>
  <c r="O28" i="1"/>
  <c r="O27" i="1"/>
  <c r="O33" i="1"/>
  <c r="O32" i="1"/>
  <c r="O21" i="1"/>
  <c r="O34" i="1"/>
  <c r="O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<sst xmlns="http://schemas.openxmlformats.org/spreadsheetml/2006/main" count="100" uniqueCount="59">
  <si>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</si>
  <si>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</si>
  <si>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</si>
  <si>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</si>
  <si>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</si>
  <si>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</si>
  <si>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</si>
  <si>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</si>
  <si>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</si>
  <si>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</si>
  <si>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</si>
  <si>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</si>
  <si>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</si>
  <si>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</si>
  <si>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</si>
  <si>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</si>
  <si>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</si>
  <si>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</si>
  <si>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</si>
  <si>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</si>
  <si>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</si>
  <si>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</si>
  <si>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</si>
  <si>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</si>
  <si>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</si>
  <si>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</si>
  <si>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</si>
  <si>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</si>
  <si>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</si>
  <si>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</si>
  <si>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</si>
  <si>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</si>
  <si>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</si>
  <si>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</si>
  <si>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</si>
  <si>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</si>
  <si>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</si>
  <si>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</si>
  <si>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</si>
  <si>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</si>
  <si>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</si>
  <si>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</si>
  <si>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</si>
  <si>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BM Phe</t>
  </si>
  <si>
    <t>G7524-0116</t>
  </si>
  <si>
    <t>EW</t>
  </si>
  <si>
    <t>pr_0</t>
  </si>
  <si>
    <t>F4V</t>
  </si>
  <si>
    <t>BM Phe / GSC 7524-0116</t>
  </si>
  <si>
    <t>as of 2019-07-07</t>
  </si>
  <si>
    <t>Kreiner</t>
  </si>
  <si>
    <t>TESS/PNC/RAA</t>
  </si>
  <si>
    <t>TESS</t>
  </si>
  <si>
    <t>VSS SEB GP</t>
  </si>
  <si>
    <t xml:space="preserve">Mag </t>
  </si>
  <si>
    <t>Next ToM-P</t>
  </si>
  <si>
    <t>Next ToM-S</t>
  </si>
  <si>
    <t>9.15-9.44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</si>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</sst>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8" fillId="0" borderId="0" xfId="0" applyFont="1">
      <alignment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0" fillId="0" borderId="12" xfId="0" applyBorder="1">
      <alignment vertical="top"/>
    </xf>
    <xf numFmtId="0" fontId="16" fillId="0" borderId="0" xfId="0" applyFont="1" applyAlignment="1"/>
    <xf numFmtId="0" fontId="0" fillId="0" borderId="0" xfId="0" applyAlignment="1">
      <alignment horizontal="right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6" borderId="16" xfId="0" applyFill="1" applyBorder="1" applyAlignment="1">
      <alignment horizontal="right" vertical="center"/>
    </xf>
    <xf numFmtId="0" fontId="16" fillId="26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22" fontId="35" fillId="0" borderId="19" xfId="0" applyNumberFormat="1" applyFont="1" applyBorder="1" applyAlignment="1">
      <alignment horizontal="right" vertical="center"/>
    </xf>
    <xf numFmtId="22" fontId="35" fillId="0" borderId="20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Phe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3-4C1E-8B3A-F8C7DE87A3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-5.6984000548254699E-4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3-4C1E-8B3A-F8C7DE87A3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3-4C1E-8B3A-F8C7DE87A3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1.1993654996331315E-2</c:v>
                </c:pt>
                <c:pt idx="9">
                  <c:v>1.2058669999532867E-2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3-4C1E-8B3A-F8C7DE87A3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</c:v>
                </c:pt>
                <c:pt idx="2">
                  <c:v>1.1826381138234865E-2</c:v>
                </c:pt>
                <c:pt idx="3">
                  <c:v>1.1989736121904571E-2</c:v>
                </c:pt>
                <c:pt idx="4">
                  <c:v>1.1778934640460648E-2</c:v>
                </c:pt>
                <c:pt idx="5">
                  <c:v>1.2209379441628698E-2</c:v>
                </c:pt>
                <c:pt idx="6">
                  <c:v>1.1765354574890807E-2</c:v>
                </c:pt>
                <c:pt idx="7">
                  <c:v>1.1934925671084784E-2</c:v>
                </c:pt>
                <c:pt idx="10">
                  <c:v>1.4564297031029128E-2</c:v>
                </c:pt>
                <c:pt idx="11">
                  <c:v>1.4571672247257084E-2</c:v>
                </c:pt>
                <c:pt idx="12">
                  <c:v>1.4615038628107868E-2</c:v>
                </c:pt>
                <c:pt idx="13">
                  <c:v>1.4859362796414644E-2</c:v>
                </c:pt>
                <c:pt idx="14">
                  <c:v>1.4569478815246839E-2</c:v>
                </c:pt>
                <c:pt idx="15">
                  <c:v>1.4863278105622157E-2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3-4C1E-8B3A-F8C7DE87A3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3-4C1E-8B3A-F8C7DE87A3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6.9399999999999996E-4</c:v>
                  </c:pt>
                  <c:pt idx="3">
                    <c:v>6.6600000000000003E-4</c:v>
                  </c:pt>
                  <c:pt idx="4">
                    <c:v>6.8400000000000004E-4</c:v>
                  </c:pt>
                  <c:pt idx="5">
                    <c:v>7.4899999999999999E-4</c:v>
                  </c:pt>
                  <c:pt idx="6">
                    <c:v>6.8900000000000005E-4</c:v>
                  </c:pt>
                  <c:pt idx="7">
                    <c:v>6.69E-4</c:v>
                  </c:pt>
                  <c:pt idx="8">
                    <c:v>1.8E-3</c:v>
                  </c:pt>
                  <c:pt idx="9">
                    <c:v>1E-4</c:v>
                  </c:pt>
                  <c:pt idx="10">
                    <c:v>6.6699999999999995E-4</c:v>
                  </c:pt>
                  <c:pt idx="11">
                    <c:v>8.1499999999999997E-4</c:v>
                  </c:pt>
                  <c:pt idx="12">
                    <c:v>9.8200000000000002E-4</c:v>
                  </c:pt>
                  <c:pt idx="13">
                    <c:v>1.06E-3</c:v>
                  </c:pt>
                  <c:pt idx="14">
                    <c:v>1.049E-3</c:v>
                  </c:pt>
                  <c:pt idx="15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3-4C1E-8B3A-F8C7DE87A3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-1.0329248009565441E-3</c:v>
                </c:pt>
                <c:pt idx="1">
                  <c:v>3.6098203689575656E-5</c:v>
                </c:pt>
                <c:pt idx="2">
                  <c:v>1.2381987105750749E-2</c:v>
                </c:pt>
                <c:pt idx="3">
                  <c:v>1.2382460963465574E-2</c:v>
                </c:pt>
                <c:pt idx="4">
                  <c:v>1.240662770692167E-2</c:v>
                </c:pt>
                <c:pt idx="5">
                  <c:v>1.2407101564636496E-2</c:v>
                </c:pt>
                <c:pt idx="6">
                  <c:v>1.2438850031529797E-2</c:v>
                </c:pt>
                <c:pt idx="7">
                  <c:v>1.2439323889244623E-2</c:v>
                </c:pt>
                <c:pt idx="8">
                  <c:v>1.2487657376156815E-2</c:v>
                </c:pt>
                <c:pt idx="9">
                  <c:v>1.253551700535418E-2</c:v>
                </c:pt>
                <c:pt idx="10">
                  <c:v>1.4064181993380945E-2</c:v>
                </c:pt>
                <c:pt idx="11">
                  <c:v>1.4064655851095771E-2</c:v>
                </c:pt>
                <c:pt idx="12">
                  <c:v>1.4089770309981518E-2</c:v>
                </c:pt>
                <c:pt idx="13">
                  <c:v>1.4090244167696343E-2</c:v>
                </c:pt>
                <c:pt idx="14">
                  <c:v>1.4119149488300693E-2</c:v>
                </c:pt>
                <c:pt idx="15">
                  <c:v>1.4119623346015518E-2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3-4C1E-8B3A-F8C7DE87A3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-1128</c:v>
                </c:pt>
                <c:pt idx="1">
                  <c:v>0</c:v>
                </c:pt>
                <c:pt idx="2">
                  <c:v>13027</c:v>
                </c:pt>
                <c:pt idx="3">
                  <c:v>13027.5</c:v>
                </c:pt>
                <c:pt idx="4">
                  <c:v>13053</c:v>
                </c:pt>
                <c:pt idx="5">
                  <c:v>13053.5</c:v>
                </c:pt>
                <c:pt idx="6">
                  <c:v>13087</c:v>
                </c:pt>
                <c:pt idx="7">
                  <c:v>13087.5</c:v>
                </c:pt>
                <c:pt idx="8">
                  <c:v>13138.5</c:v>
                </c:pt>
                <c:pt idx="9">
                  <c:v>13189</c:v>
                </c:pt>
                <c:pt idx="10">
                  <c:v>14802</c:v>
                </c:pt>
                <c:pt idx="11">
                  <c:v>14802.5</c:v>
                </c:pt>
                <c:pt idx="12">
                  <c:v>14829</c:v>
                </c:pt>
                <c:pt idx="13">
                  <c:v>14829.5</c:v>
                </c:pt>
                <c:pt idx="14">
                  <c:v>14860</c:v>
                </c:pt>
                <c:pt idx="15">
                  <c:v>14860.5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13-4C1E-8B3A-F8C7DE87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345712"/>
        <c:axId val="1"/>
      </c:scatterChart>
      <c:valAx>
        <c:axId val="65634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34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6205340-7CBE-CA5D-2D06-9AC21179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28515625" customWidth="1"/>
  </cols>
  <sheetData>
    <row r="1" spans="1:21" ht="20.25" x14ac:dyDescent="0.3">
      <c r="A1" s="1" t="s">
        <v>48</v>
      </c>
      <c r="F1" s="35" t="s">
        <v>43</v>
      </c>
      <c r="G1" s="30">
        <v>0</v>
      </c>
      <c r="H1" s="31"/>
      <c r="I1" s="36" t="s">
        <v>44</v>
      </c>
      <c r="J1" s="37" t="s">
        <v>43</v>
      </c>
      <c r="K1" s="38">
        <v>0.18459</v>
      </c>
      <c r="L1" s="33">
        <v>-39.403799999999997</v>
      </c>
      <c r="M1" s="34">
        <v>52500.317999999999</v>
      </c>
      <c r="N1" s="34">
        <v>0.41361297000000002</v>
      </c>
      <c r="O1" s="32" t="s">
        <v>45</v>
      </c>
      <c r="P1" s="33">
        <v>9.27</v>
      </c>
      <c r="Q1" s="33">
        <v>9.5299999999999994</v>
      </c>
      <c r="R1" s="39" t="s">
        <v>46</v>
      </c>
      <c r="S1" s="45" t="s">
        <v>47</v>
      </c>
      <c r="U1" s="46"/>
    </row>
    <row r="2" spans="1:21" x14ac:dyDescent="0.2">
      <c r="A2" t="s">
        <v>26</v>
      </c>
      <c r="B2" t="s">
        <v>45</v>
      </c>
      <c r="C2" s="29"/>
      <c r="D2" s="3"/>
      <c r="U2" s="46"/>
    </row>
    <row r="3" spans="1:21" ht="13.5" thickBot="1" x14ac:dyDescent="0.25"/>
    <row r="4" spans="1:21" ht="14.25" thickTop="1" thickBot="1" x14ac:dyDescent="0.25">
      <c r="A4" s="5" t="s">
        <v>3</v>
      </c>
      <c r="C4" s="26" t="s">
        <v>38</v>
      </c>
      <c r="D4" s="27" t="s">
        <v>38</v>
      </c>
      <c r="E4" s="40" t="s">
        <v>49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4</v>
      </c>
      <c r="E6" s="50" t="s">
        <v>50</v>
      </c>
    </row>
    <row r="7" spans="1:21" x14ac:dyDescent="0.2">
      <c r="A7" t="s">
        <v>5</v>
      </c>
      <c r="C7" s="47">
        <v>52966.874000000003</v>
      </c>
      <c r="D7" s="28" t="s">
        <v>58</v>
      </c>
      <c r="E7" s="51">
        <v>52500.317999999999</v>
      </c>
    </row>
    <row r="8" spans="1:21" x14ac:dyDescent="0.2">
      <c r="A8" t="s">
        <v>6</v>
      </c>
      <c r="C8" s="47">
        <v>0.41361297000000002</v>
      </c>
      <c r="D8" s="28" t="s">
        <v>50</v>
      </c>
      <c r="E8" s="52">
        <v>0.41361297000000002</v>
      </c>
    </row>
    <row r="9" spans="1:21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0">
        <f ca="1">INTERCEPT(INDIRECT($E$9):G992,INDIRECT($D$9):F992)</f>
        <v>3.6098203689575656E-5</v>
      </c>
      <c r="D11" s="3"/>
      <c r="E11" s="10"/>
    </row>
    <row r="12" spans="1:21" x14ac:dyDescent="0.2">
      <c r="A12" s="10" t="s">
        <v>19</v>
      </c>
      <c r="B12" s="10"/>
      <c r="C12" s="20">
        <f ca="1">SLOPE(INDIRECT($E$9):G992,INDIRECT($D$9):F992)</f>
        <v>9.4771542965081544E-7</v>
      </c>
      <c r="D12" s="3"/>
      <c r="E12" s="53" t="s">
        <v>54</v>
      </c>
      <c r="F12" s="54" t="s">
        <v>57</v>
      </c>
    </row>
    <row r="13" spans="1:21" x14ac:dyDescent="0.2">
      <c r="A13" s="10" t="s">
        <v>21</v>
      </c>
      <c r="B13" s="10"/>
      <c r="C13" s="3" t="s">
        <v>16</v>
      </c>
      <c r="E13" s="55" t="s">
        <v>35</v>
      </c>
      <c r="F13" s="56">
        <v>1</v>
      </c>
    </row>
    <row r="14" spans="1:21" x14ac:dyDescent="0.2">
      <c r="A14" s="10"/>
      <c r="B14" s="10"/>
      <c r="C14" s="10"/>
      <c r="E14" s="55" t="s">
        <v>32</v>
      </c>
      <c r="F14" s="57">
        <f ca="1">NOW()+15018.5+$C$5/24</f>
        <v>60520.845933101853</v>
      </c>
    </row>
    <row r="15" spans="1:21" x14ac:dyDescent="0.2">
      <c r="A15" s="12" t="s">
        <v>20</v>
      </c>
      <c r="B15" s="10"/>
      <c r="C15" s="13">
        <f ca="1">(C7+C11)+(C8+C12)*INT(MAX(F21:F3533))</f>
        <v>59113.176853349491</v>
      </c>
      <c r="E15" s="58" t="s">
        <v>36</v>
      </c>
      <c r="F15" s="57">
        <f ca="1">ROUND(2*($F$14-$C$7)/$C$8,0)/2+$F$13</f>
        <v>18264.5</v>
      </c>
    </row>
    <row r="16" spans="1:21" x14ac:dyDescent="0.2">
      <c r="A16" s="15" t="s">
        <v>7</v>
      </c>
      <c r="B16" s="10"/>
      <c r="C16" s="16">
        <f ca="1">+C8+C12</f>
        <v>0.41361391771542966</v>
      </c>
      <c r="E16" s="58" t="s">
        <v>37</v>
      </c>
      <c r="F16" s="57">
        <f ca="1">ROUND(2*($F$14-$C$15)/$C$16,0)/2+$F$13</f>
        <v>3404.5</v>
      </c>
    </row>
    <row r="17" spans="1:23" ht="13.5" thickBot="1" x14ac:dyDescent="0.25">
      <c r="A17" s="14" t="s">
        <v>29</v>
      </c>
      <c r="B17" s="10"/>
      <c r="C17" s="10">
        <f>COUNT(C21:C2191)</f>
        <v>16</v>
      </c>
      <c r="E17" s="58" t="s">
        <v>55</v>
      </c>
      <c r="F17" s="59">
        <f ca="1">+$C$15+$C$16*$F$16-15018.5-$C$5/24</f>
        <v>45503.221269545007</v>
      </c>
    </row>
    <row r="18" spans="1:23" ht="14.25" thickTop="1" thickBot="1" x14ac:dyDescent="0.25">
      <c r="A18" s="15" t="s">
        <v>8</v>
      </c>
      <c r="B18" s="10"/>
      <c r="C18" s="18">
        <f ca="1">+C15</f>
        <v>59113.176853349491</v>
      </c>
      <c r="D18" s="19">
        <f ca="1">+C16</f>
        <v>0.41361391771542966</v>
      </c>
      <c r="E18" s="61" t="s">
        <v>56</v>
      </c>
      <c r="F18" s="60">
        <f ca="1">+($C$15+$C$16*$F$16)-($C$16/2)-15018.5-$C$5/24</f>
        <v>45503.01446258615</v>
      </c>
    </row>
    <row r="19" spans="1:23" ht="13.5" thickTop="1" x14ac:dyDescent="0.2">
      <c r="E19" s="14"/>
      <c r="F19" s="17"/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52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5" t="s">
        <v>34</v>
      </c>
    </row>
    <row r="21" spans="1:23" x14ac:dyDescent="0.2">
      <c r="A21" t="s">
        <v>50</v>
      </c>
      <c r="C21" s="8">
        <v>52500.317999999999</v>
      </c>
      <c r="D21" s="8" t="s">
        <v>16</v>
      </c>
      <c r="E21">
        <f t="shared" ref="E21:E36" si="0">+(C21-C$7)/C$8</f>
        <v>-1128.0013777130928</v>
      </c>
      <c r="F21">
        <f t="shared" ref="F21:F36" si="1">ROUND(2*E21,0)/2</f>
        <v>-1128</v>
      </c>
      <c r="G21">
        <f t="shared" ref="G21:G36" si="2">+C21-(C$7+F21*C$8)</f>
        <v>-5.6984000548254699E-4</v>
      </c>
      <c r="I21">
        <f>+G21</f>
        <v>-5.6984000548254699E-4</v>
      </c>
      <c r="O21">
        <f t="shared" ref="O21:O36" ca="1" si="3">+C$11+C$12*$F21</f>
        <v>-1.0329248009565441E-3</v>
      </c>
      <c r="Q21" s="2">
        <f t="shared" ref="Q21:Q36" si="4">+C21-15018.5</f>
        <v>37481.817999999999</v>
      </c>
    </row>
    <row r="22" spans="1:23" x14ac:dyDescent="0.2">
      <c r="A22" t="str">
        <f>$D$7</f>
        <v>VSX</v>
      </c>
      <c r="C22" s="8">
        <f>$C$7</f>
        <v>52966.874000000003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L22">
        <f t="shared" ref="L22:L28" si="5">+G22</f>
        <v>0</v>
      </c>
      <c r="O22">
        <f t="shared" ca="1" si="3"/>
        <v>3.6098203689575656E-5</v>
      </c>
      <c r="Q22" s="2">
        <f t="shared" si="4"/>
        <v>37948.374000000003</v>
      </c>
    </row>
    <row r="23" spans="1:23" x14ac:dyDescent="0.2">
      <c r="A23" s="43" t="s">
        <v>51</v>
      </c>
      <c r="B23" s="43" t="s">
        <v>2</v>
      </c>
      <c r="C23" s="48">
        <v>58355.021986571141</v>
      </c>
      <c r="D23" s="49">
        <v>6.9399999999999996E-4</v>
      </c>
      <c r="E23">
        <f t="shared" si="0"/>
        <v>13027.028592868199</v>
      </c>
      <c r="F23">
        <f t="shared" si="1"/>
        <v>13027</v>
      </c>
      <c r="G23">
        <f t="shared" si="2"/>
        <v>1.1826381138234865E-2</v>
      </c>
      <c r="L23">
        <f t="shared" si="5"/>
        <v>1.1826381138234865E-2</v>
      </c>
      <c r="O23">
        <f t="shared" ca="1" si="3"/>
        <v>1.2381987105750749E-2</v>
      </c>
      <c r="Q23" s="2">
        <f t="shared" si="4"/>
        <v>43336.521986571141</v>
      </c>
      <c r="W23" s="44" t="s">
        <v>53</v>
      </c>
    </row>
    <row r="24" spans="1:23" x14ac:dyDescent="0.2">
      <c r="A24" s="43" t="s">
        <v>51</v>
      </c>
      <c r="B24" s="43" t="s">
        <v>1</v>
      </c>
      <c r="C24" s="48">
        <v>58355.228956411127</v>
      </c>
      <c r="D24" s="49">
        <v>6.6600000000000003E-4</v>
      </c>
      <c r="E24">
        <f t="shared" si="0"/>
        <v>13027.52898781468</v>
      </c>
      <c r="F24">
        <f t="shared" si="1"/>
        <v>13027.5</v>
      </c>
      <c r="G24">
        <f t="shared" si="2"/>
        <v>1.1989736121904571E-2</v>
      </c>
      <c r="L24">
        <f t="shared" si="5"/>
        <v>1.1989736121904571E-2</v>
      </c>
      <c r="O24">
        <f t="shared" ca="1" si="3"/>
        <v>1.2382460963465574E-2</v>
      </c>
      <c r="Q24" s="2">
        <f t="shared" si="4"/>
        <v>43336.728956411127</v>
      </c>
      <c r="W24" s="44" t="s">
        <v>53</v>
      </c>
    </row>
    <row r="25" spans="1:23" x14ac:dyDescent="0.2">
      <c r="A25" s="43" t="s">
        <v>51</v>
      </c>
      <c r="B25" s="43" t="s">
        <v>2</v>
      </c>
      <c r="C25" s="48">
        <v>58365.775876344647</v>
      </c>
      <c r="D25" s="49">
        <v>6.8400000000000004E-4</v>
      </c>
      <c r="E25">
        <f t="shared" si="0"/>
        <v>13053.028478155904</v>
      </c>
      <c r="F25">
        <f t="shared" si="1"/>
        <v>13053</v>
      </c>
      <c r="G25">
        <f t="shared" si="2"/>
        <v>1.1778934640460648E-2</v>
      </c>
      <c r="L25">
        <f t="shared" si="5"/>
        <v>1.1778934640460648E-2</v>
      </c>
      <c r="O25">
        <f t="shared" ca="1" si="3"/>
        <v>1.240662770692167E-2</v>
      </c>
      <c r="Q25" s="2">
        <f t="shared" si="4"/>
        <v>43347.275876344647</v>
      </c>
      <c r="W25" s="44" t="s">
        <v>53</v>
      </c>
    </row>
    <row r="26" spans="1:23" x14ac:dyDescent="0.2">
      <c r="A26" s="43" t="s">
        <v>51</v>
      </c>
      <c r="B26" s="43" t="s">
        <v>1</v>
      </c>
      <c r="C26" s="48">
        <v>58365.983113274444</v>
      </c>
      <c r="D26" s="49">
        <v>7.4899999999999999E-4</v>
      </c>
      <c r="E26">
        <f t="shared" si="0"/>
        <v>13053.529518850533</v>
      </c>
      <c r="F26">
        <f t="shared" si="1"/>
        <v>13053.5</v>
      </c>
      <c r="G26">
        <f t="shared" si="2"/>
        <v>1.2209379441628698E-2</v>
      </c>
      <c r="L26">
        <f t="shared" si="5"/>
        <v>1.2209379441628698E-2</v>
      </c>
      <c r="O26">
        <f t="shared" ca="1" si="3"/>
        <v>1.2407101564636496E-2</v>
      </c>
      <c r="Q26" s="2">
        <f t="shared" si="4"/>
        <v>43347.483113274444</v>
      </c>
      <c r="W26" s="44" t="s">
        <v>53</v>
      </c>
    </row>
    <row r="27" spans="1:23" x14ac:dyDescent="0.2">
      <c r="A27" s="43" t="s">
        <v>51</v>
      </c>
      <c r="B27" s="43" t="s">
        <v>2</v>
      </c>
      <c r="C27" s="48">
        <v>58379.838703744579</v>
      </c>
      <c r="D27" s="49">
        <v>6.8900000000000005E-4</v>
      </c>
      <c r="E27">
        <f t="shared" si="0"/>
        <v>13087.028445323112</v>
      </c>
      <c r="F27">
        <f t="shared" si="1"/>
        <v>13087</v>
      </c>
      <c r="G27">
        <f t="shared" si="2"/>
        <v>1.1765354574890807E-2</v>
      </c>
      <c r="L27">
        <f t="shared" si="5"/>
        <v>1.1765354574890807E-2</v>
      </c>
      <c r="O27">
        <f t="shared" ca="1" si="3"/>
        <v>1.2438850031529797E-2</v>
      </c>
      <c r="Q27" s="2">
        <f t="shared" si="4"/>
        <v>43361.338703744579</v>
      </c>
      <c r="W27" s="44" t="s">
        <v>53</v>
      </c>
    </row>
    <row r="28" spans="1:23" x14ac:dyDescent="0.2">
      <c r="A28" s="43" t="s">
        <v>51</v>
      </c>
      <c r="B28" s="43" t="s">
        <v>1</v>
      </c>
      <c r="C28" s="48">
        <v>58380.045679800678</v>
      </c>
      <c r="D28" s="49">
        <v>6.69E-4</v>
      </c>
      <c r="E28">
        <f t="shared" si="0"/>
        <v>13087.528855298408</v>
      </c>
      <c r="F28">
        <f t="shared" si="1"/>
        <v>13087.5</v>
      </c>
      <c r="G28">
        <f t="shared" si="2"/>
        <v>1.1934925671084784E-2</v>
      </c>
      <c r="L28">
        <f t="shared" si="5"/>
        <v>1.1934925671084784E-2</v>
      </c>
      <c r="O28">
        <f t="shared" ca="1" si="3"/>
        <v>1.2439323889244623E-2</v>
      </c>
      <c r="Q28" s="2">
        <f t="shared" si="4"/>
        <v>43361.545679800678</v>
      </c>
      <c r="W28" s="44" t="s">
        <v>53</v>
      </c>
    </row>
    <row r="29" spans="1:23" x14ac:dyDescent="0.2">
      <c r="A29" s="41" t="s">
        <v>0</v>
      </c>
      <c r="B29" s="42" t="s">
        <v>1</v>
      </c>
      <c r="C29" s="41">
        <v>58401.14</v>
      </c>
      <c r="D29" s="41">
        <v>1.8E-3</v>
      </c>
      <c r="E29">
        <f t="shared" si="0"/>
        <v>13138.528997289412</v>
      </c>
      <c r="F29">
        <f t="shared" si="1"/>
        <v>13138.5</v>
      </c>
      <c r="G29">
        <f t="shared" si="2"/>
        <v>1.1993654996331315E-2</v>
      </c>
      <c r="K29">
        <f>+G29</f>
        <v>1.1993654996331315E-2</v>
      </c>
      <c r="O29">
        <f t="shared" ca="1" si="3"/>
        <v>1.2487657376156815E-2</v>
      </c>
      <c r="Q29" s="2">
        <f t="shared" si="4"/>
        <v>43382.64</v>
      </c>
    </row>
    <row r="30" spans="1:23" x14ac:dyDescent="0.2">
      <c r="A30" s="41" t="s">
        <v>0</v>
      </c>
      <c r="B30" s="42" t="s">
        <v>2</v>
      </c>
      <c r="C30" s="41">
        <v>58422.027520000003</v>
      </c>
      <c r="D30" s="41">
        <v>1E-4</v>
      </c>
      <c r="E30">
        <f t="shared" si="0"/>
        <v>13189.029154477432</v>
      </c>
      <c r="F30">
        <f t="shared" si="1"/>
        <v>13189</v>
      </c>
      <c r="G30">
        <f t="shared" si="2"/>
        <v>1.2058669999532867E-2</v>
      </c>
      <c r="K30">
        <f>+G30</f>
        <v>1.2058669999532867E-2</v>
      </c>
      <c r="O30">
        <f t="shared" ca="1" si="3"/>
        <v>1.253551700535418E-2</v>
      </c>
      <c r="Q30" s="2">
        <f t="shared" si="4"/>
        <v>43403.527520000003</v>
      </c>
    </row>
    <row r="31" spans="1:23" x14ac:dyDescent="0.2">
      <c r="A31" s="43" t="s">
        <v>51</v>
      </c>
      <c r="B31" s="43" t="s">
        <v>2</v>
      </c>
      <c r="C31" s="48">
        <v>59089.187746237032</v>
      </c>
      <c r="D31" s="49">
        <v>6.6699999999999995E-4</v>
      </c>
      <c r="E31">
        <f t="shared" si="0"/>
        <v>14802.035212379893</v>
      </c>
      <c r="F31">
        <f t="shared" si="1"/>
        <v>14802</v>
      </c>
      <c r="G31">
        <f t="shared" si="2"/>
        <v>1.4564297031029128E-2</v>
      </c>
      <c r="L31">
        <f t="shared" ref="L31:L36" si="6">+G31</f>
        <v>1.4564297031029128E-2</v>
      </c>
      <c r="O31">
        <f t="shared" ca="1" si="3"/>
        <v>1.4064181993380945E-2</v>
      </c>
      <c r="Q31" s="2">
        <f t="shared" si="4"/>
        <v>44070.687746237032</v>
      </c>
      <c r="W31" s="44" t="s">
        <v>53</v>
      </c>
    </row>
    <row r="32" spans="1:23" x14ac:dyDescent="0.2">
      <c r="A32" s="43" t="s">
        <v>51</v>
      </c>
      <c r="B32" s="43" t="s">
        <v>1</v>
      </c>
      <c r="C32" s="48">
        <v>59089.394560097251</v>
      </c>
      <c r="D32" s="49">
        <v>8.1499999999999997E-4</v>
      </c>
      <c r="E32">
        <f t="shared" si="0"/>
        <v>14802.5352302111</v>
      </c>
      <c r="F32">
        <f t="shared" si="1"/>
        <v>14802.5</v>
      </c>
      <c r="G32">
        <f t="shared" si="2"/>
        <v>1.4571672247257084E-2</v>
      </c>
      <c r="L32">
        <f t="shared" si="6"/>
        <v>1.4571672247257084E-2</v>
      </c>
      <c r="O32">
        <f t="shared" ca="1" si="3"/>
        <v>1.4064655851095771E-2</v>
      </c>
      <c r="Q32" s="2">
        <f t="shared" si="4"/>
        <v>44070.894560097251</v>
      </c>
      <c r="W32" s="44" t="s">
        <v>53</v>
      </c>
    </row>
    <row r="33" spans="1:23" x14ac:dyDescent="0.2">
      <c r="A33" s="43" t="s">
        <v>51</v>
      </c>
      <c r="B33" s="43" t="s">
        <v>2</v>
      </c>
      <c r="C33" s="48">
        <v>59100.355347168632</v>
      </c>
      <c r="D33" s="49">
        <v>9.8200000000000002E-4</v>
      </c>
      <c r="E33">
        <f t="shared" si="0"/>
        <v>14829.03533505883</v>
      </c>
      <c r="F33">
        <f t="shared" si="1"/>
        <v>14829</v>
      </c>
      <c r="G33">
        <f t="shared" si="2"/>
        <v>1.4615038628107868E-2</v>
      </c>
      <c r="L33">
        <f t="shared" si="6"/>
        <v>1.4615038628107868E-2</v>
      </c>
      <c r="O33">
        <f t="shared" ca="1" si="3"/>
        <v>1.4089770309981518E-2</v>
      </c>
      <c r="Q33" s="2">
        <f t="shared" si="4"/>
        <v>44081.855347168632</v>
      </c>
      <c r="W33" s="44" t="s">
        <v>53</v>
      </c>
    </row>
    <row r="34" spans="1:23" x14ac:dyDescent="0.2">
      <c r="A34" s="43" t="s">
        <v>51</v>
      </c>
      <c r="B34" s="43" t="s">
        <v>1</v>
      </c>
      <c r="C34" s="48">
        <v>59100.562397977803</v>
      </c>
      <c r="D34" s="49">
        <v>1.06E-3</v>
      </c>
      <c r="E34">
        <f t="shared" si="0"/>
        <v>14829.535925766058</v>
      </c>
      <c r="F34">
        <f t="shared" si="1"/>
        <v>14829.5</v>
      </c>
      <c r="G34">
        <f t="shared" si="2"/>
        <v>1.4859362796414644E-2</v>
      </c>
      <c r="L34">
        <f t="shared" si="6"/>
        <v>1.4859362796414644E-2</v>
      </c>
      <c r="O34">
        <f t="shared" ca="1" si="3"/>
        <v>1.4090244167696343E-2</v>
      </c>
      <c r="Q34" s="2">
        <f t="shared" si="4"/>
        <v>44082.062397977803</v>
      </c>
      <c r="W34" s="44" t="s">
        <v>53</v>
      </c>
    </row>
    <row r="35" spans="1:23" x14ac:dyDescent="0.2">
      <c r="A35" s="43" t="s">
        <v>51</v>
      </c>
      <c r="B35" s="43" t="s">
        <v>2</v>
      </c>
      <c r="C35" s="48">
        <v>59113.177303678822</v>
      </c>
      <c r="D35" s="49">
        <v>1.049E-3</v>
      </c>
      <c r="E35">
        <f t="shared" si="0"/>
        <v>14860.035224908004</v>
      </c>
      <c r="F35">
        <f t="shared" si="1"/>
        <v>14860</v>
      </c>
      <c r="G35">
        <f t="shared" si="2"/>
        <v>1.4569478815246839E-2</v>
      </c>
      <c r="L35">
        <f t="shared" si="6"/>
        <v>1.4569478815246839E-2</v>
      </c>
      <c r="O35">
        <f t="shared" ca="1" si="3"/>
        <v>1.4119149488300693E-2</v>
      </c>
      <c r="Q35" s="2">
        <f t="shared" si="4"/>
        <v>44094.677303678822</v>
      </c>
      <c r="W35" s="44" t="s">
        <v>53</v>
      </c>
    </row>
    <row r="36" spans="1:23" x14ac:dyDescent="0.2">
      <c r="A36" s="43" t="s">
        <v>51</v>
      </c>
      <c r="B36" s="43" t="s">
        <v>1</v>
      </c>
      <c r="C36" s="48">
        <v>59113.384403963108</v>
      </c>
      <c r="D36" s="49">
        <v>8.6600000000000002E-4</v>
      </c>
      <c r="E36">
        <f t="shared" si="0"/>
        <v>14860.535935232167</v>
      </c>
      <c r="F36">
        <f t="shared" si="1"/>
        <v>14860.5</v>
      </c>
      <c r="G36">
        <f t="shared" si="2"/>
        <v>1.4863278105622157E-2</v>
      </c>
      <c r="L36">
        <f t="shared" si="6"/>
        <v>1.4863278105622157E-2</v>
      </c>
      <c r="O36">
        <f t="shared" ca="1" si="3"/>
        <v>1.4119623346015518E-2</v>
      </c>
      <c r="Q36" s="2">
        <f t="shared" si="4"/>
        <v>44094.884403963108</v>
      </c>
      <c r="W36" s="44" t="s">
        <v>53</v>
      </c>
    </row>
    <row r="37" spans="1:23" x14ac:dyDescent="0.2">
      <c r="C37" s="8"/>
      <c r="D37" s="8"/>
    </row>
    <row r="38" spans="1:23" x14ac:dyDescent="0.2">
      <c r="C38" s="8"/>
      <c r="D38" s="8"/>
    </row>
    <row r="39" spans="1:23" x14ac:dyDescent="0.2">
      <c r="C39" s="8"/>
      <c r="D39" s="8"/>
    </row>
    <row r="40" spans="1:23" x14ac:dyDescent="0.2">
      <c r="C40" s="8"/>
      <c r="D40" s="8"/>
    </row>
    <row r="41" spans="1:23" x14ac:dyDescent="0.2">
      <c r="C41" s="8"/>
      <c r="D41" s="8"/>
    </row>
    <row r="42" spans="1:23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41">
    <sortCondition ref="C21:C41"/>
  </sortState>
  <phoneticPr fontId="7" type="noConversion"/>
  <hyperlinks>
    <hyperlink ref="H63242" r:id="rId1" display="http://vsolj.cetus-net.org/bulletin.html" xr:uid="{00000000-0004-0000-0000-000000000000}"/>
    <hyperlink ref="H63235" r:id="rId2" display="https://www.aavso.org/ejaavso" xr:uid="{00000000-0004-0000-0000-000001000000}"/>
    <hyperlink ref="I63242" r:id="rId3" display="http://vsolj.cetus-net.org/bulletin.html" xr:uid="{00000000-0004-0000-0000-000002000000}"/>
    <hyperlink ref="AQ56893" r:id="rId4" display="http://cdsbib.u-strasbg.fr/cgi-bin/cdsbib?1990RMxAA..21..381G" xr:uid="{00000000-0004-0000-0000-000003000000}"/>
    <hyperlink ref="H63239" r:id="rId5" display="https://www.aavso.org/ejaavso" xr:uid="{00000000-0004-0000-0000-000004000000}"/>
    <hyperlink ref="AP4257" r:id="rId6" display="http://cdsbib.u-strasbg.fr/cgi-bin/cdsbib?1990RMxAA..21..381G" xr:uid="{00000000-0004-0000-0000-000005000000}"/>
    <hyperlink ref="AP4260" r:id="rId7" display="http://cdsbib.u-strasbg.fr/cgi-bin/cdsbib?1990RMxAA..21..381G" xr:uid="{00000000-0004-0000-0000-000006000000}"/>
    <hyperlink ref="AP4258" r:id="rId8" display="http://cdsbib.u-strasbg.fr/cgi-bin/cdsbib?1990RMxAA..21..381G" xr:uid="{00000000-0004-0000-0000-000007000000}"/>
    <hyperlink ref="AP4242" r:id="rId9" display="http://cdsbib.u-strasbg.fr/cgi-bin/cdsbib?1990RMxAA..21..381G" xr:uid="{00000000-0004-0000-0000-000008000000}"/>
    <hyperlink ref="AQ4471" r:id="rId10" display="http://cdsbib.u-strasbg.fr/cgi-bin/cdsbib?1990RMxAA..21..381G" xr:uid="{00000000-0004-0000-0000-000009000000}"/>
    <hyperlink ref="AQ4475" r:id="rId11" display="http://cdsbib.u-strasbg.fr/cgi-bin/cdsbib?1990RMxAA..21..381G" xr:uid="{00000000-0004-0000-0000-00000A000000}"/>
    <hyperlink ref="AQ64155" r:id="rId12" display="http://cdsbib.u-strasbg.fr/cgi-bin/cdsbib?1990RMxAA..21..381G" xr:uid="{00000000-0004-0000-0000-00000B000000}"/>
    <hyperlink ref="I1363" r:id="rId13" display="http://vsolj.cetus-net.org/bulletin.html" xr:uid="{00000000-0004-0000-0000-00000C000000}"/>
    <hyperlink ref="H1363" r:id="rId14" display="http://vsolj.cetus-net.org/bulletin.html" xr:uid="{00000000-0004-0000-0000-00000D000000}"/>
    <hyperlink ref="AQ64816" r:id="rId15" display="http://cdsbib.u-strasbg.fr/cgi-bin/cdsbib?1990RMxAA..21..381G" xr:uid="{00000000-0004-0000-0000-00000E000000}"/>
    <hyperlink ref="AQ64815" r:id="rId16" display="http://cdsbib.u-strasbg.fr/cgi-bin/cdsbib?1990RMxAA..21..381G" xr:uid="{00000000-0004-0000-0000-00000F000000}"/>
    <hyperlink ref="AP2533" r:id="rId17" display="http://cdsbib.u-strasbg.fr/cgi-bin/cdsbib?1990RMxAA..21..381G" xr:uid="{00000000-0004-0000-0000-000010000000}"/>
    <hyperlink ref="AP2551" r:id="rId18" display="http://cdsbib.u-strasbg.fr/cgi-bin/cdsbib?1990RMxAA..21..381G" xr:uid="{00000000-0004-0000-0000-000011000000}"/>
    <hyperlink ref="AP2552" r:id="rId19" display="http://cdsbib.u-strasbg.fr/cgi-bin/cdsbib?1990RMxAA..21..381G" xr:uid="{00000000-0004-0000-0000-000012000000}"/>
    <hyperlink ref="AP25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2024-07-29T08:18:08Z</dcterms:modified>
</cp:coreProperties>
</file>