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F72876-05F0-4653-A3F0-CAE3F04A81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Q22" i="1"/>
  <c r="Q23" i="1"/>
  <c r="Q24" i="1"/>
  <c r="Q25" i="1"/>
  <c r="Q26" i="1"/>
  <c r="Q27" i="1"/>
  <c r="Q29" i="1"/>
  <c r="Q28" i="1"/>
  <c r="Q30" i="1"/>
  <c r="Q31" i="1"/>
  <c r="Q32" i="1"/>
  <c r="Q33" i="1"/>
  <c r="Q34" i="1"/>
  <c r="Q36" i="1"/>
  <c r="Q35" i="1"/>
  <c r="C8" i="1"/>
  <c r="C7" i="1"/>
  <c r="E29" i="1"/>
  <c r="F29" i="1"/>
  <c r="R36" i="1"/>
  <c r="Q21" i="1"/>
  <c r="E33" i="1"/>
  <c r="F33" i="1"/>
  <c r="G27" i="1"/>
  <c r="I27" i="1"/>
  <c r="E25" i="1"/>
  <c r="F25" i="1"/>
  <c r="E36" i="1"/>
  <c r="F36" i="1"/>
  <c r="G32" i="1"/>
  <c r="I32" i="1"/>
  <c r="E30" i="1"/>
  <c r="F30" i="1"/>
  <c r="G30" i="1"/>
  <c r="I30" i="1"/>
  <c r="E35" i="1"/>
  <c r="F35" i="1"/>
  <c r="G35" i="1"/>
  <c r="I35" i="1"/>
  <c r="E27" i="1"/>
  <c r="F27" i="1"/>
  <c r="E22" i="1"/>
  <c r="F22" i="1"/>
  <c r="G22" i="1"/>
  <c r="G21" i="1"/>
  <c r="H21" i="1"/>
  <c r="E32" i="1"/>
  <c r="F32" i="1"/>
  <c r="G26" i="1"/>
  <c r="I26" i="1"/>
  <c r="E24" i="1"/>
  <c r="F24" i="1"/>
  <c r="G24" i="1"/>
  <c r="I24" i="1"/>
  <c r="E21" i="1"/>
  <c r="F21" i="1"/>
  <c r="G36" i="1"/>
  <c r="J36" i="1"/>
  <c r="E34" i="1"/>
  <c r="F34" i="1"/>
  <c r="G34" i="1"/>
  <c r="I34" i="1"/>
  <c r="G29" i="1"/>
  <c r="I29" i="1"/>
  <c r="E26" i="1"/>
  <c r="F26" i="1"/>
  <c r="E28" i="1"/>
  <c r="F28" i="1"/>
  <c r="G28" i="1"/>
  <c r="I28" i="1"/>
  <c r="G23" i="1"/>
  <c r="I23" i="1"/>
  <c r="G33" i="1"/>
  <c r="I33" i="1"/>
  <c r="E31" i="1"/>
  <c r="F31" i="1"/>
  <c r="G31" i="1"/>
  <c r="I31" i="1"/>
  <c r="G25" i="1"/>
  <c r="I25" i="1"/>
  <c r="E23" i="1"/>
  <c r="F23" i="1"/>
  <c r="I22" i="1"/>
  <c r="C12" i="1"/>
  <c r="C11" i="1"/>
  <c r="O25" i="1" l="1"/>
  <c r="O34" i="1"/>
  <c r="O26" i="1"/>
  <c r="O33" i="1"/>
  <c r="O35" i="1"/>
  <c r="O29" i="1"/>
  <c r="O24" i="1"/>
  <c r="C15" i="1"/>
  <c r="O36" i="1"/>
  <c r="O32" i="1"/>
  <c r="O21" i="1"/>
  <c r="O28" i="1"/>
  <c r="O31" i="1"/>
  <c r="O22" i="1"/>
  <c r="O27" i="1"/>
  <c r="O23" i="1"/>
  <c r="O30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<sst xmlns="http://schemas.openxmlformats.org/spreadsheetml/2006/main" count="61" uniqueCount="47">
  <si>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</si>
  <si>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</si>
  <si>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</si>
  <si>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</si>
  <si>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</si>
  <si>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</si>
  <si>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</si>
  <si>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</si>
  <si>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</si>
  <si>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</si>
  <si>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</si>
  <si>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</si>
  <si>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</si>
  <si>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</si>
  <si>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</si>
  <si>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</si>
  <si>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</si>
  <si>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</si>
  <si>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</si>
  <si>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</si>
  <si>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</si>
  <si>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</si>
  <si>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</si>
  <si>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</si>
  <si>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</si>
  <si>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</si>
  <si>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</si>
  <si>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</si>
  <si>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</si>
  <si>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</si>
  <si>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</si>
  <si>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</si>
  <si>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</si>
  <si>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</si>
  <si>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</si>
  <si>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</si>
  <si>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</si>
  <si>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SU Pic / GSC 8085-1010</t>
  </si>
  <si>
    <t>IBVS 5931</t>
  </si>
  <si>
    <t>I</t>
  </si>
  <si>
    <t xml:space="preserve">EA/DM     </t>
  </si>
  <si>
    <t>Kreiner</t>
  </si>
  <si>
    <t>IBVS 256</t>
  </si>
  <si>
    <t>Add cycle</t>
  </si>
  <si>
    <t>Old Cycle</t>
  </si>
  <si>
    <t>Vis?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</si>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</sst>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SU Pic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23-40E9-8D50-D378BD4DF2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2.3000000001047738E-2</c:v>
                </c:pt>
                <c:pt idx="2">
                  <c:v>-1.7379999997501727E-2</c:v>
                </c:pt>
                <c:pt idx="3">
                  <c:v>-9.9874999996245606E-2</c:v>
                </c:pt>
                <c:pt idx="4">
                  <c:v>7.3345000004337635E-2</c:v>
                </c:pt>
                <c:pt idx="5">
                  <c:v>6.6550000046845526E-3</c:v>
                </c:pt>
                <c:pt idx="6">
                  <c:v>-5.8492499993008096E-2</c:v>
                </c:pt>
                <c:pt idx="7">
                  <c:v>1.7769999998563435E-2</c:v>
                </c:pt>
                <c:pt idx="8">
                  <c:v>2.9770000001008157E-2</c:v>
                </c:pt>
                <c:pt idx="9">
                  <c:v>-4.1884999998728745E-2</c:v>
                </c:pt>
                <c:pt idx="10">
                  <c:v>0.13225249999959487</c:v>
                </c:pt>
                <c:pt idx="11">
                  <c:v>-9.3170000000100117E-2</c:v>
                </c:pt>
                <c:pt idx="12">
                  <c:v>9.4125000032363459E-3</c:v>
                </c:pt>
                <c:pt idx="13">
                  <c:v>-5.9299999993527308E-3</c:v>
                </c:pt>
                <c:pt idx="14">
                  <c:v>6.5110000003187452E-2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23-40E9-8D50-D378BD4DF2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5">
                  <c:v>7.3115000006509945E-2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23-40E9-8D50-D378BD4DF2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23-40E9-8D50-D378BD4DF2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23-40E9-8D50-D378BD4DF2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23-40E9-8D50-D378BD4DF2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23-40E9-8D50-D378BD4DF2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25</c:v>
                </c:pt>
                <c:pt idx="4">
                  <c:v>2997</c:v>
                </c:pt>
                <c:pt idx="5">
                  <c:v>3003</c:v>
                </c:pt>
                <c:pt idx="6">
                  <c:v>5169.5</c:v>
                </c:pt>
                <c:pt idx="7">
                  <c:v>5202</c:v>
                </c:pt>
                <c:pt idx="8">
                  <c:v>5202</c:v>
                </c:pt>
                <c:pt idx="9">
                  <c:v>5399</c:v>
                </c:pt>
                <c:pt idx="10">
                  <c:v>5406.5</c:v>
                </c:pt>
                <c:pt idx="11">
                  <c:v>5558</c:v>
                </c:pt>
                <c:pt idx="12">
                  <c:v>5622.5</c:v>
                </c:pt>
                <c:pt idx="13">
                  <c:v>5782</c:v>
                </c:pt>
                <c:pt idx="14">
                  <c:v>12886</c:v>
                </c:pt>
                <c:pt idx="15">
                  <c:v>13659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-2.5188685495606263E-2</c:v>
                </c:pt>
                <c:pt idx="1">
                  <c:v>-2.5188685495606263E-2</c:v>
                </c:pt>
                <c:pt idx="2">
                  <c:v>-2.5110997646789285E-2</c:v>
                </c:pt>
                <c:pt idx="3">
                  <c:v>-2.5026835810570889E-2</c:v>
                </c:pt>
                <c:pt idx="4">
                  <c:v>-5.7861452535656922E-3</c:v>
                </c:pt>
                <c:pt idx="5">
                  <c:v>-5.7473013291572048E-3</c:v>
                </c:pt>
                <c:pt idx="6">
                  <c:v>8.2785923760082571E-3</c:v>
                </c:pt>
                <c:pt idx="7">
                  <c:v>8.4889969665542485E-3</c:v>
                </c:pt>
                <c:pt idx="8">
                  <c:v>8.4889969665542485E-3</c:v>
                </c:pt>
                <c:pt idx="9">
                  <c:v>9.7643724846329903E-3</c:v>
                </c:pt>
                <c:pt idx="10">
                  <c:v>9.8129273901436005E-3</c:v>
                </c:pt>
                <c:pt idx="11">
                  <c:v>1.0793736481457965E-2</c:v>
                </c:pt>
                <c:pt idx="12">
                  <c:v>1.1211308668849226E-2</c:v>
                </c:pt>
                <c:pt idx="13">
                  <c:v>1.224390965937491E-2</c:v>
                </c:pt>
                <c:pt idx="14">
                  <c:v>5.8235116159026629E-2</c:v>
                </c:pt>
                <c:pt idx="15">
                  <c:v>6.3239508420320376E-2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23-40E9-8D50-D378BD4DF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874536"/>
        <c:axId val="1"/>
      </c:scatterChart>
      <c:valAx>
        <c:axId val="563874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874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06766917293233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295275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466878-62BA-DE00-0B8A-64E58050D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 s="9" customFormat="1" ht="12.95" customHeight="1">
      <c r="A2" s="9" t="s">
        <v>24</v>
      </c>
      <c r="B2" s="10" t="s">
        <v>40</v>
      </c>
      <c r="C2" s="11"/>
      <c r="D2" s="11"/>
    </row>
    <row r="3" spans="1:7" s="9" customFormat="1" ht="12.95" customHeight="1" thickBot="1"/>
    <row r="4" spans="1:7" s="9" customFormat="1" ht="12.95" customHeight="1" thickTop="1" thickBot="1">
      <c r="A4" s="12" t="s">
        <v>0</v>
      </c>
      <c r="C4" s="13">
        <v>28815.474999999999</v>
      </c>
      <c r="D4" s="14">
        <v>1.8381149999999999</v>
      </c>
    </row>
    <row r="5" spans="1:7" s="9" customFormat="1" ht="12.95" customHeight="1"/>
    <row r="6" spans="1:7" s="9" customFormat="1" ht="12.95" customHeight="1">
      <c r="A6" s="12" t="s">
        <v>1</v>
      </c>
    </row>
    <row r="7" spans="1:7" s="9" customFormat="1" ht="12.95" customHeight="1">
      <c r="A7" s="9" t="s">
        <v>2</v>
      </c>
      <c r="C7" s="9">
        <f>+C4</f>
        <v>28815.474999999999</v>
      </c>
    </row>
    <row r="8" spans="1:7" s="9" customFormat="1" ht="12.95" customHeight="1">
      <c r="A8" s="9" t="s">
        <v>3</v>
      </c>
      <c r="C8" s="9">
        <f>+D4</f>
        <v>1.8381149999999999</v>
      </c>
    </row>
    <row r="9" spans="1:7" s="9" customFormat="1" ht="12.95" customHeight="1">
      <c r="A9" s="15" t="s">
        <v>30</v>
      </c>
      <c r="C9" s="16">
        <v>-9.5</v>
      </c>
      <c r="D9" s="9" t="s">
        <v>31</v>
      </c>
    </row>
    <row r="10" spans="1:7" s="9" customFormat="1" ht="12.95" customHeight="1" thickBot="1">
      <c r="C10" s="17" t="s">
        <v>20</v>
      </c>
      <c r="D10" s="17" t="s">
        <v>21</v>
      </c>
    </row>
    <row r="11" spans="1:7" s="9" customFormat="1" ht="12.95" customHeight="1">
      <c r="A11" s="9" t="s">
        <v>16</v>
      </c>
      <c r="C11" s="18">
        <f ca="1">INTERCEPT(INDIRECT($G$11):G992,INDIRECT($F$11):F992)</f>
        <v>-2.5188685495606263E-2</v>
      </c>
      <c r="D11" s="11"/>
      <c r="F11" s="19" t="str">
        <f>"F"&amp;E19</f>
        <v>F22</v>
      </c>
      <c r="G11" s="18" t="str">
        <f>"G"&amp;E19</f>
        <v>G22</v>
      </c>
    </row>
    <row r="12" spans="1:7" s="9" customFormat="1" ht="12.95" customHeight="1">
      <c r="A12" s="9" t="s">
        <v>17</v>
      </c>
      <c r="C12" s="18">
        <f ca="1">SLOPE(INDIRECT($G$11):G992,INDIRECT($F$11):F992)</f>
        <v>6.4739874014149383E-6</v>
      </c>
      <c r="D12" s="11"/>
    </row>
    <row r="13" spans="1:7" s="9" customFormat="1" ht="12.95" customHeight="1">
      <c r="A13" s="9" t="s">
        <v>19</v>
      </c>
      <c r="C13" s="11" t="s">
        <v>14</v>
      </c>
      <c r="D13" s="20" t="s">
        <v>43</v>
      </c>
      <c r="E13" s="16">
        <v>1</v>
      </c>
    </row>
    <row r="14" spans="1:7" s="9" customFormat="1" ht="12.95" customHeight="1">
      <c r="D14" s="20" t="s">
        <v>32</v>
      </c>
      <c r="E14" s="21">
        <f ca="1">NOW()+15018.5+$C$9/24</f>
        <v>60373.700146527772</v>
      </c>
    </row>
    <row r="15" spans="1:7" s="9" customFormat="1" ht="12.95" customHeight="1">
      <c r="A15" s="22" t="s">
        <v>18</v>
      </c>
      <c r="C15" s="23">
        <f ca="1">(C7+C11)+(C8+C12)*INT(MAX(F21:F3533))</f>
        <v>53922.351024508418</v>
      </c>
      <c r="D15" s="20" t="s">
        <v>44</v>
      </c>
      <c r="E15" s="21">
        <f ca="1">ROUND(2*(E14-$C$7)/$C$8,0)/2+E13</f>
        <v>17170</v>
      </c>
    </row>
    <row r="16" spans="1:7" s="9" customFormat="1" ht="12.95" customHeight="1">
      <c r="A16" s="12" t="s">
        <v>4</v>
      </c>
      <c r="C16" s="24">
        <f ca="1">+C8+C12</f>
        <v>1.8381214739874014</v>
      </c>
      <c r="D16" s="20" t="s">
        <v>33</v>
      </c>
      <c r="E16" s="18">
        <f ca="1">ROUND(2*(E14-$C$15)/$C$16,0)/2+E13</f>
        <v>3511</v>
      </c>
    </row>
    <row r="17" spans="1:17" s="9" customFormat="1" ht="12.95" customHeight="1" thickBot="1">
      <c r="A17" s="20" t="s">
        <v>29</v>
      </c>
      <c r="C17" s="9">
        <f>COUNT(C21:C2191)</f>
        <v>16</v>
      </c>
      <c r="D17" s="20" t="s">
        <v>34</v>
      </c>
      <c r="E17" s="25">
        <f ca="1">+$C$15+$C$16*E16-15018.5-$C$9/24</f>
        <v>45357.891353011517</v>
      </c>
    </row>
    <row r="18" spans="1:17" s="9" customFormat="1" ht="12.95" customHeight="1" thickTop="1" thickBot="1">
      <c r="A18" s="12" t="s">
        <v>5</v>
      </c>
      <c r="C18" s="26">
        <f ca="1">+C15</f>
        <v>53922.351024508418</v>
      </c>
      <c r="D18" s="27">
        <f ca="1">+C16</f>
        <v>1.8381214739874014</v>
      </c>
      <c r="E18" s="28" t="s">
        <v>35</v>
      </c>
    </row>
    <row r="19" spans="1:17" s="9" customFormat="1" ht="12.95" customHeight="1" thickTop="1">
      <c r="A19" s="29" t="s">
        <v>36</v>
      </c>
      <c r="E19" s="30">
        <v>22</v>
      </c>
    </row>
    <row r="20" spans="1:17" s="9" customFormat="1" ht="12.95" customHeight="1" thickBot="1">
      <c r="A20" s="17" t="s">
        <v>6</v>
      </c>
      <c r="B20" s="17" t="s">
        <v>7</v>
      </c>
      <c r="C20" s="17" t="s">
        <v>8</v>
      </c>
      <c r="D20" s="17" t="s">
        <v>13</v>
      </c>
      <c r="E20" s="17" t="s">
        <v>9</v>
      </c>
      <c r="F20" s="17" t="s">
        <v>10</v>
      </c>
      <c r="G20" s="17" t="s">
        <v>11</v>
      </c>
      <c r="H20" s="31" t="s">
        <v>12</v>
      </c>
      <c r="I20" s="31" t="s">
        <v>45</v>
      </c>
      <c r="J20" s="31" t="s">
        <v>46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15</v>
      </c>
    </row>
    <row r="21" spans="1:17" s="9" customFormat="1" ht="12.95" customHeight="1">
      <c r="A21" s="9" t="s">
        <v>12</v>
      </c>
      <c r="C21" s="33">
        <v>28815.474999999999</v>
      </c>
      <c r="D21" s="33" t="s">
        <v>14</v>
      </c>
      <c r="E21" s="9">
        <f t="shared" ref="E21:E36" si="0">+(C21-C$7)/C$8</f>
        <v>0</v>
      </c>
      <c r="F21" s="9">
        <f t="shared" ref="F21:F36" si="1">ROUND(2*E21,0)/2</f>
        <v>0</v>
      </c>
      <c r="G21" s="9">
        <f t="shared" ref="G21:G36" si="2">+C21-(C$7+F21*C$8)</f>
        <v>0</v>
      </c>
      <c r="H21" s="9">
        <f>+G21</f>
        <v>0</v>
      </c>
      <c r="O21" s="9">
        <f t="shared" ref="O21:O36" ca="1" si="3">+C$11+C$12*$F21</f>
        <v>-2.5188685495606263E-2</v>
      </c>
      <c r="Q21" s="34">
        <f t="shared" ref="Q21:Q36" si="4">+C21-15018.5</f>
        <v>13796.974999999999</v>
      </c>
    </row>
    <row r="22" spans="1:17" s="9" customFormat="1" ht="12.95" customHeight="1">
      <c r="A22" s="9" t="s">
        <v>42</v>
      </c>
      <c r="C22" s="35">
        <v>28815.498</v>
      </c>
      <c r="D22" s="33"/>
      <c r="E22" s="9">
        <f t="shared" si="0"/>
        <v>1.2512818839434822E-2</v>
      </c>
      <c r="F22" s="9">
        <f t="shared" si="1"/>
        <v>0</v>
      </c>
      <c r="G22" s="9">
        <f t="shared" si="2"/>
        <v>2.3000000001047738E-2</v>
      </c>
      <c r="I22" s="9">
        <f>+G22</f>
        <v>2.3000000001047738E-2</v>
      </c>
      <c r="O22" s="9">
        <f t="shared" ca="1" si="3"/>
        <v>-2.5188685495606263E-2</v>
      </c>
      <c r="Q22" s="34">
        <f t="shared" si="4"/>
        <v>13796.998</v>
      </c>
    </row>
    <row r="23" spans="1:17" s="9" customFormat="1" ht="12.95" customHeight="1">
      <c r="A23" s="9" t="s">
        <v>42</v>
      </c>
      <c r="C23" s="33">
        <v>28837.514999999999</v>
      </c>
      <c r="E23" s="9">
        <f t="shared" si="0"/>
        <v>11.990544661243106</v>
      </c>
      <c r="F23" s="9">
        <f t="shared" si="1"/>
        <v>12</v>
      </c>
      <c r="G23" s="9">
        <f t="shared" si="2"/>
        <v>-1.7379999997501727E-2</v>
      </c>
      <c r="I23" s="9">
        <f>+G23</f>
        <v>-1.7379999997501727E-2</v>
      </c>
      <c r="O23" s="9">
        <f t="shared" ca="1" si="3"/>
        <v>-2.5110997646789285E-2</v>
      </c>
      <c r="Q23" s="34">
        <f t="shared" si="4"/>
        <v>13819.014999999999</v>
      </c>
    </row>
    <row r="24" spans="1:17" s="9" customFormat="1" ht="12.95" customHeight="1">
      <c r="A24" s="9" t="s">
        <v>42</v>
      </c>
      <c r="C24" s="33">
        <v>28861.328000000001</v>
      </c>
      <c r="E24" s="9">
        <f t="shared" si="0"/>
        <v>24.945664444282755</v>
      </c>
      <c r="F24" s="9">
        <f t="shared" si="1"/>
        <v>25</v>
      </c>
      <c r="G24" s="9">
        <f t="shared" si="2"/>
        <v>-9.9874999996245606E-2</v>
      </c>
      <c r="I24" s="9">
        <f>+G24</f>
        <v>-9.9874999996245606E-2</v>
      </c>
      <c r="O24" s="9">
        <f t="shared" ca="1" si="3"/>
        <v>-2.5026835810570889E-2</v>
      </c>
      <c r="Q24" s="34">
        <f t="shared" si="4"/>
        <v>13842.828000000001</v>
      </c>
    </row>
    <row r="25" spans="1:17" s="9" customFormat="1" ht="12.95" customHeight="1">
      <c r="A25" s="9" t="s">
        <v>42</v>
      </c>
      <c r="C25" s="35">
        <v>34324.379000000001</v>
      </c>
      <c r="D25" s="33"/>
      <c r="E25" s="9">
        <f t="shared" si="0"/>
        <v>2997.0399022912075</v>
      </c>
      <c r="F25" s="9">
        <f t="shared" si="1"/>
        <v>2997</v>
      </c>
      <c r="G25" s="9">
        <f t="shared" si="2"/>
        <v>7.3345000004337635E-2</v>
      </c>
      <c r="I25" s="9">
        <f>+G25</f>
        <v>7.3345000004337635E-2</v>
      </c>
      <c r="O25" s="9">
        <f t="shared" ca="1" si="3"/>
        <v>-5.7861452535656922E-3</v>
      </c>
      <c r="Q25" s="34">
        <f t="shared" si="4"/>
        <v>19305.879000000001</v>
      </c>
    </row>
    <row r="26" spans="1:17" s="9" customFormat="1" ht="12.95" customHeight="1">
      <c r="A26" s="9" t="s">
        <v>42</v>
      </c>
      <c r="C26" s="33">
        <v>34335.341</v>
      </c>
      <c r="E26" s="9">
        <f t="shared" si="0"/>
        <v>3003.0036205569304</v>
      </c>
      <c r="F26" s="9">
        <f t="shared" si="1"/>
        <v>3003</v>
      </c>
      <c r="G26" s="9">
        <f t="shared" si="2"/>
        <v>6.6550000046845526E-3</v>
      </c>
      <c r="I26" s="9">
        <f>+G26</f>
        <v>6.6550000046845526E-3</v>
      </c>
      <c r="O26" s="9">
        <f t="shared" ca="1" si="3"/>
        <v>-5.7473013291572048E-3</v>
      </c>
      <c r="Q26" s="34">
        <f t="shared" si="4"/>
        <v>19316.841</v>
      </c>
    </row>
    <row r="27" spans="1:17" s="9" customFormat="1" ht="12.95" customHeight="1">
      <c r="A27" s="9" t="s">
        <v>42</v>
      </c>
      <c r="C27" s="33">
        <v>38317.552000000003</v>
      </c>
      <c r="E27" s="9">
        <f t="shared" si="0"/>
        <v>5169.4681779975708</v>
      </c>
      <c r="F27" s="9">
        <f t="shared" si="1"/>
        <v>5169.5</v>
      </c>
      <c r="G27" s="9">
        <f t="shared" si="2"/>
        <v>-5.8492499993008096E-2</v>
      </c>
      <c r="I27" s="9">
        <f>+G27</f>
        <v>-5.8492499993008096E-2</v>
      </c>
      <c r="O27" s="9">
        <f t="shared" ca="1" si="3"/>
        <v>8.2785923760082571E-3</v>
      </c>
      <c r="Q27" s="34">
        <f t="shared" si="4"/>
        <v>23299.052000000003</v>
      </c>
    </row>
    <row r="28" spans="1:17" s="9" customFormat="1" ht="12.95" customHeight="1">
      <c r="A28" s="9" t="s">
        <v>42</v>
      </c>
      <c r="C28" s="33">
        <v>38377.366999999998</v>
      </c>
      <c r="E28" s="9">
        <f t="shared" si="0"/>
        <v>5202.0096675126424</v>
      </c>
      <c r="F28" s="9">
        <f t="shared" si="1"/>
        <v>5202</v>
      </c>
      <c r="G28" s="9">
        <f t="shared" si="2"/>
        <v>1.7769999998563435E-2</v>
      </c>
      <c r="I28" s="9">
        <f>+G28</f>
        <v>1.7769999998563435E-2</v>
      </c>
      <c r="O28" s="9">
        <f t="shared" ca="1" si="3"/>
        <v>8.4889969665542485E-3</v>
      </c>
      <c r="Q28" s="34">
        <f t="shared" si="4"/>
        <v>23358.866999999998</v>
      </c>
    </row>
    <row r="29" spans="1:17" s="9" customFormat="1" ht="12.95" customHeight="1">
      <c r="A29" s="9" t="s">
        <v>42</v>
      </c>
      <c r="C29" s="33">
        <v>38377.379000000001</v>
      </c>
      <c r="E29" s="9">
        <f t="shared" si="0"/>
        <v>5202.0161959398638</v>
      </c>
      <c r="F29" s="9">
        <f t="shared" si="1"/>
        <v>5202</v>
      </c>
      <c r="G29" s="9">
        <f t="shared" si="2"/>
        <v>2.9770000001008157E-2</v>
      </c>
      <c r="I29" s="9">
        <f>+G29</f>
        <v>2.9770000001008157E-2</v>
      </c>
      <c r="O29" s="9">
        <f t="shared" ca="1" si="3"/>
        <v>8.4889969665542485E-3</v>
      </c>
      <c r="Q29" s="34">
        <f t="shared" si="4"/>
        <v>23358.879000000001</v>
      </c>
    </row>
    <row r="30" spans="1:17">
      <c r="A30" t="s">
        <v>42</v>
      </c>
      <c r="C30" s="3">
        <v>38739.415999999997</v>
      </c>
      <c r="E30">
        <f t="shared" si="0"/>
        <v>5398.9772130688225</v>
      </c>
      <c r="F30">
        <f t="shared" si="1"/>
        <v>5399</v>
      </c>
      <c r="G30">
        <f t="shared" si="2"/>
        <v>-4.1884999998728745E-2</v>
      </c>
      <c r="I30">
        <f>+G30</f>
        <v>-4.1884999998728745E-2</v>
      </c>
      <c r="O30">
        <f t="shared" ca="1" si="3"/>
        <v>9.7643724846329903E-3</v>
      </c>
      <c r="Q30" s="2">
        <f t="shared" si="4"/>
        <v>23720.915999999997</v>
      </c>
    </row>
    <row r="31" spans="1:17">
      <c r="A31" t="s">
        <v>42</v>
      </c>
      <c r="C31" s="3">
        <v>38753.375999999997</v>
      </c>
      <c r="E31">
        <f t="shared" si="0"/>
        <v>5406.5719500684118</v>
      </c>
      <c r="F31">
        <f t="shared" si="1"/>
        <v>5406.5</v>
      </c>
      <c r="G31">
        <f t="shared" si="2"/>
        <v>0.13225249999959487</v>
      </c>
      <c r="I31">
        <f>+G31</f>
        <v>0.13225249999959487</v>
      </c>
      <c r="O31">
        <f t="shared" ca="1" si="3"/>
        <v>9.8129273901436005E-3</v>
      </c>
      <c r="Q31" s="2">
        <f t="shared" si="4"/>
        <v>23734.875999999997</v>
      </c>
    </row>
    <row r="32" spans="1:17">
      <c r="A32" t="s">
        <v>42</v>
      </c>
      <c r="C32" s="3">
        <v>39031.625</v>
      </c>
      <c r="E32">
        <f t="shared" si="0"/>
        <v>5557.9493122029917</v>
      </c>
      <c r="F32">
        <f t="shared" si="1"/>
        <v>5558</v>
      </c>
      <c r="G32">
        <f t="shared" si="2"/>
        <v>-9.3170000000100117E-2</v>
      </c>
      <c r="I32">
        <f>+G32</f>
        <v>-9.3170000000100117E-2</v>
      </c>
      <c r="O32">
        <f t="shared" ca="1" si="3"/>
        <v>1.0793736481457965E-2</v>
      </c>
      <c r="Q32" s="2">
        <f t="shared" si="4"/>
        <v>24013.125</v>
      </c>
    </row>
    <row r="33" spans="1:18">
      <c r="A33" t="s">
        <v>42</v>
      </c>
      <c r="C33" s="3">
        <v>39150.286</v>
      </c>
      <c r="E33">
        <f t="shared" si="0"/>
        <v>5622.5051207351016</v>
      </c>
      <c r="F33">
        <f t="shared" si="1"/>
        <v>5622.5</v>
      </c>
      <c r="G33">
        <f t="shared" si="2"/>
        <v>9.4125000032363459E-3</v>
      </c>
      <c r="I33">
        <f>+G33</f>
        <v>9.4125000032363459E-3</v>
      </c>
      <c r="O33">
        <f t="shared" ca="1" si="3"/>
        <v>1.1211308668849226E-2</v>
      </c>
      <c r="Q33" s="2">
        <f t="shared" si="4"/>
        <v>24131.786</v>
      </c>
    </row>
    <row r="34" spans="1:18">
      <c r="A34" t="s">
        <v>42</v>
      </c>
      <c r="C34" s="3">
        <v>39443.449999999997</v>
      </c>
      <c r="E34">
        <f t="shared" si="0"/>
        <v>5781.9967738688811</v>
      </c>
      <c r="F34">
        <f t="shared" si="1"/>
        <v>5782</v>
      </c>
      <c r="G34">
        <f t="shared" si="2"/>
        <v>-5.9299999993527308E-3</v>
      </c>
      <c r="I34">
        <f>+G34</f>
        <v>-5.9299999993527308E-3</v>
      </c>
      <c r="O34">
        <f t="shared" ca="1" si="3"/>
        <v>1.224390965937491E-2</v>
      </c>
      <c r="Q34" s="2">
        <f t="shared" si="4"/>
        <v>24424.949999999997</v>
      </c>
    </row>
    <row r="35" spans="1:18">
      <c r="A35" t="s">
        <v>41</v>
      </c>
      <c r="C35" s="3">
        <v>52501.49</v>
      </c>
      <c r="D35" s="3"/>
      <c r="E35">
        <f t="shared" si="0"/>
        <v>12886.035422158026</v>
      </c>
      <c r="F35">
        <f t="shared" si="1"/>
        <v>12886</v>
      </c>
      <c r="G35">
        <f t="shared" si="2"/>
        <v>6.5110000003187452E-2</v>
      </c>
      <c r="I35">
        <f>+G35</f>
        <v>6.5110000003187452E-2</v>
      </c>
      <c r="O35">
        <f t="shared" ca="1" si="3"/>
        <v>5.8235116159026629E-2</v>
      </c>
      <c r="Q35" s="2">
        <f t="shared" si="4"/>
        <v>37482.99</v>
      </c>
    </row>
    <row r="36" spans="1:18">
      <c r="A36" s="4" t="s">
        <v>38</v>
      </c>
      <c r="B36" s="5" t="s">
        <v>39</v>
      </c>
      <c r="C36" s="6">
        <v>53922.3609</v>
      </c>
      <c r="D36" s="6">
        <v>1.6999999999999999E-3</v>
      </c>
      <c r="E36">
        <f t="shared" si="0"/>
        <v>13659.039777163018</v>
      </c>
      <c r="F36">
        <f t="shared" si="1"/>
        <v>13659</v>
      </c>
      <c r="G36">
        <f t="shared" si="2"/>
        <v>7.3115000006509945E-2</v>
      </c>
      <c r="J36">
        <f>+G36</f>
        <v>7.3115000006509945E-2</v>
      </c>
      <c r="O36">
        <f t="shared" ca="1" si="3"/>
        <v>6.3239508420320376E-2</v>
      </c>
      <c r="Q36" s="2">
        <f t="shared" si="4"/>
        <v>38903.8609</v>
      </c>
      <c r="R36" t="str">
        <f>IF(ABS(C36-C35)&lt;0.00001,1,"")</f>
        <v/>
      </c>
    </row>
    <row r="37" spans="1:18">
      <c r="A37" s="7"/>
      <c r="B37" s="8"/>
      <c r="C37" s="7"/>
      <c r="D37" s="7"/>
    </row>
    <row r="38" spans="1:18">
      <c r="C38" s="3"/>
      <c r="D38" s="3"/>
    </row>
    <row r="39" spans="1:18">
      <c r="C39" s="3"/>
      <c r="D39" s="3"/>
    </row>
    <row r="40" spans="1:18">
      <c r="C40" s="3"/>
      <c r="D40" s="3"/>
    </row>
    <row r="41" spans="1:18">
      <c r="C41" s="3"/>
      <c r="D41" s="3"/>
    </row>
    <row r="42" spans="1:18">
      <c r="C42" s="3"/>
      <c r="D42" s="3"/>
    </row>
    <row r="43" spans="1:18">
      <c r="C43" s="3"/>
      <c r="D43" s="3"/>
    </row>
    <row r="44" spans="1:18">
      <c r="C44" s="3"/>
      <c r="D44" s="3"/>
    </row>
    <row r="45" spans="1:18">
      <c r="C45" s="3"/>
      <c r="D45" s="3"/>
    </row>
    <row r="46" spans="1:18">
      <c r="C46" s="3"/>
      <c r="D46" s="3"/>
    </row>
    <row r="47" spans="1:18">
      <c r="C47" s="3"/>
      <c r="D47" s="3"/>
    </row>
    <row r="48" spans="1:18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2024-03-04T03:48:12Z</dcterms:modified>
</cp:coreProperties>
</file>