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C893ADD-DAD9-49F7-A842-4017D1730BE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Q23" i="1"/>
  <c r="Q24" i="1"/>
  <c r="Q25" i="1"/>
  <c r="Q26" i="1"/>
  <c r="Q27" i="1"/>
  <c r="C8" i="1"/>
  <c r="C7" i="1"/>
  <c r="E21" i="1"/>
  <c r="F21" i="1"/>
  <c r="C9" i="1"/>
  <c r="D9" i="1"/>
  <c r="D8" i="1"/>
  <c r="F16" i="1"/>
  <c r="C17" i="1"/>
  <c r="Q22" i="1"/>
  <c r="E24" i="1"/>
  <c r="F24" i="1"/>
  <c r="E26" i="1"/>
  <c r="F26" i="1"/>
  <c r="G26" i="1"/>
  <c r="K26" i="1"/>
  <c r="E23" i="1"/>
  <c r="F23" i="1"/>
  <c r="G23" i="1"/>
  <c r="K23" i="1"/>
  <c r="E25" i="1"/>
  <c r="F25" i="1"/>
  <c r="G25" i="1"/>
  <c r="K25" i="1"/>
  <c r="G21" i="1"/>
  <c r="H21" i="1"/>
  <c r="E22" i="1"/>
  <c r="F22" i="1"/>
  <c r="G22" i="1"/>
  <c r="G24" i="1"/>
  <c r="K24" i="1"/>
  <c r="E27" i="1"/>
  <c r="F27" i="1"/>
  <c r="G27" i="1"/>
  <c r="K27" i="1"/>
  <c r="I22" i="1"/>
  <c r="C12" i="1"/>
  <c r="C11" i="1"/>
  <c r="O25" i="1" l="1"/>
  <c r="C15" i="1"/>
  <c r="F18" i="1" s="1"/>
  <c r="O23" i="1"/>
  <c r="O22" i="1"/>
  <c r="O21" i="1"/>
  <c r="O24" i="1"/>
  <c r="O27" i="1"/>
  <c r="O26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<sst xmlns="http://schemas.openxmlformats.org/spreadsheetml/2006/main" count="63" uniqueCount="52">
  <si>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</si>
  <si>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</si>
  <si>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</si>
  <si>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</si>
  <si>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</si>
  <si>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</si>
  <si>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</si>
  <si>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</si>
  <si>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</si>
  <si>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</si>
  <si>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</si>
  <si>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</si>
  <si>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</si>
  <si>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</si>
  <si>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</si>
  <si>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</si>
  <si>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</si>
  <si>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</si>
  <si>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</si>
  <si>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</si>
  <si>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</si>
  <si>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</si>
  <si>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</si>
  <si>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</si>
  <si>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</si>
  <si>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</si>
  <si>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</si>
  <si>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</si>
  <si>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</si>
  <si>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</si>
  <si>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</si>
  <si>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</si>
  <si>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</si>
  <si>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</si>
  <si>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</si>
  <si>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</si>
  <si>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</si>
  <si>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</si>
  <si>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</si>
  <si>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</si>
  <si>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</si>
  <si>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X Pic</t>
  </si>
  <si>
    <t>G8511-1589</t>
  </si>
  <si>
    <t>X PIC</t>
  </si>
  <si>
    <t>EA/SD</t>
  </si>
  <si>
    <t>pr_0</t>
  </si>
  <si>
    <t xml:space="preserve">A2      </t>
  </si>
  <si>
    <t>X Pic / GSC 8511-1589</t>
  </si>
  <si>
    <t>Kreiner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</si>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</sst>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 Pic - O-C Diagr.</a:t>
            </a:r>
          </a:p>
        </c:rich>
      </c:tx>
      <c:layout>
        <c:manualLayout>
          <c:xMode val="edge"/>
          <c:yMode val="edge"/>
          <c:x val="0.3984962406015037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79849624060150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-27136</c:v>
                </c:pt>
                <c:pt idx="1">
                  <c:v>0</c:v>
                </c:pt>
                <c:pt idx="2">
                  <c:v>5119</c:v>
                </c:pt>
                <c:pt idx="3">
                  <c:v>5119</c:v>
                </c:pt>
                <c:pt idx="4">
                  <c:v>5119</c:v>
                </c:pt>
                <c:pt idx="5">
                  <c:v>5119</c:v>
                </c:pt>
                <c:pt idx="6">
                  <c:v>5141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-7.0671999492333271E-4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2F-4834-9940-D1C2895CE8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-27136</c:v>
                </c:pt>
                <c:pt idx="1">
                  <c:v>0</c:v>
                </c:pt>
                <c:pt idx="2">
                  <c:v>5119</c:v>
                </c:pt>
                <c:pt idx="3">
                  <c:v>5119</c:v>
                </c:pt>
                <c:pt idx="4">
                  <c:v>5119</c:v>
                </c:pt>
                <c:pt idx="5">
                  <c:v>5119</c:v>
                </c:pt>
                <c:pt idx="6">
                  <c:v>5141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2F-4834-9940-D1C2895CE8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-27136</c:v>
                </c:pt>
                <c:pt idx="1">
                  <c:v>0</c:v>
                </c:pt>
                <c:pt idx="2">
                  <c:v>5119</c:v>
                </c:pt>
                <c:pt idx="3">
                  <c:v>5119</c:v>
                </c:pt>
                <c:pt idx="4">
                  <c:v>5119</c:v>
                </c:pt>
                <c:pt idx="5">
                  <c:v>5119</c:v>
                </c:pt>
                <c:pt idx="6">
                  <c:v>5141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2F-4834-9940-D1C2895CE8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-27136</c:v>
                </c:pt>
                <c:pt idx="1">
                  <c:v>0</c:v>
                </c:pt>
                <c:pt idx="2">
                  <c:v>5119</c:v>
                </c:pt>
                <c:pt idx="3">
                  <c:v>5119</c:v>
                </c:pt>
                <c:pt idx="4">
                  <c:v>5119</c:v>
                </c:pt>
                <c:pt idx="5">
                  <c:v>5119</c:v>
                </c:pt>
                <c:pt idx="6">
                  <c:v>5141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-2.1466199978021905E-3</c:v>
                </c:pt>
                <c:pt idx="3">
                  <c:v>-2.1366199944168329E-3</c:v>
                </c:pt>
                <c:pt idx="4">
                  <c:v>-2.1366199944168329E-3</c:v>
                </c:pt>
                <c:pt idx="5">
                  <c:v>-1.9366199921933003E-3</c:v>
                </c:pt>
                <c:pt idx="6">
                  <c:v>-2.6481799941393547E-3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2F-4834-9940-D1C2895CE8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-27136</c:v>
                </c:pt>
                <c:pt idx="1">
                  <c:v>0</c:v>
                </c:pt>
                <c:pt idx="2">
                  <c:v>5119</c:v>
                </c:pt>
                <c:pt idx="3">
                  <c:v>5119</c:v>
                </c:pt>
                <c:pt idx="4">
                  <c:v>5119</c:v>
                </c:pt>
                <c:pt idx="5">
                  <c:v>5119</c:v>
                </c:pt>
                <c:pt idx="6">
                  <c:v>5141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2F-4834-9940-D1C2895CE8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-27136</c:v>
                </c:pt>
                <c:pt idx="1">
                  <c:v>0</c:v>
                </c:pt>
                <c:pt idx="2">
                  <c:v>5119</c:v>
                </c:pt>
                <c:pt idx="3">
                  <c:v>5119</c:v>
                </c:pt>
                <c:pt idx="4">
                  <c:v>5119</c:v>
                </c:pt>
                <c:pt idx="5">
                  <c:v>5119</c:v>
                </c:pt>
                <c:pt idx="6">
                  <c:v>5141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2F-4834-9940-D1C2895CE8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-27136</c:v>
                </c:pt>
                <c:pt idx="1">
                  <c:v>0</c:v>
                </c:pt>
                <c:pt idx="2">
                  <c:v>5119</c:v>
                </c:pt>
                <c:pt idx="3">
                  <c:v>5119</c:v>
                </c:pt>
                <c:pt idx="4">
                  <c:v>5119</c:v>
                </c:pt>
                <c:pt idx="5">
                  <c:v>5119</c:v>
                </c:pt>
                <c:pt idx="6">
                  <c:v>5141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2F-4834-9940-D1C2895CE8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-27136</c:v>
                </c:pt>
                <c:pt idx="1">
                  <c:v>0</c:v>
                </c:pt>
                <c:pt idx="2">
                  <c:v>5119</c:v>
                </c:pt>
                <c:pt idx="3">
                  <c:v>5119</c:v>
                </c:pt>
                <c:pt idx="4">
                  <c:v>5119</c:v>
                </c:pt>
                <c:pt idx="5">
                  <c:v>5119</c:v>
                </c:pt>
                <c:pt idx="6">
                  <c:v>5141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-4.3912325035799977E-4</c:v>
                </c:pt>
                <c:pt idx="1">
                  <c:v>-1.683001271493949E-3</c:v>
                </c:pt>
                <c:pt idx="2">
                  <c:v>-1.9176493990807314E-3</c:v>
                </c:pt>
                <c:pt idx="3">
                  <c:v>-1.9176493990807314E-3</c:v>
                </c:pt>
                <c:pt idx="4">
                  <c:v>-1.9176493990807314E-3</c:v>
                </c:pt>
                <c:pt idx="5">
                  <c:v>-1.9176493990807314E-3</c:v>
                </c:pt>
                <c:pt idx="6">
                  <c:v>-1.9186578497169707E-3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2F-4834-9940-D1C2895CE85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-27136</c:v>
                </c:pt>
                <c:pt idx="1">
                  <c:v>0</c:v>
                </c:pt>
                <c:pt idx="2">
                  <c:v>5119</c:v>
                </c:pt>
                <c:pt idx="3">
                  <c:v>5119</c:v>
                </c:pt>
                <c:pt idx="4">
                  <c:v>5119</c:v>
                </c:pt>
                <c:pt idx="5">
                  <c:v>5119</c:v>
                </c:pt>
                <c:pt idx="6">
                  <c:v>5141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2F-4834-9940-D1C2895CE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928160"/>
        <c:axId val="1"/>
      </c:scatterChart>
      <c:valAx>
        <c:axId val="68692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92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5AC480-660A-52CA-14A2-8BC287A87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9" t="s">
        <v>41</v>
      </c>
      <c r="G1" s="4">
        <v>0</v>
      </c>
      <c r="H1" s="5"/>
      <c r="I1" s="10" t="s">
        <v>42</v>
      </c>
      <c r="J1" s="11" t="s">
        <v>43</v>
      </c>
      <c r="K1" s="12">
        <v>5.0456500000000002</v>
      </c>
      <c r="L1" s="7">
        <v>-53.082599999999999</v>
      </c>
      <c r="M1" s="8">
        <v>52500.714699999997</v>
      </c>
      <c r="N1" s="8">
        <v>0.86190098000000004</v>
      </c>
      <c r="O1" s="6" t="s">
        <v>44</v>
      </c>
      <c r="P1" s="13">
        <v>10.7</v>
      </c>
      <c r="Q1" s="13">
        <v>11.8</v>
      </c>
      <c r="R1" s="14" t="s">
        <v>45</v>
      </c>
      <c r="S1" s="6" t="s">
        <v>46</v>
      </c>
    </row>
    <row r="2" spans="1:19" s="18" customFormat="1" ht="12.95" customHeight="1" x14ac:dyDescent="0.2">
      <c r="A2" s="18" t="s">
        <v>23</v>
      </c>
      <c r="B2" s="18" t="s">
        <v>44</v>
      </c>
      <c r="C2" s="19"/>
      <c r="D2" s="20"/>
    </row>
    <row r="3" spans="1:19" s="18" customFormat="1" ht="12.95" customHeight="1" thickBot="1" x14ac:dyDescent="0.25"/>
    <row r="4" spans="1:19" s="18" customFormat="1" ht="12.95" customHeight="1" thickTop="1" thickBot="1" x14ac:dyDescent="0.25">
      <c r="A4" s="21" t="s">
        <v>0</v>
      </c>
      <c r="C4" s="22">
        <v>29112.169000000002</v>
      </c>
      <c r="D4" s="23">
        <v>0.86190429999999996</v>
      </c>
    </row>
    <row r="5" spans="1:19" s="18" customFormat="1" ht="12.95" customHeight="1" thickTop="1" x14ac:dyDescent="0.2">
      <c r="A5" s="24" t="s">
        <v>28</v>
      </c>
      <c r="C5" s="25">
        <v>-9.5</v>
      </c>
      <c r="D5" s="18" t="s">
        <v>29</v>
      </c>
    </row>
    <row r="6" spans="1:19" s="18" customFormat="1" ht="12.95" customHeight="1" x14ac:dyDescent="0.2">
      <c r="A6" s="21" t="s">
        <v>1</v>
      </c>
    </row>
    <row r="7" spans="1:19" s="18" customFormat="1" ht="12.95" customHeight="1" x14ac:dyDescent="0.2">
      <c r="A7" s="18" t="s">
        <v>2</v>
      </c>
      <c r="C7" s="48">
        <f>M1</f>
        <v>52500.714699999997</v>
      </c>
      <c r="D7" s="6" t="s">
        <v>48</v>
      </c>
    </row>
    <row r="8" spans="1:19" s="18" customFormat="1" ht="12.95" customHeight="1" x14ac:dyDescent="0.2">
      <c r="A8" s="18" t="s">
        <v>3</v>
      </c>
      <c r="C8" s="48">
        <f>N1</f>
        <v>0.86190098000000004</v>
      </c>
      <c r="D8" s="27" t="str">
        <f>D7</f>
        <v>Kreiner</v>
      </c>
    </row>
    <row r="9" spans="1:19" s="18" customFormat="1" ht="12.95" customHeight="1" x14ac:dyDescent="0.2">
      <c r="A9" s="28" t="s">
        <v>32</v>
      </c>
      <c r="B9" s="29">
        <v>21</v>
      </c>
      <c r="C9" s="30" t="str">
        <f>"F"&amp;B9</f>
        <v>F21</v>
      </c>
      <c r="D9" s="31" t="str">
        <f>"G"&amp;B9</f>
        <v>G21</v>
      </c>
    </row>
    <row r="10" spans="1:19" s="18" customFormat="1" ht="12.95" customHeight="1" thickBot="1" x14ac:dyDescent="0.25">
      <c r="C10" s="32" t="s">
        <v>19</v>
      </c>
      <c r="D10" s="32" t="s">
        <v>20</v>
      </c>
    </row>
    <row r="11" spans="1:19" s="18" customFormat="1" ht="12.95" customHeight="1" x14ac:dyDescent="0.2">
      <c r="A11" s="18" t="s">
        <v>15</v>
      </c>
      <c r="C11" s="31">
        <f ca="1">INTERCEPT(INDIRECT($D$9):G992,INDIRECT($C$9):F992)</f>
        <v>-1.683001271493949E-3</v>
      </c>
      <c r="D11" s="20"/>
    </row>
    <row r="12" spans="1:19" s="18" customFormat="1" ht="12.95" customHeight="1" x14ac:dyDescent="0.2">
      <c r="A12" s="18" t="s">
        <v>16</v>
      </c>
      <c r="C12" s="31">
        <f ca="1">SLOPE(INDIRECT($D$9):G992,INDIRECT($C$9):F992)</f>
        <v>-4.5838665283606622E-8</v>
      </c>
      <c r="D12" s="20"/>
    </row>
    <row r="13" spans="1:19" s="18" customFormat="1" ht="12.95" customHeight="1" x14ac:dyDescent="0.2">
      <c r="A13" s="18" t="s">
        <v>18</v>
      </c>
      <c r="C13" s="20" t="s">
        <v>13</v>
      </c>
    </row>
    <row r="14" spans="1:19" s="18" customFormat="1" ht="12.95" customHeight="1" x14ac:dyDescent="0.2"/>
    <row r="15" spans="1:19" s="18" customFormat="1" ht="12.95" customHeight="1" x14ac:dyDescent="0.2">
      <c r="A15" s="33" t="s">
        <v>17</v>
      </c>
      <c r="C15" s="34">
        <f ca="1">(C7+C11)+(C8+C12)*INT(MAX(F21:F3533))</f>
        <v>56931.74571952215</v>
      </c>
      <c r="E15" s="35" t="s">
        <v>34</v>
      </c>
      <c r="F15" s="29">
        <v>1</v>
      </c>
    </row>
    <row r="16" spans="1:19" s="18" customFormat="1" ht="12.95" customHeight="1" x14ac:dyDescent="0.2">
      <c r="A16" s="21" t="s">
        <v>4</v>
      </c>
      <c r="C16" s="36">
        <f ca="1">+C8+C12</f>
        <v>0.86190093416133473</v>
      </c>
      <c r="E16" s="35" t="s">
        <v>30</v>
      </c>
      <c r="F16" s="36">
        <f ca="1">NOW()+15018.5+$C$5/24</f>
        <v>60373.701728472217</v>
      </c>
    </row>
    <row r="17" spans="1:21" s="18" customFormat="1" ht="12.95" customHeight="1" thickBot="1" x14ac:dyDescent="0.25">
      <c r="A17" s="35" t="s">
        <v>27</v>
      </c>
      <c r="C17" s="18">
        <f>COUNT(C21:C2191)</f>
        <v>7</v>
      </c>
      <c r="E17" s="35" t="s">
        <v>35</v>
      </c>
      <c r="F17" s="37">
        <f ca="1">ROUND(2*(F16-$C$7)/$C$8,0)/2+F15</f>
        <v>9135.5</v>
      </c>
    </row>
    <row r="18" spans="1:21" s="18" customFormat="1" ht="12.95" customHeight="1" thickTop="1" thickBot="1" x14ac:dyDescent="0.25">
      <c r="A18" s="21" t="s">
        <v>5</v>
      </c>
      <c r="C18" s="38">
        <f ca="1">+C15</f>
        <v>56931.74571952215</v>
      </c>
      <c r="D18" s="39">
        <f ca="1">+C16</f>
        <v>0.86190093416133473</v>
      </c>
      <c r="E18" s="35" t="s">
        <v>36</v>
      </c>
      <c r="F18" s="31">
        <f ca="1">ROUND(2*(F16-$C$15)/$C$16,0)/2+F15</f>
        <v>3994.5</v>
      </c>
    </row>
    <row r="19" spans="1:21" s="18" customFormat="1" ht="12.95" customHeight="1" thickTop="1" x14ac:dyDescent="0.2">
      <c r="E19" s="35" t="s">
        <v>31</v>
      </c>
      <c r="F19" s="40">
        <f ca="1">+$C$15+$C$16*F18-15018.5-$C$5/24</f>
        <v>45356.504834362939</v>
      </c>
    </row>
    <row r="20" spans="1:21" s="18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12</v>
      </c>
      <c r="E20" s="32" t="s">
        <v>9</v>
      </c>
      <c r="F20" s="32" t="s">
        <v>10</v>
      </c>
      <c r="G20" s="32" t="s">
        <v>11</v>
      </c>
      <c r="H20" s="41" t="s">
        <v>37</v>
      </c>
      <c r="I20" s="41" t="s">
        <v>38</v>
      </c>
      <c r="J20" s="41" t="s">
        <v>39</v>
      </c>
      <c r="K20" s="41" t="s">
        <v>40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2" t="s">
        <v>14</v>
      </c>
      <c r="U20" s="43" t="s">
        <v>33</v>
      </c>
    </row>
    <row r="21" spans="1:21" s="18" customFormat="1" ht="12.95" customHeight="1" x14ac:dyDescent="0.2">
      <c r="A21" s="18" t="s">
        <v>49</v>
      </c>
      <c r="C21" s="26">
        <v>29112.169000000002</v>
      </c>
      <c r="D21" s="26"/>
      <c r="E21" s="18">
        <f t="shared" ref="E21:E27" si="0">+(C21-C$7)/C$8</f>
        <v>-27136.000819954974</v>
      </c>
      <c r="F21" s="18">
        <f t="shared" ref="F21:F27" si="1">ROUND(2*E21,0)/2</f>
        <v>-27136</v>
      </c>
      <c r="G21" s="18">
        <f t="shared" ref="G21:G27" si="2">+C21-(C$7+F21*C$8)</f>
        <v>-7.0671999492333271E-4</v>
      </c>
      <c r="H21" s="18">
        <f>+G21</f>
        <v>-7.0671999492333271E-4</v>
      </c>
      <c r="O21" s="18">
        <f t="shared" ref="O21:O27" ca="1" si="3">+C$11+C$12*$F21</f>
        <v>-4.3912325035799977E-4</v>
      </c>
      <c r="Q21" s="44">
        <f t="shared" ref="Q21:Q27" si="4">+C21-15018.5</f>
        <v>14093.669000000002</v>
      </c>
    </row>
    <row r="22" spans="1:21" s="18" customFormat="1" ht="12.95" customHeight="1" x14ac:dyDescent="0.2">
      <c r="A22" s="18" t="s">
        <v>48</v>
      </c>
      <c r="C22" s="26">
        <v>52500.714699999997</v>
      </c>
      <c r="D22" s="26" t="s">
        <v>13</v>
      </c>
      <c r="E22" s="18">
        <f t="shared" si="0"/>
        <v>0</v>
      </c>
      <c r="F22" s="18">
        <f t="shared" si="1"/>
        <v>0</v>
      </c>
      <c r="G22" s="18">
        <f t="shared" si="2"/>
        <v>0</v>
      </c>
      <c r="I22" s="18">
        <f>+G22</f>
        <v>0</v>
      </c>
      <c r="O22" s="18">
        <f t="shared" ca="1" si="3"/>
        <v>-1.683001271493949E-3</v>
      </c>
      <c r="Q22" s="44">
        <f t="shared" si="4"/>
        <v>37482.214699999997</v>
      </c>
    </row>
    <row r="23" spans="1:21" s="18" customFormat="1" ht="12.95" customHeight="1" x14ac:dyDescent="0.2">
      <c r="A23" s="45" t="s">
        <v>51</v>
      </c>
      <c r="B23" s="46" t="s">
        <v>50</v>
      </c>
      <c r="C23" s="47">
        <v>56912.783669999997</v>
      </c>
      <c r="D23" s="47">
        <v>1E-4</v>
      </c>
      <c r="E23" s="18">
        <f t="shared" si="0"/>
        <v>5118.9975094354804</v>
      </c>
      <c r="F23" s="18">
        <f t="shared" si="1"/>
        <v>5119</v>
      </c>
      <c r="G23" s="18">
        <f t="shared" si="2"/>
        <v>-2.1466199978021905E-3</v>
      </c>
      <c r="K23" s="18">
        <f>+G23</f>
        <v>-2.1466199978021905E-3</v>
      </c>
      <c r="O23" s="18">
        <f t="shared" ca="1" si="3"/>
        <v>-1.9176493990807314E-3</v>
      </c>
      <c r="Q23" s="44">
        <f t="shared" si="4"/>
        <v>41894.283669999997</v>
      </c>
    </row>
    <row r="24" spans="1:21" s="18" customFormat="1" ht="12.95" customHeight="1" x14ac:dyDescent="0.2">
      <c r="A24" s="45" t="s">
        <v>51</v>
      </c>
      <c r="B24" s="46" t="s">
        <v>50</v>
      </c>
      <c r="C24" s="47">
        <v>56912.78368</v>
      </c>
      <c r="D24" s="47">
        <v>1E-4</v>
      </c>
      <c r="E24" s="18">
        <f t="shared" si="0"/>
        <v>5118.9975210377452</v>
      </c>
      <c r="F24" s="18">
        <f t="shared" si="1"/>
        <v>5119</v>
      </c>
      <c r="G24" s="18">
        <f t="shared" si="2"/>
        <v>-2.1366199944168329E-3</v>
      </c>
      <c r="K24" s="18">
        <f>+G24</f>
        <v>-2.1366199944168329E-3</v>
      </c>
      <c r="O24" s="18">
        <f t="shared" ca="1" si="3"/>
        <v>-1.9176493990807314E-3</v>
      </c>
      <c r="Q24" s="44">
        <f t="shared" si="4"/>
        <v>41894.28368</v>
      </c>
    </row>
    <row r="25" spans="1:21" s="18" customFormat="1" ht="12.95" customHeight="1" x14ac:dyDescent="0.2">
      <c r="A25" s="45" t="s">
        <v>51</v>
      </c>
      <c r="B25" s="46" t="s">
        <v>50</v>
      </c>
      <c r="C25" s="47">
        <v>56912.78368</v>
      </c>
      <c r="D25" s="47">
        <v>1E-4</v>
      </c>
      <c r="E25" s="18">
        <f t="shared" si="0"/>
        <v>5118.9975210377452</v>
      </c>
      <c r="F25" s="18">
        <f t="shared" si="1"/>
        <v>5119</v>
      </c>
      <c r="G25" s="18">
        <f t="shared" si="2"/>
        <v>-2.1366199944168329E-3</v>
      </c>
      <c r="K25" s="18">
        <f>+G25</f>
        <v>-2.1366199944168329E-3</v>
      </c>
      <c r="O25" s="18">
        <f t="shared" ca="1" si="3"/>
        <v>-1.9176493990807314E-3</v>
      </c>
      <c r="Q25" s="44">
        <f t="shared" si="4"/>
        <v>41894.28368</v>
      </c>
    </row>
    <row r="26" spans="1:21" x14ac:dyDescent="0.2">
      <c r="A26" s="15" t="s">
        <v>51</v>
      </c>
      <c r="B26" s="16" t="s">
        <v>50</v>
      </c>
      <c r="C26" s="17">
        <v>56912.783880000003</v>
      </c>
      <c r="D26" s="17">
        <v>2.9999999999999997E-4</v>
      </c>
      <c r="E26">
        <f t="shared" si="0"/>
        <v>5118.9977530829656</v>
      </c>
      <c r="F26">
        <f t="shared" si="1"/>
        <v>5119</v>
      </c>
      <c r="G26">
        <f t="shared" si="2"/>
        <v>-1.9366199921933003E-3</v>
      </c>
      <c r="K26">
        <f>+G26</f>
        <v>-1.9366199921933003E-3</v>
      </c>
      <c r="O26">
        <f t="shared" ca="1" si="3"/>
        <v>-1.9176493990807314E-3</v>
      </c>
      <c r="Q26" s="2">
        <f t="shared" si="4"/>
        <v>41894.283880000003</v>
      </c>
    </row>
    <row r="27" spans="1:21" x14ac:dyDescent="0.2">
      <c r="A27" s="15" t="s">
        <v>51</v>
      </c>
      <c r="B27" s="16" t="s">
        <v>50</v>
      </c>
      <c r="C27" s="17">
        <v>56931.744989999999</v>
      </c>
      <c r="D27" s="17">
        <v>0</v>
      </c>
      <c r="E27">
        <f t="shared" si="0"/>
        <v>5140.9969275124877</v>
      </c>
      <c r="F27">
        <f t="shared" si="1"/>
        <v>5141</v>
      </c>
      <c r="G27">
        <f t="shared" si="2"/>
        <v>-2.6481799941393547E-3</v>
      </c>
      <c r="K27">
        <f>+G27</f>
        <v>-2.6481799941393547E-3</v>
      </c>
      <c r="O27">
        <f t="shared" ca="1" si="3"/>
        <v>-1.9186578497169707E-3</v>
      </c>
      <c r="Q27" s="2">
        <f t="shared" si="4"/>
        <v>41913.244989999999</v>
      </c>
    </row>
    <row r="28" spans="1:21" x14ac:dyDescent="0.2">
      <c r="C28" s="3"/>
      <c r="D28" s="3"/>
      <c r="Q28" s="2"/>
    </row>
    <row r="29" spans="1:21" x14ac:dyDescent="0.2">
      <c r="C29" s="3"/>
      <c r="D29" s="3"/>
      <c r="Q29" s="2"/>
    </row>
    <row r="30" spans="1:21" x14ac:dyDescent="0.2">
      <c r="C30" s="3"/>
      <c r="D30" s="3"/>
      <c r="Q30" s="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2024-03-04T03:50:29Z</dcterms:modified>
</cp:coreProperties>
</file>