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60D3E34-EC83-4EAE-A301-2678219E081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C9" i="1"/>
  <c r="D9" i="1"/>
  <c r="F16" i="1"/>
  <c r="F17" i="1" s="1"/>
  <c r="C17" i="1"/>
  <c r="Q21" i="1"/>
  <c r="E21" i="1"/>
  <c r="F21" i="1" s="1"/>
  <c r="G21" i="1" s="1"/>
  <c r="I21" i="1" s="1"/>
  <c r="C11" i="1"/>
  <c r="C12" i="1"/>
  <c r="C16" i="1" l="1"/>
  <c r="D18" i="1" s="1"/>
  <c r="O22" i="1"/>
  <c r="O21" i="1"/>
  <c r="C15" i="1"/>
  <c r="F18" i="1" l="1"/>
  <c r="F19" i="1" s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<sst xmlns="http://schemas.openxmlformats.org/spreadsheetml/2006/main" count="55" uniqueCount="50">
  <si>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</si>
  <si>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</si>
  <si>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</si>
  <si>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</si>
  <si>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</si>
  <si>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</si>
  <si>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</si>
  <si>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</si>
  <si>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</si>
  <si>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</si>
  <si>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</si>
  <si>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</si>
  <si>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</si>
  <si>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</si>
  <si>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</si>
  <si>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</si>
  <si>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</si>
  <si>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</si>
  <si>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</si>
  <si>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</si>
  <si>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</si>
  <si>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</si>
  <si>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</si>
  <si>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</si>
  <si>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</si>
  <si>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</si>
  <si>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</si>
  <si>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</si>
  <si>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</si>
  <si>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</si>
  <si>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</si>
  <si>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</si>
  <si>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</si>
  <si>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</si>
  <si>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</si>
  <si>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</si>
  <si>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</si>
  <si>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</si>
  <si>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</si>
  <si>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</si>
  <si>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</si>
  <si>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RS PsA</t>
  </si>
  <si>
    <t>G6958-1037</t>
  </si>
  <si>
    <t>EW</t>
  </si>
  <si>
    <t>pr_0</t>
  </si>
  <si>
    <t>~</t>
  </si>
  <si>
    <t>RS PsA / GSC 6958-1037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</si>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</sst>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PsA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7-4E12-806D-E83514BA66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A7-4E12-806D-E83514BA66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A7-4E12-806D-E83514BA66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-0.11228999999730149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A7-4E12-806D-E83514BA66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A7-4E12-806D-E83514BA66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A7-4E12-806D-E83514BA66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A7-4E12-806D-E83514BA66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-0.11228999999730149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A7-4E12-806D-E83514BA66C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A7-4E12-806D-E83514BA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89304"/>
        <c:axId val="1"/>
      </c:scatterChart>
      <c:valAx>
        <c:axId val="74268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8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F2EE2C-F442-B599-8C26-68750839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9" t="s">
        <v>41</v>
      </c>
      <c r="G1" s="4">
        <v>0</v>
      </c>
      <c r="H1" s="5"/>
      <c r="I1" s="10" t="s">
        <v>42</v>
      </c>
      <c r="J1" s="11" t="s">
        <v>41</v>
      </c>
      <c r="K1" s="12">
        <v>22.153970000000001</v>
      </c>
      <c r="L1" s="7">
        <v>-25.444299999999998</v>
      </c>
      <c r="M1" s="8">
        <v>25417.599999999999</v>
      </c>
      <c r="N1" s="8">
        <v>0.59336</v>
      </c>
      <c r="O1" s="6" t="s">
        <v>43</v>
      </c>
      <c r="P1" s="13">
        <v>14.3</v>
      </c>
      <c r="Q1" s="13">
        <v>15.2</v>
      </c>
      <c r="R1" s="14" t="s">
        <v>44</v>
      </c>
      <c r="S1" s="15" t="s">
        <v>45</v>
      </c>
    </row>
    <row r="2" spans="1:19" s="16" customFormat="1" ht="12.95" customHeight="1" x14ac:dyDescent="0.2">
      <c r="A2" s="16" t="s">
        <v>23</v>
      </c>
      <c r="B2" s="16" t="s">
        <v>43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25417.599999999999</v>
      </c>
      <c r="D4" s="21">
        <v>0.59336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46">
        <v>25417.599999999999</v>
      </c>
      <c r="D7" s="25" t="s">
        <v>47</v>
      </c>
    </row>
    <row r="8" spans="1:19" s="16" customFormat="1" ht="12.95" customHeight="1" x14ac:dyDescent="0.2">
      <c r="A8" s="16" t="s">
        <v>3</v>
      </c>
      <c r="C8" s="46">
        <v>0.59336</v>
      </c>
      <c r="D8" s="25" t="s">
        <v>47</v>
      </c>
    </row>
    <row r="9" spans="1:19" s="16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0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-2.094025063354123E-6</v>
      </c>
      <c r="D12" s="18"/>
    </row>
    <row r="13" spans="1:19" s="16" customFormat="1" ht="12.95" customHeight="1" x14ac:dyDescent="0.2">
      <c r="A13" s="16" t="s">
        <v>18</v>
      </c>
      <c r="C13" s="18" t="s">
        <v>13</v>
      </c>
    </row>
    <row r="14" spans="1:19" s="16" customFormat="1" ht="12.95" customHeight="1" x14ac:dyDescent="0.2"/>
    <row r="15" spans="1:19" s="16" customFormat="1" ht="12.95" customHeight="1" x14ac:dyDescent="0.2">
      <c r="A15" s="31" t="s">
        <v>17</v>
      </c>
      <c r="C15" s="32">
        <f ca="1">(C7+C11)+(C8+C12)*INT(MAX(F21:F3533))</f>
        <v>57235.824350000003</v>
      </c>
      <c r="E15" s="33" t="s">
        <v>34</v>
      </c>
      <c r="F15" s="27">
        <v>1</v>
      </c>
    </row>
    <row r="16" spans="1:19" s="16" customFormat="1" ht="12.95" customHeight="1" x14ac:dyDescent="0.2">
      <c r="A16" s="19" t="s">
        <v>4</v>
      </c>
      <c r="C16" s="34">
        <f ca="1">+C8+C12</f>
        <v>0.59335790597493665</v>
      </c>
      <c r="E16" s="33" t="s">
        <v>30</v>
      </c>
      <c r="F16" s="34">
        <f ca="1">NOW()+15018.5+$C$5/24</f>
        <v>60373.705787152772</v>
      </c>
    </row>
    <row r="17" spans="1:21" s="16" customFormat="1" ht="12.95" customHeight="1" thickBot="1" x14ac:dyDescent="0.25">
      <c r="A17" s="33" t="s">
        <v>27</v>
      </c>
      <c r="C17" s="16">
        <f>COUNT(C21:C2191)</f>
        <v>2</v>
      </c>
      <c r="E17" s="33" t="s">
        <v>35</v>
      </c>
      <c r="F17" s="35">
        <f ca="1">ROUND(2*(F16-$C$7)/$C$8,0)/2+F15</f>
        <v>58913</v>
      </c>
    </row>
    <row r="18" spans="1:21" s="16" customFormat="1" ht="12.95" customHeight="1" thickTop="1" thickBot="1" x14ac:dyDescent="0.25">
      <c r="A18" s="19" t="s">
        <v>5</v>
      </c>
      <c r="C18" s="36">
        <f ca="1">+C15</f>
        <v>57235.824350000003</v>
      </c>
      <c r="D18" s="37">
        <f ca="1">+C16</f>
        <v>0.59335790597493665</v>
      </c>
      <c r="E18" s="33" t="s">
        <v>36</v>
      </c>
      <c r="F18" s="29">
        <f ca="1">ROUND(2*(F16-$C$15)/$C$16,0)/2+F15</f>
        <v>5289.5</v>
      </c>
    </row>
    <row r="19" spans="1:21" s="16" customFormat="1" ht="12.95" customHeight="1" thickTop="1" x14ac:dyDescent="0.2">
      <c r="E19" s="33" t="s">
        <v>31</v>
      </c>
      <c r="F19" s="38">
        <f ca="1">+$C$15+$C$16*F18-15018.5-$C$5/24</f>
        <v>45356.286826987765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6" customFormat="1" ht="12.95" customHeight="1" x14ac:dyDescent="0.2">
      <c r="A21" s="16" t="s">
        <v>47</v>
      </c>
      <c r="C21" s="24">
        <v>25417.599999999999</v>
      </c>
      <c r="D21" s="24" t="s">
        <v>13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0</v>
      </c>
      <c r="Q21" s="42">
        <f>+C21-15018.5</f>
        <v>10399.099999999999</v>
      </c>
    </row>
    <row r="22" spans="1:21" s="16" customFormat="1" ht="12.95" customHeight="1" x14ac:dyDescent="0.2">
      <c r="A22" s="43" t="s">
        <v>49</v>
      </c>
      <c r="B22" s="44" t="s">
        <v>48</v>
      </c>
      <c r="C22" s="45">
        <v>57235.824350000003</v>
      </c>
      <c r="D22" s="45">
        <v>2.0000000000000001E-4</v>
      </c>
      <c r="E22" s="16">
        <f>+(C22-C$7)/C$8</f>
        <v>53623.810755696381</v>
      </c>
      <c r="F22" s="16">
        <f>ROUND(2*E22,0)/2</f>
        <v>53624</v>
      </c>
      <c r="G22" s="16">
        <f>+C22-(C$7+F22*C$8)</f>
        <v>-0.11228999999730149</v>
      </c>
      <c r="K22" s="16">
        <f>+G22</f>
        <v>-0.11228999999730149</v>
      </c>
      <c r="O22" s="16">
        <f ca="1">+C$11+C$12*$F22</f>
        <v>-0.11228999999730149</v>
      </c>
      <c r="Q22" s="42">
        <f>+C22-15018.5</f>
        <v>42217.324350000003</v>
      </c>
    </row>
    <row r="23" spans="1:21" s="16" customFormat="1" ht="12.95" customHeight="1" x14ac:dyDescent="0.2">
      <c r="C23" s="24"/>
      <c r="D23" s="24"/>
      <c r="Q23" s="42"/>
    </row>
    <row r="24" spans="1:21" s="16" customFormat="1" ht="12.95" customHeight="1" x14ac:dyDescent="0.2">
      <c r="C24" s="24"/>
      <c r="D24" s="24"/>
      <c r="Q24" s="42"/>
    </row>
    <row r="25" spans="1:21" s="16" customFormat="1" ht="12.95" customHeight="1" x14ac:dyDescent="0.2">
      <c r="C25" s="24"/>
      <c r="D25" s="24"/>
      <c r="Q25" s="42"/>
    </row>
    <row r="26" spans="1:21" s="16" customFormat="1" ht="12.95" customHeight="1" x14ac:dyDescent="0.2">
      <c r="C26" s="24"/>
      <c r="D26" s="24"/>
      <c r="Q26" s="42"/>
    </row>
    <row r="27" spans="1:21" s="16" customFormat="1" ht="12.95" customHeight="1" x14ac:dyDescent="0.2">
      <c r="C27" s="24"/>
      <c r="D27" s="24"/>
      <c r="Q27" s="42"/>
    </row>
    <row r="28" spans="1:21" s="16" customFormat="1" ht="12.95" customHeight="1" x14ac:dyDescent="0.2">
      <c r="C28" s="24"/>
      <c r="D28" s="24"/>
      <c r="Q28" s="42"/>
    </row>
    <row r="29" spans="1:21" s="16" customFormat="1" ht="12.95" customHeight="1" x14ac:dyDescent="0.2">
      <c r="C29" s="24"/>
      <c r="D29" s="24"/>
      <c r="Q29" s="42"/>
    </row>
    <row r="30" spans="1:21" s="16" customFormat="1" ht="12.95" customHeight="1" x14ac:dyDescent="0.2">
      <c r="C30" s="24"/>
      <c r="D30" s="24"/>
      <c r="Q30" s="42"/>
    </row>
    <row r="31" spans="1:21" s="16" customFormat="1" ht="12.95" customHeight="1" x14ac:dyDescent="0.2">
      <c r="C31" s="24"/>
      <c r="D31" s="24"/>
      <c r="Q31" s="4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2024-03-04T03:56:20Z</dcterms:modified>
</cp:coreProperties>
</file>