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D4E73BE-7B09-4028-9119-E40033DBA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19" i="1" l="1"/>
  <c r="F119" i="1" s="1"/>
  <c r="G119" i="1" s="1"/>
  <c r="K119" i="1" s="1"/>
  <c r="Q119" i="1"/>
  <c r="E120" i="1"/>
  <c r="F120" i="1"/>
  <c r="G120" i="1" s="1"/>
  <c r="K120" i="1" s="1"/>
  <c r="Q120" i="1"/>
  <c r="E121" i="1"/>
  <c r="F121" i="1" s="1"/>
  <c r="G121" i="1" s="1"/>
  <c r="K121" i="1" s="1"/>
  <c r="Q121" i="1"/>
  <c r="C7" i="1"/>
  <c r="E117" i="1"/>
  <c r="F117" i="1" s="1"/>
  <c r="G117" i="1" s="1"/>
  <c r="K117" i="1" s="1"/>
  <c r="C8" i="1"/>
  <c r="G11" i="1"/>
  <c r="F11" i="1"/>
  <c r="E114" i="1"/>
  <c r="F114" i="1"/>
  <c r="E116" i="1"/>
  <c r="F116" i="1" s="1"/>
  <c r="G116" i="1" s="1"/>
  <c r="K116" i="1" s="1"/>
  <c r="Q118" i="1"/>
  <c r="E21" i="1"/>
  <c r="F21" i="1"/>
  <c r="G21" i="1"/>
  <c r="H21" i="1"/>
  <c r="E23" i="1"/>
  <c r="F23" i="1" s="1"/>
  <c r="G23" i="1" s="1"/>
  <c r="I23" i="1" s="1"/>
  <c r="E24" i="1"/>
  <c r="F24" i="1"/>
  <c r="G24" i="1"/>
  <c r="I24" i="1"/>
  <c r="E25" i="1"/>
  <c r="F25" i="1" s="1"/>
  <c r="G25" i="1" s="1"/>
  <c r="I25" i="1" s="1"/>
  <c r="E27" i="1"/>
  <c r="F27" i="1"/>
  <c r="G27" i="1"/>
  <c r="I27" i="1"/>
  <c r="E28" i="1"/>
  <c r="F28" i="1" s="1"/>
  <c r="G28" i="1" s="1"/>
  <c r="I28" i="1" s="1"/>
  <c r="E29" i="1"/>
  <c r="F29" i="1"/>
  <c r="G29" i="1"/>
  <c r="I29" i="1"/>
  <c r="E31" i="1"/>
  <c r="F31" i="1" s="1"/>
  <c r="G31" i="1" s="1"/>
  <c r="I31" i="1" s="1"/>
  <c r="E32" i="1"/>
  <c r="F32" i="1"/>
  <c r="G32" i="1"/>
  <c r="I32" i="1"/>
  <c r="E33" i="1"/>
  <c r="F33" i="1" s="1"/>
  <c r="G33" i="1" s="1"/>
  <c r="I33" i="1" s="1"/>
  <c r="E35" i="1"/>
  <c r="F35" i="1"/>
  <c r="G35" i="1"/>
  <c r="I35" i="1"/>
  <c r="E36" i="1"/>
  <c r="F36" i="1" s="1"/>
  <c r="G36" i="1" s="1"/>
  <c r="I36" i="1" s="1"/>
  <c r="E37" i="1"/>
  <c r="F37" i="1"/>
  <c r="G37" i="1"/>
  <c r="I37" i="1"/>
  <c r="E39" i="1"/>
  <c r="F39" i="1" s="1"/>
  <c r="G39" i="1" s="1"/>
  <c r="I39" i="1" s="1"/>
  <c r="E40" i="1"/>
  <c r="F40" i="1"/>
  <c r="G40" i="1"/>
  <c r="I40" i="1"/>
  <c r="E41" i="1"/>
  <c r="F41" i="1" s="1"/>
  <c r="G41" i="1" s="1"/>
  <c r="I41" i="1" s="1"/>
  <c r="E43" i="1"/>
  <c r="F43" i="1"/>
  <c r="G43" i="1"/>
  <c r="I43" i="1"/>
  <c r="E44" i="1"/>
  <c r="F44" i="1" s="1"/>
  <c r="G44" i="1" s="1"/>
  <c r="I44" i="1" s="1"/>
  <c r="E45" i="1"/>
  <c r="F45" i="1"/>
  <c r="G45" i="1"/>
  <c r="I45" i="1"/>
  <c r="E47" i="1"/>
  <c r="F47" i="1" s="1"/>
  <c r="G47" i="1" s="1"/>
  <c r="I47" i="1" s="1"/>
  <c r="E48" i="1"/>
  <c r="F48" i="1"/>
  <c r="G48" i="1"/>
  <c r="I48" i="1"/>
  <c r="E49" i="1"/>
  <c r="F49" i="1" s="1"/>
  <c r="G49" i="1" s="1"/>
  <c r="I49" i="1" s="1"/>
  <c r="E51" i="1"/>
  <c r="F51" i="1"/>
  <c r="G51" i="1"/>
  <c r="I51" i="1"/>
  <c r="E52" i="1"/>
  <c r="F52" i="1" s="1"/>
  <c r="G52" i="1" s="1"/>
  <c r="I52" i="1" s="1"/>
  <c r="E53" i="1"/>
  <c r="F53" i="1"/>
  <c r="G53" i="1"/>
  <c r="I53" i="1"/>
  <c r="E55" i="1"/>
  <c r="F55" i="1" s="1"/>
  <c r="G55" i="1" s="1"/>
  <c r="I55" i="1" s="1"/>
  <c r="E56" i="1"/>
  <c r="F56" i="1"/>
  <c r="G56" i="1"/>
  <c r="I56" i="1"/>
  <c r="E57" i="1"/>
  <c r="F57" i="1" s="1"/>
  <c r="G57" i="1" s="1"/>
  <c r="I57" i="1" s="1"/>
  <c r="E59" i="1"/>
  <c r="F59" i="1"/>
  <c r="G59" i="1"/>
  <c r="I59" i="1"/>
  <c r="E60" i="1"/>
  <c r="F60" i="1" s="1"/>
  <c r="G60" i="1" s="1"/>
  <c r="I60" i="1" s="1"/>
  <c r="E61" i="1"/>
  <c r="F61" i="1"/>
  <c r="G61" i="1"/>
  <c r="I61" i="1"/>
  <c r="E63" i="1"/>
  <c r="F63" i="1" s="1"/>
  <c r="G63" i="1" s="1"/>
  <c r="I63" i="1" s="1"/>
  <c r="E64" i="1"/>
  <c r="F64" i="1"/>
  <c r="G64" i="1"/>
  <c r="I64" i="1"/>
  <c r="E65" i="1"/>
  <c r="F65" i="1" s="1"/>
  <c r="G65" i="1" s="1"/>
  <c r="I65" i="1" s="1"/>
  <c r="E67" i="1"/>
  <c r="F67" i="1"/>
  <c r="G67" i="1"/>
  <c r="I67" i="1"/>
  <c r="E68" i="1"/>
  <c r="F68" i="1" s="1"/>
  <c r="G68" i="1" s="1"/>
  <c r="I68" i="1" s="1"/>
  <c r="E69" i="1"/>
  <c r="F69" i="1"/>
  <c r="E71" i="1"/>
  <c r="F71" i="1"/>
  <c r="G71" i="1" s="1"/>
  <c r="I71" i="1" s="1"/>
  <c r="E72" i="1"/>
  <c r="F72" i="1"/>
  <c r="G72" i="1" s="1"/>
  <c r="I72" i="1" s="1"/>
  <c r="E73" i="1"/>
  <c r="F73" i="1"/>
  <c r="G73" i="1" s="1"/>
  <c r="I73" i="1" s="1"/>
  <c r="E75" i="1"/>
  <c r="F75" i="1"/>
  <c r="G75" i="1" s="1"/>
  <c r="I75" i="1" s="1"/>
  <c r="E76" i="1"/>
  <c r="F76" i="1"/>
  <c r="G76" i="1" s="1"/>
  <c r="I76" i="1" s="1"/>
  <c r="E77" i="1"/>
  <c r="F77" i="1"/>
  <c r="G77" i="1" s="1"/>
  <c r="I77" i="1" s="1"/>
  <c r="E79" i="1"/>
  <c r="F79" i="1"/>
  <c r="G79" i="1" s="1"/>
  <c r="I79" i="1" s="1"/>
  <c r="E80" i="1"/>
  <c r="F80" i="1"/>
  <c r="G80" i="1" s="1"/>
  <c r="I80" i="1" s="1"/>
  <c r="E81" i="1"/>
  <c r="F81" i="1"/>
  <c r="G81" i="1" s="1"/>
  <c r="I81" i="1" s="1"/>
  <c r="E82" i="1"/>
  <c r="F82" i="1"/>
  <c r="G82" i="1" s="1"/>
  <c r="I82" i="1" s="1"/>
  <c r="E83" i="1"/>
  <c r="F83" i="1"/>
  <c r="G83" i="1" s="1"/>
  <c r="I83" i="1" s="1"/>
  <c r="E84" i="1"/>
  <c r="F84" i="1"/>
  <c r="G84" i="1" s="1"/>
  <c r="I84" i="1" s="1"/>
  <c r="E85" i="1"/>
  <c r="F85" i="1"/>
  <c r="G85" i="1" s="1"/>
  <c r="I85" i="1" s="1"/>
  <c r="E86" i="1"/>
  <c r="F86" i="1"/>
  <c r="E87" i="1"/>
  <c r="F87" i="1"/>
  <c r="G87" i="1"/>
  <c r="I87" i="1"/>
  <c r="E88" i="1"/>
  <c r="F88" i="1" s="1"/>
  <c r="G88" i="1" s="1"/>
  <c r="I88" i="1" s="1"/>
  <c r="E89" i="1"/>
  <c r="F89" i="1"/>
  <c r="G89" i="1"/>
  <c r="I89" i="1"/>
  <c r="E90" i="1"/>
  <c r="F90" i="1" s="1"/>
  <c r="G90" i="1" s="1"/>
  <c r="I90" i="1" s="1"/>
  <c r="E91" i="1"/>
  <c r="F91" i="1"/>
  <c r="G91" i="1"/>
  <c r="I91" i="1"/>
  <c r="E92" i="1"/>
  <c r="F92" i="1" s="1"/>
  <c r="G92" i="1" s="1"/>
  <c r="I92" i="1" s="1"/>
  <c r="E93" i="1"/>
  <c r="F93" i="1"/>
  <c r="G93" i="1"/>
  <c r="I93" i="1"/>
  <c r="E94" i="1"/>
  <c r="F94" i="1" s="1"/>
  <c r="G94" i="1" s="1"/>
  <c r="I94" i="1" s="1"/>
  <c r="E95" i="1"/>
  <c r="F95" i="1"/>
  <c r="G95" i="1"/>
  <c r="I95" i="1"/>
  <c r="E96" i="1"/>
  <c r="F96" i="1" s="1"/>
  <c r="G96" i="1" s="1"/>
  <c r="I96" i="1" s="1"/>
  <c r="E97" i="1"/>
  <c r="F97" i="1"/>
  <c r="G97" i="1"/>
  <c r="I97" i="1"/>
  <c r="E98" i="1"/>
  <c r="F98" i="1" s="1"/>
  <c r="G98" i="1" s="1"/>
  <c r="I98" i="1" s="1"/>
  <c r="E99" i="1"/>
  <c r="F99" i="1"/>
  <c r="G99" i="1"/>
  <c r="I99" i="1"/>
  <c r="E100" i="1"/>
  <c r="F100" i="1" s="1"/>
  <c r="G100" i="1" s="1"/>
  <c r="I100" i="1" s="1"/>
  <c r="E101" i="1"/>
  <c r="F101" i="1"/>
  <c r="G101" i="1"/>
  <c r="I101" i="1"/>
  <c r="E102" i="1"/>
  <c r="F102" i="1" s="1"/>
  <c r="G102" i="1" s="1"/>
  <c r="I102" i="1" s="1"/>
  <c r="E103" i="1"/>
  <c r="F103" i="1"/>
  <c r="G103" i="1"/>
  <c r="I103" i="1"/>
  <c r="E104" i="1"/>
  <c r="F104" i="1" s="1"/>
  <c r="G104" i="1" s="1"/>
  <c r="I104" i="1" s="1"/>
  <c r="E105" i="1"/>
  <c r="F105" i="1"/>
  <c r="G105" i="1"/>
  <c r="I105" i="1"/>
  <c r="E106" i="1"/>
  <c r="F106" i="1" s="1"/>
  <c r="G106" i="1" s="1"/>
  <c r="I106" i="1" s="1"/>
  <c r="E107" i="1"/>
  <c r="F107" i="1"/>
  <c r="G107" i="1"/>
  <c r="I107" i="1"/>
  <c r="E108" i="1"/>
  <c r="F108" i="1" s="1"/>
  <c r="G108" i="1" s="1"/>
  <c r="I108" i="1" s="1"/>
  <c r="E109" i="1"/>
  <c r="F109" i="1"/>
  <c r="G109" i="1"/>
  <c r="I109" i="1"/>
  <c r="E110" i="1"/>
  <c r="F110" i="1" s="1"/>
  <c r="G110" i="1" s="1"/>
  <c r="I110" i="1" s="1"/>
  <c r="E111" i="1"/>
  <c r="F111" i="1"/>
  <c r="G111" i="1"/>
  <c r="I111" i="1"/>
  <c r="E112" i="1"/>
  <c r="F112" i="1" s="1"/>
  <c r="G112" i="1" s="1"/>
  <c r="J112" i="1" s="1"/>
  <c r="E113" i="1"/>
  <c r="F113" i="1"/>
  <c r="E14" i="1"/>
  <c r="E15" i="1" s="1"/>
  <c r="Q114" i="1"/>
  <c r="Q115" i="1"/>
  <c r="Q117" i="1"/>
  <c r="Q116" i="1"/>
  <c r="C17" i="1"/>
  <c r="Q112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3" i="1"/>
  <c r="Q21" i="1"/>
  <c r="E115" i="1"/>
  <c r="F115" i="1"/>
  <c r="G115" i="1" s="1"/>
  <c r="N115" i="1" s="1"/>
  <c r="E78" i="1"/>
  <c r="F78" i="1" s="1"/>
  <c r="G78" i="1" s="1"/>
  <c r="I78" i="1" s="1"/>
  <c r="E74" i="1"/>
  <c r="F74" i="1" s="1"/>
  <c r="G74" i="1" s="1"/>
  <c r="I74" i="1" s="1"/>
  <c r="E70" i="1"/>
  <c r="F70" i="1" s="1"/>
  <c r="G70" i="1" s="1"/>
  <c r="I70" i="1" s="1"/>
  <c r="E66" i="1"/>
  <c r="F66" i="1" s="1"/>
  <c r="G66" i="1" s="1"/>
  <c r="I66" i="1" s="1"/>
  <c r="E62" i="1"/>
  <c r="F62" i="1" s="1"/>
  <c r="G62" i="1" s="1"/>
  <c r="I62" i="1" s="1"/>
  <c r="E58" i="1"/>
  <c r="F58" i="1" s="1"/>
  <c r="G58" i="1" s="1"/>
  <c r="I58" i="1" s="1"/>
  <c r="E54" i="1"/>
  <c r="F54" i="1" s="1"/>
  <c r="G54" i="1" s="1"/>
  <c r="I54" i="1" s="1"/>
  <c r="E50" i="1"/>
  <c r="F50" i="1" s="1"/>
  <c r="G50" i="1" s="1"/>
  <c r="I50" i="1" s="1"/>
  <c r="E46" i="1"/>
  <c r="F46" i="1" s="1"/>
  <c r="G46" i="1" s="1"/>
  <c r="I46" i="1" s="1"/>
  <c r="E42" i="1"/>
  <c r="F42" i="1" s="1"/>
  <c r="G42" i="1" s="1"/>
  <c r="I42" i="1" s="1"/>
  <c r="E38" i="1"/>
  <c r="F38" i="1" s="1"/>
  <c r="G38" i="1" s="1"/>
  <c r="I38" i="1" s="1"/>
  <c r="E34" i="1"/>
  <c r="F34" i="1" s="1"/>
  <c r="G34" i="1" s="1"/>
  <c r="I34" i="1" s="1"/>
  <c r="E30" i="1"/>
  <c r="F30" i="1" s="1"/>
  <c r="G30" i="1" s="1"/>
  <c r="I30" i="1" s="1"/>
  <c r="E26" i="1"/>
  <c r="F26" i="1" s="1"/>
  <c r="G26" i="1" s="1"/>
  <c r="I26" i="1" s="1"/>
  <c r="E22" i="1"/>
  <c r="F22" i="1" s="1"/>
  <c r="G22" i="1" s="1"/>
  <c r="I22" i="1" s="1"/>
  <c r="G114" i="1"/>
  <c r="E118" i="1"/>
  <c r="F118" i="1"/>
  <c r="G118" i="1"/>
  <c r="K118" i="1"/>
  <c r="N114" i="1"/>
  <c r="C12" i="1"/>
  <c r="C16" i="1" l="1"/>
  <c r="D18" i="1" s="1"/>
  <c r="C11" i="1"/>
  <c r="O120" i="1" l="1"/>
  <c r="O119" i="1"/>
  <c r="O121" i="1"/>
  <c r="O110" i="1"/>
  <c r="O114" i="1"/>
  <c r="O116" i="1"/>
  <c r="O111" i="1"/>
  <c r="O118" i="1"/>
  <c r="C15" i="1"/>
  <c r="O109" i="1"/>
  <c r="O117" i="1"/>
  <c r="O115" i="1"/>
  <c r="O112" i="1"/>
  <c r="O113" i="1"/>
  <c r="C18" i="1" l="1"/>
  <c r="E16" i="1"/>
  <c r="E17" i="1" s="1"/>
</calcChain>
</file>

<file path=xl/sharedStrings.xml><?xml version="1.0" encoding="utf-8"?>
<sst xmlns="http://schemas.openxmlformats.org/spreadsheetml/2006/main" count="386" uniqueCount="96">
  <si>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</si>
  <si>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</si>
  <si>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</si>
  <si>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</si>
  <si>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</si>
  <si>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</si>
  <si>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</si>
  <si>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</si>
  <si>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</si>
  <si>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</si>
  <si>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</si>
  <si>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</si>
  <si>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</si>
  <si>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</si>
  <si>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</si>
  <si>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</si>
  <si>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</si>
  <si>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</si>
  <si>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</si>
  <si>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</si>
  <si>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</si>
  <si>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</si>
  <si>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</si>
  <si>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</si>
  <si>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</si>
  <si>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</si>
  <si>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</si>
  <si>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</si>
  <si>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</si>
  <si>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</si>
  <si>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Bull...20</t>
  </si>
  <si>
    <t>B</t>
  </si>
  <si>
    <t>BBSAG Bull...27</t>
  </si>
  <si>
    <t>BBSAG Bull...31</t>
  </si>
  <si>
    <t>BBSAG Bull...33</t>
  </si>
  <si>
    <t>BBSAG Bull.1</t>
  </si>
  <si>
    <t>BBSAG Bull.4</t>
  </si>
  <si>
    <t>BBSAG Bull.5</t>
  </si>
  <si>
    <t>BBSAG Bull.10</t>
  </si>
  <si>
    <t>BBSAG Bull.11</t>
  </si>
  <si>
    <t>BBSAG Bull.12</t>
  </si>
  <si>
    <t>BBSAG Bull.16</t>
  </si>
  <si>
    <t>Diethelm R</t>
  </si>
  <si>
    <t>BBSAG Bull.17</t>
  </si>
  <si>
    <t>BBSAG Bull.18</t>
  </si>
  <si>
    <t>BBSAG Bull.23</t>
  </si>
  <si>
    <t>BBSAG Bull.24</t>
  </si>
  <si>
    <t>BBSAG Bull.29</t>
  </si>
  <si>
    <t>BBSAG Bull.31</t>
  </si>
  <si>
    <t>BBSAG Bull.34</t>
  </si>
  <si>
    <t>BBSAG Bull.35</t>
  </si>
  <si>
    <t>BBSAG Bull.38</t>
  </si>
  <si>
    <t>BBSAG Bull.39</t>
  </si>
  <si>
    <t>BBSAG Bull.40</t>
  </si>
  <si>
    <t>BBSAG Bull.44</t>
  </si>
  <si>
    <t>BBSAG Bull.45</t>
  </si>
  <si>
    <t>BBSAG Bull.46</t>
  </si>
  <si>
    <t>BBSAG Bull.56</t>
  </si>
  <si>
    <t>BBSAG Bull.49</t>
  </si>
  <si>
    <t>BBSAG Bull.50</t>
  </si>
  <si>
    <t>BBSAG Bull.51</t>
  </si>
  <si>
    <t>BBSAG Bull.52</t>
  </si>
  <si>
    <t>BBSAG Bull.57</t>
  </si>
  <si>
    <t>BBSAG Bull.62</t>
  </si>
  <si>
    <t>BBSAG Bull.58</t>
  </si>
  <si>
    <t>BBSAG Bull.64</t>
  </si>
  <si>
    <t>BBSAG Bull.67</t>
  </si>
  <si>
    <t>BBSAG Bull.68</t>
  </si>
  <si>
    <t>BBSAG Bull.70</t>
  </si>
  <si>
    <t>BBSAG Bull.77</t>
  </si>
  <si>
    <t>BBSAG Bull.84</t>
  </si>
  <si>
    <t>II</t>
  </si>
  <si>
    <t>bad?</t>
  </si>
  <si>
    <t>IBVS 3088</t>
  </si>
  <si>
    <t># of data points:</t>
  </si>
  <si>
    <t>EW/KW</t>
  </si>
  <si>
    <t>RW PsA / GSC 06958-00401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</si>
  <si>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</si>
  <si>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</si>
  <si>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</si>
  <si>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</si>
  <si>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</si>
  <si>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</si>
  <si>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</si>
  <si>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</si>
  <si>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2013JAVSO..41..122</t>
  </si>
  <si>
    <t>I</t>
  </si>
  <si>
    <t>IBVS 6070</t>
  </si>
  <si>
    <t>Add cycle</t>
  </si>
  <si>
    <t>Old Cycle</t>
  </si>
  <si>
    <t>pg</t>
  </si>
  <si>
    <t>vis</t>
  </si>
  <si>
    <t>PE</t>
  </si>
  <si>
    <t>CCD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</si>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</sst>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/>
    <xf numFmtId="0" fontId="5" fillId="0" borderId="9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9" fillId="0" borderId="0" xfId="0" applyFont="1" applyAlignment="1">
      <alignment horizontal="left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 vertical="top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PsA - O-C Diagr.</a:t>
            </a:r>
          </a:p>
        </c:rich>
      </c:tx>
      <c:layout>
        <c:manualLayout>
          <c:xMode val="edge"/>
          <c:yMode val="edge"/>
          <c:x val="0.374801140288085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5"/>
          <c:w val="0.8102085984359400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E3-4BA0-BC8B-20DCB63F9E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  <c:pt idx="92">
                    <c:v>0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5.0000000000000001E-4</c:v>
                  </c:pt>
                  <c:pt idx="96">
                    <c:v>8.0000000000000004E-4</c:v>
                  </c:pt>
                  <c:pt idx="97">
                    <c:v>1E-4</c:v>
                  </c:pt>
                  <c:pt idx="100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  <c:pt idx="92">
                    <c:v>0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5.0000000000000001E-4</c:v>
                  </c:pt>
                  <c:pt idx="96">
                    <c:v>8.0000000000000004E-4</c:v>
                  </c:pt>
                  <c:pt idx="97">
                    <c:v>1E-4</c:v>
                  </c:pt>
                  <c:pt idx="10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6.2153499966370873E-3</c:v>
                </c:pt>
                <c:pt idx="2">
                  <c:v>-6.2652049964526668E-3</c:v>
                </c:pt>
                <c:pt idx="3">
                  <c:v>2.8204100017319433E-3</c:v>
                </c:pt>
                <c:pt idx="4">
                  <c:v>8.1806200032588094E-3</c:v>
                </c:pt>
                <c:pt idx="5">
                  <c:v>2.9442599989124574E-3</c:v>
                </c:pt>
                <c:pt idx="6">
                  <c:v>-1.3309899950399995E-3</c:v>
                </c:pt>
                <c:pt idx="7">
                  <c:v>-9.8115450018667616E-3</c:v>
                </c:pt>
                <c:pt idx="8">
                  <c:v>-5.0479050041758455E-3</c:v>
                </c:pt>
                <c:pt idx="9">
                  <c:v>-7.04006999876583E-3</c:v>
                </c:pt>
                <c:pt idx="10">
                  <c:v>2.2839849989395589E-3</c:v>
                </c:pt>
                <c:pt idx="11">
                  <c:v>1.6322874995239545E-2</c:v>
                </c:pt>
                <c:pt idx="12">
                  <c:v>6.9824950041947886E-3</c:v>
                </c:pt>
                <c:pt idx="13">
                  <c:v>-2.2538650009664707E-3</c:v>
                </c:pt>
                <c:pt idx="14">
                  <c:v>-7.5291149987606332E-3</c:v>
                </c:pt>
                <c:pt idx="15">
                  <c:v>3.5176099991076626E-3</c:v>
                </c:pt>
                <c:pt idx="16">
                  <c:v>5.0370550015941262E-3</c:v>
                </c:pt>
                <c:pt idx="17">
                  <c:v>8.3383000310277566E-4</c:v>
                </c:pt>
                <c:pt idx="18">
                  <c:v>8.8805550039978698E-3</c:v>
                </c:pt>
                <c:pt idx="19">
                  <c:v>9.674595006799791E-3</c:v>
                </c:pt>
                <c:pt idx="20">
                  <c:v>-7.6784350021625869E-3</c:v>
                </c:pt>
                <c:pt idx="21">
                  <c:v>1.2329300006967969E-3</c:v>
                </c:pt>
                <c:pt idx="22">
                  <c:v>-5.1201000023866072E-3</c:v>
                </c:pt>
                <c:pt idx="23">
                  <c:v>-4.6006550037418492E-3</c:v>
                </c:pt>
                <c:pt idx="24">
                  <c:v>-2.1930649963906035E-3</c:v>
                </c:pt>
                <c:pt idx="25">
                  <c:v>-3.3905349991982803E-3</c:v>
                </c:pt>
                <c:pt idx="26">
                  <c:v>-1.1626895000517834E-2</c:v>
                </c:pt>
                <c:pt idx="27">
                  <c:v>-2.2941035000258125E-2</c:v>
                </c:pt>
                <c:pt idx="28">
                  <c:v>-9.8455049956100993E-3</c:v>
                </c:pt>
                <c:pt idx="29">
                  <c:v>-1.256242000090424E-2</c:v>
                </c:pt>
                <c:pt idx="30">
                  <c:v>-8.5624200000893325E-3</c:v>
                </c:pt>
                <c:pt idx="31">
                  <c:v>-1.2015549946227111E-3</c:v>
                </c:pt>
                <c:pt idx="32">
                  <c:v>-9.5156949973898008E-3</c:v>
                </c:pt>
                <c:pt idx="33">
                  <c:v>-1.1996250002994202E-2</c:v>
                </c:pt>
                <c:pt idx="34">
                  <c:v>-8.713164999790024E-3</c:v>
                </c:pt>
                <c:pt idx="35">
                  <c:v>-1.6391189994465094E-2</c:v>
                </c:pt>
                <c:pt idx="36">
                  <c:v>-7.3444650042802095E-3</c:v>
                </c:pt>
                <c:pt idx="37">
                  <c:v>-3.9037399983499199E-3</c:v>
                </c:pt>
                <c:pt idx="38">
                  <c:v>-7.2878249993664213E-3</c:v>
                </c:pt>
                <c:pt idx="39">
                  <c:v>-1.1768379998102318E-2</c:v>
                </c:pt>
                <c:pt idx="40">
                  <c:v>-2.2628204998909496E-2</c:v>
                </c:pt>
                <c:pt idx="41">
                  <c:v>-7.1398149957531132E-3</c:v>
                </c:pt>
                <c:pt idx="42">
                  <c:v>-1.6203699997276999E-3</c:v>
                </c:pt>
                <c:pt idx="43">
                  <c:v>-8.2884799994644709E-3</c:v>
                </c:pt>
                <c:pt idx="44">
                  <c:v>-5.0053949962602928E-3</c:v>
                </c:pt>
                <c:pt idx="45">
                  <c:v>-9.4859500022721477E-3</c:v>
                </c:pt>
                <c:pt idx="46">
                  <c:v>-1.0031634999904782E-2</c:v>
                </c:pt>
                <c:pt idx="47">
                  <c:v>-1.4779605000512674E-2</c:v>
                </c:pt>
                <c:pt idx="48">
                  <c:v>-7.3777525001787581E-2</c:v>
                </c:pt>
                <c:pt idx="49">
                  <c:v>-1.0850489998119883E-2</c:v>
                </c:pt>
                <c:pt idx="50">
                  <c:v>-1.0164629995415453E-2</c:v>
                </c:pt>
                <c:pt idx="51">
                  <c:v>-4.7181499976431951E-3</c:v>
                </c:pt>
                <c:pt idx="52">
                  <c:v>-7.4562049994710833E-3</c:v>
                </c:pt>
                <c:pt idx="53">
                  <c:v>-9.5837299959384836E-3</c:v>
                </c:pt>
                <c:pt idx="54">
                  <c:v>-2.7314550025039352E-3</c:v>
                </c:pt>
                <c:pt idx="55">
                  <c:v>-8.9319449980393983E-3</c:v>
                </c:pt>
                <c:pt idx="56">
                  <c:v>-1.0955165002087597E-2</c:v>
                </c:pt>
                <c:pt idx="57">
                  <c:v>-3.5533300033421256E-3</c:v>
                </c:pt>
                <c:pt idx="58">
                  <c:v>-2.8674699933617376E-3</c:v>
                </c:pt>
                <c:pt idx="59">
                  <c:v>4.8961700013023801E-3</c:v>
                </c:pt>
                <c:pt idx="60">
                  <c:v>-4.7740200025145896E-3</c:v>
                </c:pt>
                <c:pt idx="61">
                  <c:v>-9.6884049926302396E-3</c:v>
                </c:pt>
                <c:pt idx="62">
                  <c:v>-1.8469850037945434E-3</c:v>
                </c:pt>
                <c:pt idx="63">
                  <c:v>-1.3680569994903635E-2</c:v>
                </c:pt>
                <c:pt idx="64">
                  <c:v>4.1608500032452866E-3</c:v>
                </c:pt>
                <c:pt idx="65">
                  <c:v>-6.6107790000387467E-2</c:v>
                </c:pt>
                <c:pt idx="66">
                  <c:v>-2.5850399979390204E-3</c:v>
                </c:pt>
                <c:pt idx="67">
                  <c:v>-3.5383149952394888E-3</c:v>
                </c:pt>
                <c:pt idx="68">
                  <c:v>-5.1463950003380887E-3</c:v>
                </c:pt>
                <c:pt idx="69">
                  <c:v>-1.6421644999354612E-2</c:v>
                </c:pt>
                <c:pt idx="70">
                  <c:v>-1.356455500354059E-2</c:v>
                </c:pt>
                <c:pt idx="71">
                  <c:v>-1.1351414999808185E-2</c:v>
                </c:pt>
                <c:pt idx="72">
                  <c:v>-1.8910689999756869E-2</c:v>
                </c:pt>
                <c:pt idx="73">
                  <c:v>-4.1003250007634051E-3</c:v>
                </c:pt>
                <c:pt idx="74">
                  <c:v>-9.7783500023069791E-3</c:v>
                </c:pt>
                <c:pt idx="75">
                  <c:v>-1.3053599999693688E-2</c:v>
                </c:pt>
                <c:pt idx="76">
                  <c:v>-1.1289959998975974E-2</c:v>
                </c:pt>
                <c:pt idx="77">
                  <c:v>7.1353799939970486E-3</c:v>
                </c:pt>
                <c:pt idx="78">
                  <c:v>-9.2285049977363087E-3</c:v>
                </c:pt>
                <c:pt idx="79">
                  <c:v>-9.810059993469622E-3</c:v>
                </c:pt>
                <c:pt idx="80">
                  <c:v>7.2329996328335255E-5</c:v>
                </c:pt>
                <c:pt idx="81">
                  <c:v>1.5917750060907565E-3</c:v>
                </c:pt>
                <c:pt idx="82">
                  <c:v>1.1112200008938089E-3</c:v>
                </c:pt>
                <c:pt idx="83">
                  <c:v>-8.8498900004196912E-3</c:v>
                </c:pt>
                <c:pt idx="84">
                  <c:v>7.4720850025187247E-3</c:v>
                </c:pt>
                <c:pt idx="85">
                  <c:v>1.3632500049425289E-3</c:v>
                </c:pt>
                <c:pt idx="86">
                  <c:v>3.3448450049036182E-3</c:v>
                </c:pt>
                <c:pt idx="87">
                  <c:v>4.2965250031556934E-3</c:v>
                </c:pt>
                <c:pt idx="88">
                  <c:v>9.8159699991811067E-3</c:v>
                </c:pt>
                <c:pt idx="89">
                  <c:v>9.9823849959648214E-3</c:v>
                </c:pt>
                <c:pt idx="90">
                  <c:v>1.3060165001661517E-2</c:v>
                </c:pt>
                <c:pt idx="92">
                  <c:v>-3.0499480002617929E-2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E3-4BA0-BC8B-20DCB63F9E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1">
                  <c:v>-1.7747550002241042E-2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E3-4BA0-BC8B-20DCB63F9E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5">
                  <c:v>-3.2787154996185564E-2</c:v>
                </c:pt>
                <c:pt idx="96">
                  <c:v>-6.0404489995562471E-2</c:v>
                </c:pt>
                <c:pt idx="97">
                  <c:v>-7.2517840002547018E-2</c:v>
                </c:pt>
                <c:pt idx="98">
                  <c:v>6.9415485108038411E-2</c:v>
                </c:pt>
                <c:pt idx="99">
                  <c:v>7.0415484806289896E-2</c:v>
                </c:pt>
                <c:pt idx="100">
                  <c:v>6.617155500134686E-2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E3-4BA0-BC8B-20DCB63F9E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E3-4BA0-BC8B-20DCB63F9E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E3-4BA0-BC8B-20DCB63F9E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93">
                  <c:v>-2.0887409998977091E-2</c:v>
                </c:pt>
                <c:pt idx="94">
                  <c:v>-2.4190839998482261E-2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E3-4BA0-BC8B-20DCB63F9E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16965</c:v>
                </c:pt>
                <c:pt idx="2">
                  <c:v>16970.5</c:v>
                </c:pt>
                <c:pt idx="3">
                  <c:v>17059</c:v>
                </c:pt>
                <c:pt idx="4">
                  <c:v>18138</c:v>
                </c:pt>
                <c:pt idx="5">
                  <c:v>18174</c:v>
                </c:pt>
                <c:pt idx="6">
                  <c:v>18199</c:v>
                </c:pt>
                <c:pt idx="7">
                  <c:v>18204.5</c:v>
                </c:pt>
                <c:pt idx="8">
                  <c:v>18240.5</c:v>
                </c:pt>
                <c:pt idx="9">
                  <c:v>18307</c:v>
                </c:pt>
                <c:pt idx="10">
                  <c:v>18951.5</c:v>
                </c:pt>
                <c:pt idx="11">
                  <c:v>18962.5</c:v>
                </c:pt>
                <c:pt idx="12">
                  <c:v>19200.5</c:v>
                </c:pt>
                <c:pt idx="13">
                  <c:v>19236.5</c:v>
                </c:pt>
                <c:pt idx="14">
                  <c:v>19261.5</c:v>
                </c:pt>
                <c:pt idx="15">
                  <c:v>19339</c:v>
                </c:pt>
                <c:pt idx="16">
                  <c:v>19344.5</c:v>
                </c:pt>
                <c:pt idx="17">
                  <c:v>19917</c:v>
                </c:pt>
                <c:pt idx="18">
                  <c:v>19994.5</c:v>
                </c:pt>
                <c:pt idx="19">
                  <c:v>20990.5</c:v>
                </c:pt>
                <c:pt idx="20">
                  <c:v>20993.5</c:v>
                </c:pt>
                <c:pt idx="21">
                  <c:v>21007</c:v>
                </c:pt>
                <c:pt idx="22">
                  <c:v>21010</c:v>
                </c:pt>
                <c:pt idx="23">
                  <c:v>21015.5</c:v>
                </c:pt>
                <c:pt idx="24">
                  <c:v>21156.5</c:v>
                </c:pt>
                <c:pt idx="25">
                  <c:v>21203.5</c:v>
                </c:pt>
                <c:pt idx="26">
                  <c:v>21239.5</c:v>
                </c:pt>
                <c:pt idx="27">
                  <c:v>21253.5</c:v>
                </c:pt>
                <c:pt idx="28">
                  <c:v>22000.5</c:v>
                </c:pt>
                <c:pt idx="29">
                  <c:v>22042</c:v>
                </c:pt>
                <c:pt idx="30">
                  <c:v>22042</c:v>
                </c:pt>
                <c:pt idx="31">
                  <c:v>22105.5</c:v>
                </c:pt>
                <c:pt idx="32">
                  <c:v>22119.5</c:v>
                </c:pt>
                <c:pt idx="33">
                  <c:v>22125</c:v>
                </c:pt>
                <c:pt idx="34">
                  <c:v>22166.5</c:v>
                </c:pt>
                <c:pt idx="35">
                  <c:v>22219</c:v>
                </c:pt>
                <c:pt idx="36">
                  <c:v>22296.5</c:v>
                </c:pt>
                <c:pt idx="37">
                  <c:v>22974</c:v>
                </c:pt>
                <c:pt idx="38">
                  <c:v>23032.5</c:v>
                </c:pt>
                <c:pt idx="39">
                  <c:v>23038</c:v>
                </c:pt>
                <c:pt idx="40">
                  <c:v>23270.5</c:v>
                </c:pt>
                <c:pt idx="41">
                  <c:v>23331.5</c:v>
                </c:pt>
                <c:pt idx="42">
                  <c:v>23337</c:v>
                </c:pt>
                <c:pt idx="43">
                  <c:v>24048</c:v>
                </c:pt>
                <c:pt idx="44">
                  <c:v>24089.5</c:v>
                </c:pt>
                <c:pt idx="45">
                  <c:v>24095</c:v>
                </c:pt>
                <c:pt idx="46">
                  <c:v>24313.5</c:v>
                </c:pt>
                <c:pt idx="47">
                  <c:v>24410.5</c:v>
                </c:pt>
                <c:pt idx="48">
                  <c:v>25002.5</c:v>
                </c:pt>
                <c:pt idx="49">
                  <c:v>25149</c:v>
                </c:pt>
                <c:pt idx="50">
                  <c:v>25163</c:v>
                </c:pt>
                <c:pt idx="51">
                  <c:v>25315</c:v>
                </c:pt>
                <c:pt idx="52">
                  <c:v>26070.5</c:v>
                </c:pt>
                <c:pt idx="53">
                  <c:v>26073</c:v>
                </c:pt>
                <c:pt idx="54">
                  <c:v>26095.5</c:v>
                </c:pt>
                <c:pt idx="55">
                  <c:v>26244.5</c:v>
                </c:pt>
                <c:pt idx="56">
                  <c:v>26366.5</c:v>
                </c:pt>
                <c:pt idx="57">
                  <c:v>27033</c:v>
                </c:pt>
                <c:pt idx="58">
                  <c:v>27047</c:v>
                </c:pt>
                <c:pt idx="59">
                  <c:v>27083</c:v>
                </c:pt>
                <c:pt idx="60">
                  <c:v>27202</c:v>
                </c:pt>
                <c:pt idx="61">
                  <c:v>27290.5</c:v>
                </c:pt>
                <c:pt idx="62">
                  <c:v>27348.5</c:v>
                </c:pt>
                <c:pt idx="63">
                  <c:v>27357</c:v>
                </c:pt>
                <c:pt idx="64">
                  <c:v>27415</c:v>
                </c:pt>
                <c:pt idx="65">
                  <c:v>27879</c:v>
                </c:pt>
                <c:pt idx="66">
                  <c:v>28104</c:v>
                </c:pt>
                <c:pt idx="67">
                  <c:v>28181.5</c:v>
                </c:pt>
                <c:pt idx="68">
                  <c:v>28189.5</c:v>
                </c:pt>
                <c:pt idx="69">
                  <c:v>28214.5</c:v>
                </c:pt>
                <c:pt idx="70">
                  <c:v>28405.5</c:v>
                </c:pt>
                <c:pt idx="71">
                  <c:v>28491.5</c:v>
                </c:pt>
                <c:pt idx="72">
                  <c:v>29169</c:v>
                </c:pt>
                <c:pt idx="73">
                  <c:v>29282.5</c:v>
                </c:pt>
                <c:pt idx="74">
                  <c:v>29335</c:v>
                </c:pt>
                <c:pt idx="75">
                  <c:v>29360</c:v>
                </c:pt>
                <c:pt idx="76">
                  <c:v>29396</c:v>
                </c:pt>
                <c:pt idx="77">
                  <c:v>30262</c:v>
                </c:pt>
                <c:pt idx="78">
                  <c:v>30300.5</c:v>
                </c:pt>
                <c:pt idx="79">
                  <c:v>30406</c:v>
                </c:pt>
                <c:pt idx="80">
                  <c:v>31067</c:v>
                </c:pt>
                <c:pt idx="81">
                  <c:v>31072.5</c:v>
                </c:pt>
                <c:pt idx="82">
                  <c:v>31078</c:v>
                </c:pt>
                <c:pt idx="83">
                  <c:v>31089</c:v>
                </c:pt>
                <c:pt idx="84">
                  <c:v>31141.5</c:v>
                </c:pt>
                <c:pt idx="85">
                  <c:v>31175</c:v>
                </c:pt>
                <c:pt idx="86">
                  <c:v>31465.5</c:v>
                </c:pt>
                <c:pt idx="87">
                  <c:v>33097.5</c:v>
                </c:pt>
                <c:pt idx="88">
                  <c:v>33103</c:v>
                </c:pt>
                <c:pt idx="89">
                  <c:v>33111.5</c:v>
                </c:pt>
                <c:pt idx="90">
                  <c:v>33133.5</c:v>
                </c:pt>
                <c:pt idx="91">
                  <c:v>34255</c:v>
                </c:pt>
                <c:pt idx="92">
                  <c:v>35148</c:v>
                </c:pt>
                <c:pt idx="93">
                  <c:v>49641</c:v>
                </c:pt>
                <c:pt idx="94">
                  <c:v>50684</c:v>
                </c:pt>
                <c:pt idx="95">
                  <c:v>54665.5</c:v>
                </c:pt>
                <c:pt idx="96">
                  <c:v>60549</c:v>
                </c:pt>
                <c:pt idx="97">
                  <c:v>63384</c:v>
                </c:pt>
                <c:pt idx="98">
                  <c:v>70801.5</c:v>
                </c:pt>
                <c:pt idx="99">
                  <c:v>70801.5</c:v>
                </c:pt>
                <c:pt idx="100">
                  <c:v>70894.5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88">
                  <c:v>-0.12860716363276528</c:v>
                </c:pt>
                <c:pt idx="89">
                  <c:v>-0.12856874912224051</c:v>
                </c:pt>
                <c:pt idx="90">
                  <c:v>-0.12846932333029404</c:v>
                </c:pt>
                <c:pt idx="91">
                  <c:v>-0.12340086761811406</c:v>
                </c:pt>
                <c:pt idx="92">
                  <c:v>-0.11936508433592349</c:v>
                </c:pt>
                <c:pt idx="93">
                  <c:v>-5.3866084214100524E-2</c:v>
                </c:pt>
                <c:pt idx="94">
                  <c:v>-4.9152397805002246E-2</c:v>
                </c:pt>
                <c:pt idx="95">
                  <c:v>-3.1158589139781923E-2</c:v>
                </c:pt>
                <c:pt idx="96">
                  <c:v>-4.568968825371833E-3</c:v>
                </c:pt>
                <c:pt idx="97">
                  <c:v>8.2434002731839318E-3</c:v>
                </c:pt>
                <c:pt idx="98">
                  <c:v>4.1765709898770209E-2</c:v>
                </c:pt>
                <c:pt idx="99">
                  <c:v>4.1765709898770209E-2</c:v>
                </c:pt>
                <c:pt idx="100">
                  <c:v>4.2186009837452965E-2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E3-4BA0-BC8B-20DCB63F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134816"/>
        <c:axId val="1"/>
      </c:scatterChart>
      <c:valAx>
        <c:axId val="59813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217303578679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13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50113233453472"/>
          <c:y val="0.91874999999999996"/>
          <c:w val="0.666667671325773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9525</xdr:rowOff>
    </xdr:from>
    <xdr:to>
      <xdr:col>18</xdr:col>
      <xdr:colOff>333375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5D6181-4C33-E87F-EA78-0C796E3A2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8"/>
  <sheetViews>
    <sheetView tabSelected="1" workbookViewId="0">
      <pane xSplit="14" ySplit="22" topLeftCell="O111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6.42578125" customWidth="1"/>
    <col min="2" max="2" width="5.140625" customWidth="1"/>
    <col min="3" max="3" width="11.85546875" style="23" customWidth="1"/>
    <col min="4" max="4" width="9.42578125" style="23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76</v>
      </c>
    </row>
    <row r="2" spans="1:7">
      <c r="A2" t="s">
        <v>25</v>
      </c>
      <c r="B2" s="9" t="s">
        <v>75</v>
      </c>
    </row>
    <row r="4" spans="1:7">
      <c r="A4" s="5" t="s">
        <v>1</v>
      </c>
      <c r="C4" s="24">
        <v>34328.453399999999</v>
      </c>
      <c r="D4" s="25">
        <v>0.36045101000000002</v>
      </c>
    </row>
    <row r="6" spans="1:7">
      <c r="A6" s="5" t="s">
        <v>2</v>
      </c>
    </row>
    <row r="7" spans="1:7">
      <c r="A7" t="s">
        <v>3</v>
      </c>
      <c r="C7" s="48">
        <f>+C4</f>
        <v>34328.453399999999</v>
      </c>
    </row>
    <row r="8" spans="1:7">
      <c r="A8" t="s">
        <v>4</v>
      </c>
      <c r="C8" s="48">
        <f>+D4</f>
        <v>0.36045101000000002</v>
      </c>
    </row>
    <row r="9" spans="1:7">
      <c r="A9" s="10" t="s">
        <v>77</v>
      </c>
      <c r="B9" s="11"/>
      <c r="C9" s="36">
        <v>-9.5</v>
      </c>
      <c r="D9" s="26" t="s">
        <v>78</v>
      </c>
      <c r="E9" s="11"/>
    </row>
    <row r="10" spans="1:7" ht="13.5" thickBot="1">
      <c r="A10" s="11"/>
      <c r="B10" s="11"/>
      <c r="C10" s="27" t="s">
        <v>21</v>
      </c>
      <c r="D10" s="27" t="s">
        <v>22</v>
      </c>
      <c r="E10" s="11"/>
    </row>
    <row r="11" spans="1:7">
      <c r="A11" s="11" t="s">
        <v>17</v>
      </c>
      <c r="B11" s="11"/>
      <c r="C11" s="13">
        <f ca="1">INTERCEPT(INDIRECT($G$11):G974,INDIRECT($F$11):F974)</f>
        <v>-0.27821134503293821</v>
      </c>
      <c r="E11" s="11"/>
      <c r="F11" s="13" t="str">
        <f>"F"&amp;E19</f>
        <v>F114</v>
      </c>
      <c r="G11" s="8" t="str">
        <f>"G"&amp;E19</f>
        <v>G114</v>
      </c>
    </row>
    <row r="12" spans="1:7">
      <c r="A12" s="11" t="s">
        <v>18</v>
      </c>
      <c r="B12" s="11"/>
      <c r="C12" s="13">
        <f ca="1">SLOPE(INDIRECT($G$11):G974,INDIRECT($F$11):F974)</f>
        <v>4.5193541793847361E-6</v>
      </c>
      <c r="E12" s="11"/>
    </row>
    <row r="13" spans="1:7">
      <c r="A13" s="11" t="s">
        <v>20</v>
      </c>
      <c r="B13" s="11"/>
      <c r="C13" s="23" t="s">
        <v>15</v>
      </c>
      <c r="D13" s="28" t="s">
        <v>88</v>
      </c>
      <c r="E13" s="12">
        <v>1</v>
      </c>
    </row>
    <row r="14" spans="1:7">
      <c r="A14" s="11"/>
      <c r="B14" s="11"/>
      <c r="C14" s="26"/>
      <c r="D14" s="28" t="s">
        <v>79</v>
      </c>
      <c r="E14" s="16">
        <f ca="1">NOW()+15018.5+$C$9/24</f>
        <v>60373.706459374996</v>
      </c>
    </row>
    <row r="15" spans="1:7">
      <c r="A15" s="14" t="s">
        <v>19</v>
      </c>
      <c r="B15" s="11"/>
      <c r="C15" s="29">
        <f ca="1">(C7+C11)+(C8+C12)*INT(MAX(F21:F3515))</f>
        <v>59882.309486690167</v>
      </c>
      <c r="D15" s="28" t="s">
        <v>89</v>
      </c>
      <c r="E15" s="16">
        <f ca="1">ROUND(2*(E14-$C$7)/$C$8,0)/2+E13</f>
        <v>72258.5</v>
      </c>
    </row>
    <row r="16" spans="1:7">
      <c r="A16" s="17" t="s">
        <v>5</v>
      </c>
      <c r="B16" s="11"/>
      <c r="C16" s="30">
        <f ca="1">+C8+C12</f>
        <v>0.3604555293541794</v>
      </c>
      <c r="D16" s="28" t="s">
        <v>80</v>
      </c>
      <c r="E16" s="8">
        <f ca="1">ROUND(2*(E14-$C$15)/$C$16,0)/2+E13</f>
        <v>1364.5</v>
      </c>
    </row>
    <row r="17" spans="1:30" ht="13.5" thickBot="1">
      <c r="A17" s="15" t="s">
        <v>74</v>
      </c>
      <c r="B17" s="11"/>
      <c r="C17" s="45">
        <f>COUNT(C21:C2173)</f>
        <v>101</v>
      </c>
      <c r="D17" s="28" t="s">
        <v>81</v>
      </c>
      <c r="E17" s="18">
        <f ca="1">+$C$15+$C$16*E16-15018.5-$C$9/24</f>
        <v>45356.046889827281</v>
      </c>
    </row>
    <row r="18" spans="1:30">
      <c r="A18" s="17" t="s">
        <v>6</v>
      </c>
      <c r="B18" s="11"/>
      <c r="C18" s="31">
        <f ca="1">+C15</f>
        <v>59882.309486690167</v>
      </c>
      <c r="D18" s="32">
        <f ca="1">+C16</f>
        <v>0.3604555293541794</v>
      </c>
      <c r="E18" s="19" t="s">
        <v>82</v>
      </c>
    </row>
    <row r="19" spans="1:30" ht="13.5" thickTop="1">
      <c r="A19" s="20" t="s">
        <v>83</v>
      </c>
      <c r="E19" s="21">
        <v>114</v>
      </c>
    </row>
    <row r="20" spans="1:30" ht="13.5" thickBot="1">
      <c r="A20" s="4" t="s">
        <v>7</v>
      </c>
      <c r="B20" s="4" t="s">
        <v>8</v>
      </c>
      <c r="C20" s="27" t="s">
        <v>9</v>
      </c>
      <c r="D20" s="27" t="s">
        <v>14</v>
      </c>
      <c r="E20" s="4" t="s">
        <v>10</v>
      </c>
      <c r="F20" s="4" t="s">
        <v>11</v>
      </c>
      <c r="G20" s="4" t="s">
        <v>12</v>
      </c>
      <c r="H20" s="7" t="s">
        <v>90</v>
      </c>
      <c r="I20" s="7" t="s">
        <v>91</v>
      </c>
      <c r="J20" s="7" t="s">
        <v>92</v>
      </c>
      <c r="K20" s="7" t="s">
        <v>93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30">
      <c r="A21" t="s">
        <v>13</v>
      </c>
      <c r="C21" s="23">
        <v>34328.453399999999</v>
      </c>
      <c r="D21" s="23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68" si="2">+C21-(C$7+F21*C$8)</f>
        <v>0</v>
      </c>
      <c r="H21">
        <f>+G21</f>
        <v>0</v>
      </c>
      <c r="Q21" s="2">
        <f t="shared" ref="Q21:Q52" si="3">+C21-15018.5</f>
        <v>19309.953399999999</v>
      </c>
    </row>
    <row r="22" spans="1:30">
      <c r="A22" t="s">
        <v>30</v>
      </c>
      <c r="B22" s="3"/>
      <c r="C22" s="33">
        <v>40443.510999999999</v>
      </c>
      <c r="E22">
        <f t="shared" si="0"/>
        <v>16965.017243258659</v>
      </c>
      <c r="F22">
        <f t="shared" si="1"/>
        <v>16965</v>
      </c>
      <c r="G22">
        <f t="shared" si="2"/>
        <v>6.2153499966370873E-3</v>
      </c>
      <c r="I22">
        <f t="shared" ref="I22:I68" si="4">+G22</f>
        <v>6.2153499966370873E-3</v>
      </c>
      <c r="Q22" s="2">
        <f t="shared" si="3"/>
        <v>25425.010999999999</v>
      </c>
      <c r="AA22">
        <v>8</v>
      </c>
      <c r="AB22" t="s">
        <v>29</v>
      </c>
      <c r="AD22" t="s">
        <v>31</v>
      </c>
    </row>
    <row r="23" spans="1:30">
      <c r="A23" t="s">
        <v>30</v>
      </c>
      <c r="B23" s="3" t="s">
        <v>71</v>
      </c>
      <c r="C23" s="33">
        <v>40445.481</v>
      </c>
      <c r="E23">
        <f t="shared" si="0"/>
        <v>16970.482618428508</v>
      </c>
      <c r="F23">
        <f t="shared" si="1"/>
        <v>16970.5</v>
      </c>
      <c r="G23">
        <f t="shared" si="2"/>
        <v>-6.2652049964526668E-3</v>
      </c>
      <c r="I23">
        <f t="shared" si="4"/>
        <v>-6.2652049964526668E-3</v>
      </c>
      <c r="Q23" s="2">
        <f t="shared" si="3"/>
        <v>25426.981</v>
      </c>
      <c r="AA23">
        <v>15</v>
      </c>
      <c r="AB23" t="s">
        <v>29</v>
      </c>
      <c r="AD23" t="s">
        <v>31</v>
      </c>
    </row>
    <row r="24" spans="1:30">
      <c r="A24" t="s">
        <v>30</v>
      </c>
      <c r="B24" s="3"/>
      <c r="C24" s="33">
        <v>40477.39</v>
      </c>
      <c r="E24">
        <f t="shared" si="0"/>
        <v>17059.007824669436</v>
      </c>
      <c r="F24">
        <f t="shared" si="1"/>
        <v>17059</v>
      </c>
      <c r="G24">
        <f t="shared" si="2"/>
        <v>2.8204100017319433E-3</v>
      </c>
      <c r="I24">
        <f t="shared" si="4"/>
        <v>2.8204100017319433E-3</v>
      </c>
      <c r="Q24" s="2">
        <f t="shared" si="3"/>
        <v>25458.89</v>
      </c>
      <c r="AA24">
        <v>12</v>
      </c>
      <c r="AB24" t="s">
        <v>29</v>
      </c>
      <c r="AD24" t="s">
        <v>31</v>
      </c>
    </row>
    <row r="25" spans="1:30">
      <c r="A25" t="s">
        <v>32</v>
      </c>
      <c r="B25" s="3"/>
      <c r="C25" s="33">
        <v>40866.322</v>
      </c>
      <c r="E25">
        <f t="shared" si="0"/>
        <v>18138.022695511387</v>
      </c>
      <c r="F25">
        <f t="shared" si="1"/>
        <v>18138</v>
      </c>
      <c r="G25">
        <f t="shared" si="2"/>
        <v>8.1806200032588094E-3</v>
      </c>
      <c r="I25">
        <f t="shared" si="4"/>
        <v>8.1806200032588094E-3</v>
      </c>
      <c r="Q25" s="2">
        <f t="shared" si="3"/>
        <v>25847.822</v>
      </c>
      <c r="AA25">
        <v>11</v>
      </c>
      <c r="AB25" t="s">
        <v>29</v>
      </c>
      <c r="AD25" t="s">
        <v>31</v>
      </c>
    </row>
    <row r="26" spans="1:30">
      <c r="A26" t="s">
        <v>32</v>
      </c>
      <c r="B26" s="3"/>
      <c r="C26" s="33">
        <v>40879.292999999998</v>
      </c>
      <c r="E26">
        <f t="shared" si="0"/>
        <v>18174.008168266748</v>
      </c>
      <c r="F26">
        <f t="shared" si="1"/>
        <v>18174</v>
      </c>
      <c r="G26">
        <f t="shared" si="2"/>
        <v>2.9442599989124574E-3</v>
      </c>
      <c r="I26">
        <f t="shared" si="4"/>
        <v>2.9442599989124574E-3</v>
      </c>
      <c r="Q26" s="2">
        <f t="shared" si="3"/>
        <v>25860.792999999998</v>
      </c>
      <c r="AA26">
        <v>5</v>
      </c>
      <c r="AB26" t="s">
        <v>29</v>
      </c>
      <c r="AD26" t="s">
        <v>31</v>
      </c>
    </row>
    <row r="27" spans="1:30">
      <c r="A27" t="s">
        <v>32</v>
      </c>
      <c r="B27" s="3"/>
      <c r="C27" s="33">
        <v>40888.300000000003</v>
      </c>
      <c r="E27">
        <f t="shared" si="0"/>
        <v>18198.996307431637</v>
      </c>
      <c r="F27">
        <f t="shared" si="1"/>
        <v>18199</v>
      </c>
      <c r="G27">
        <f t="shared" si="2"/>
        <v>-1.3309899950399995E-3</v>
      </c>
      <c r="I27">
        <f t="shared" si="4"/>
        <v>-1.3309899950399995E-3</v>
      </c>
      <c r="Q27" s="2">
        <f t="shared" si="3"/>
        <v>25869.800000000003</v>
      </c>
      <c r="AA27">
        <v>5</v>
      </c>
      <c r="AB27" t="s">
        <v>29</v>
      </c>
      <c r="AD27" t="s">
        <v>31</v>
      </c>
    </row>
    <row r="28" spans="1:30">
      <c r="A28" t="s">
        <v>32</v>
      </c>
      <c r="B28" s="3" t="s">
        <v>71</v>
      </c>
      <c r="C28" s="33">
        <v>40890.273999999998</v>
      </c>
      <c r="E28">
        <f t="shared" si="0"/>
        <v>18204.472779809934</v>
      </c>
      <c r="F28">
        <f t="shared" si="1"/>
        <v>18204.5</v>
      </c>
      <c r="G28">
        <f t="shared" si="2"/>
        <v>-9.8115450018667616E-3</v>
      </c>
      <c r="I28">
        <f t="shared" si="4"/>
        <v>-9.8115450018667616E-3</v>
      </c>
      <c r="Q28" s="2">
        <f t="shared" si="3"/>
        <v>25871.773999999998</v>
      </c>
      <c r="AA28">
        <v>6</v>
      </c>
      <c r="AB28" t="s">
        <v>29</v>
      </c>
      <c r="AD28" t="s">
        <v>31</v>
      </c>
    </row>
    <row r="29" spans="1:30">
      <c r="A29" t="s">
        <v>32</v>
      </c>
      <c r="B29" s="3" t="s">
        <v>71</v>
      </c>
      <c r="C29" s="33">
        <v>40903.254999999997</v>
      </c>
      <c r="E29">
        <f t="shared" si="0"/>
        <v>18240.48599558647</v>
      </c>
      <c r="F29">
        <f t="shared" si="1"/>
        <v>18240.5</v>
      </c>
      <c r="G29">
        <f t="shared" si="2"/>
        <v>-5.0479050041758455E-3</v>
      </c>
      <c r="I29">
        <f t="shared" si="4"/>
        <v>-5.0479050041758455E-3</v>
      </c>
      <c r="Q29" s="2">
        <f t="shared" si="3"/>
        <v>25884.754999999997</v>
      </c>
      <c r="AA29">
        <v>7</v>
      </c>
      <c r="AB29" t="s">
        <v>29</v>
      </c>
      <c r="AD29" t="s">
        <v>31</v>
      </c>
    </row>
    <row r="30" spans="1:30">
      <c r="A30" t="s">
        <v>32</v>
      </c>
      <c r="B30" s="3"/>
      <c r="C30" s="33">
        <v>40927.222999999998</v>
      </c>
      <c r="E30">
        <f t="shared" si="0"/>
        <v>18306.980468718895</v>
      </c>
      <c r="F30">
        <f t="shared" si="1"/>
        <v>18307</v>
      </c>
      <c r="G30">
        <f t="shared" si="2"/>
        <v>-7.04006999876583E-3</v>
      </c>
      <c r="I30">
        <f t="shared" si="4"/>
        <v>-7.04006999876583E-3</v>
      </c>
      <c r="Q30" s="2">
        <f t="shared" si="3"/>
        <v>25908.722999999998</v>
      </c>
      <c r="AA30">
        <v>6</v>
      </c>
      <c r="AB30" t="s">
        <v>29</v>
      </c>
      <c r="AD30" t="s">
        <v>31</v>
      </c>
    </row>
    <row r="31" spans="1:30">
      <c r="A31" t="s">
        <v>33</v>
      </c>
      <c r="B31" s="3" t="s">
        <v>71</v>
      </c>
      <c r="C31" s="33">
        <v>41159.542999999998</v>
      </c>
      <c r="E31">
        <f t="shared" si="0"/>
        <v>18951.506336464416</v>
      </c>
      <c r="F31">
        <f t="shared" si="1"/>
        <v>18951.5</v>
      </c>
      <c r="G31">
        <f t="shared" si="2"/>
        <v>2.2839849989395589E-3</v>
      </c>
      <c r="I31">
        <f t="shared" si="4"/>
        <v>2.2839849989395589E-3</v>
      </c>
      <c r="Q31" s="2">
        <f t="shared" si="3"/>
        <v>26141.042999999998</v>
      </c>
      <c r="AA31">
        <v>11</v>
      </c>
      <c r="AB31" t="s">
        <v>29</v>
      </c>
      <c r="AD31" t="s">
        <v>31</v>
      </c>
    </row>
    <row r="32" spans="1:30">
      <c r="A32" t="s">
        <v>33</v>
      </c>
      <c r="B32" s="3"/>
      <c r="C32" s="33">
        <v>41163.521999999997</v>
      </c>
      <c r="E32">
        <f t="shared" si="0"/>
        <v>18962.545284586657</v>
      </c>
      <c r="F32">
        <f t="shared" si="1"/>
        <v>18962.5</v>
      </c>
      <c r="G32">
        <f t="shared" si="2"/>
        <v>1.6322874995239545E-2</v>
      </c>
      <c r="I32">
        <f t="shared" si="4"/>
        <v>1.6322874995239545E-2</v>
      </c>
      <c r="Q32" s="2">
        <f t="shared" si="3"/>
        <v>26145.021999999997</v>
      </c>
      <c r="AA32">
        <v>8</v>
      </c>
      <c r="AB32" t="s">
        <v>29</v>
      </c>
      <c r="AD32" t="s">
        <v>31</v>
      </c>
    </row>
    <row r="33" spans="1:30">
      <c r="A33" t="s">
        <v>34</v>
      </c>
      <c r="B33" s="3" t="s">
        <v>71</v>
      </c>
      <c r="C33" s="33">
        <v>41249.300000000003</v>
      </c>
      <c r="E33">
        <f t="shared" si="0"/>
        <v>19200.519371550668</v>
      </c>
      <c r="F33">
        <f t="shared" si="1"/>
        <v>19200.5</v>
      </c>
      <c r="G33">
        <f t="shared" si="2"/>
        <v>6.9824950041947886E-3</v>
      </c>
      <c r="I33">
        <f t="shared" si="4"/>
        <v>6.9824950041947886E-3</v>
      </c>
      <c r="Q33" s="2">
        <f t="shared" si="3"/>
        <v>26230.800000000003</v>
      </c>
      <c r="AA33">
        <v>12</v>
      </c>
      <c r="AB33" t="s">
        <v>29</v>
      </c>
      <c r="AD33" t="s">
        <v>31</v>
      </c>
    </row>
    <row r="34" spans="1:30">
      <c r="A34" t="s">
        <v>34</v>
      </c>
      <c r="B34" s="3" t="s">
        <v>71</v>
      </c>
      <c r="C34" s="33">
        <v>41262.267</v>
      </c>
      <c r="E34">
        <f t="shared" si="0"/>
        <v>19236.493747097564</v>
      </c>
      <c r="F34">
        <f t="shared" si="1"/>
        <v>19236.5</v>
      </c>
      <c r="G34">
        <f t="shared" si="2"/>
        <v>-2.2538650009664707E-3</v>
      </c>
      <c r="I34">
        <f t="shared" si="4"/>
        <v>-2.2538650009664707E-3</v>
      </c>
      <c r="Q34" s="2">
        <f t="shared" si="3"/>
        <v>26243.767</v>
      </c>
      <c r="AA34">
        <v>6</v>
      </c>
      <c r="AB34" t="s">
        <v>29</v>
      </c>
      <c r="AD34" t="s">
        <v>31</v>
      </c>
    </row>
    <row r="35" spans="1:30">
      <c r="A35" t="s">
        <v>34</v>
      </c>
      <c r="B35" s="3" t="s">
        <v>71</v>
      </c>
      <c r="C35" s="33">
        <v>41271.273000000001</v>
      </c>
      <c r="E35">
        <f t="shared" si="0"/>
        <v>19261.479111960325</v>
      </c>
      <c r="F35">
        <f t="shared" si="1"/>
        <v>19261.5</v>
      </c>
      <c r="G35">
        <f t="shared" si="2"/>
        <v>-7.5291149987606332E-3</v>
      </c>
      <c r="I35">
        <f t="shared" si="4"/>
        <v>-7.5291149987606332E-3</v>
      </c>
      <c r="Q35" s="2">
        <f t="shared" si="3"/>
        <v>26252.773000000001</v>
      </c>
      <c r="AA35">
        <v>7</v>
      </c>
      <c r="AB35" t="s">
        <v>29</v>
      </c>
      <c r="AD35" t="s">
        <v>31</v>
      </c>
    </row>
    <row r="36" spans="1:30">
      <c r="A36" t="s">
        <v>35</v>
      </c>
      <c r="B36" s="3"/>
      <c r="C36" s="33">
        <v>41299.218999999997</v>
      </c>
      <c r="E36">
        <f t="shared" si="0"/>
        <v>19339.009758912864</v>
      </c>
      <c r="F36">
        <f t="shared" si="1"/>
        <v>19339</v>
      </c>
      <c r="G36">
        <f t="shared" si="2"/>
        <v>3.5176099991076626E-3</v>
      </c>
      <c r="I36">
        <f t="shared" si="4"/>
        <v>3.5176099991076626E-3</v>
      </c>
      <c r="Q36" s="2">
        <f t="shared" si="3"/>
        <v>26280.718999999997</v>
      </c>
      <c r="AA36">
        <v>10</v>
      </c>
      <c r="AB36" t="s">
        <v>29</v>
      </c>
      <c r="AD36" t="s">
        <v>31</v>
      </c>
    </row>
    <row r="37" spans="1:30">
      <c r="A37" t="s">
        <v>35</v>
      </c>
      <c r="B37" s="3" t="s">
        <v>71</v>
      </c>
      <c r="C37" s="33">
        <v>41301.203000000001</v>
      </c>
      <c r="E37">
        <f t="shared" si="0"/>
        <v>19344.513974312355</v>
      </c>
      <c r="F37">
        <f t="shared" si="1"/>
        <v>19344.5</v>
      </c>
      <c r="G37">
        <f t="shared" si="2"/>
        <v>5.0370550015941262E-3</v>
      </c>
      <c r="I37">
        <f t="shared" si="4"/>
        <v>5.0370550015941262E-3</v>
      </c>
      <c r="Q37" s="2">
        <f t="shared" si="3"/>
        <v>26282.703000000001</v>
      </c>
      <c r="AA37">
        <v>7</v>
      </c>
      <c r="AB37" t="s">
        <v>29</v>
      </c>
      <c r="AD37" t="s">
        <v>31</v>
      </c>
    </row>
    <row r="38" spans="1:30">
      <c r="A38" t="s">
        <v>36</v>
      </c>
      <c r="B38" s="3"/>
      <c r="C38" s="33">
        <v>41507.557000000001</v>
      </c>
      <c r="E38">
        <f t="shared" si="0"/>
        <v>19917.00231329634</v>
      </c>
      <c r="F38">
        <f t="shared" si="1"/>
        <v>19917</v>
      </c>
      <c r="G38">
        <f t="shared" si="2"/>
        <v>8.3383000310277566E-4</v>
      </c>
      <c r="I38">
        <f t="shared" si="4"/>
        <v>8.3383000310277566E-4</v>
      </c>
      <c r="Q38" s="2">
        <f t="shared" si="3"/>
        <v>26489.057000000001</v>
      </c>
      <c r="AA38">
        <v>7</v>
      </c>
      <c r="AB38" t="s">
        <v>29</v>
      </c>
      <c r="AD38" t="s">
        <v>31</v>
      </c>
    </row>
    <row r="39" spans="1:30">
      <c r="A39" t="s">
        <v>37</v>
      </c>
      <c r="B39" s="3" t="s">
        <v>71</v>
      </c>
      <c r="C39" s="33">
        <v>41535.5</v>
      </c>
      <c r="E39">
        <f t="shared" si="0"/>
        <v>19994.524637342536</v>
      </c>
      <c r="F39">
        <f t="shared" si="1"/>
        <v>19994.5</v>
      </c>
      <c r="G39">
        <f t="shared" si="2"/>
        <v>8.8805550039978698E-3</v>
      </c>
      <c r="I39">
        <f t="shared" si="4"/>
        <v>8.8805550039978698E-3</v>
      </c>
      <c r="Q39" s="2">
        <f t="shared" si="3"/>
        <v>26517</v>
      </c>
      <c r="AA39">
        <v>5</v>
      </c>
      <c r="AB39" t="s">
        <v>29</v>
      </c>
      <c r="AD39" t="s">
        <v>31</v>
      </c>
    </row>
    <row r="40" spans="1:30">
      <c r="A40" t="s">
        <v>38</v>
      </c>
      <c r="B40" s="3" t="s">
        <v>71</v>
      </c>
      <c r="C40" s="33">
        <v>41894.51</v>
      </c>
      <c r="E40">
        <f t="shared" si="0"/>
        <v>20990.526840249397</v>
      </c>
      <c r="F40">
        <f t="shared" si="1"/>
        <v>20990.5</v>
      </c>
      <c r="G40">
        <f t="shared" si="2"/>
        <v>9.674595006799791E-3</v>
      </c>
      <c r="I40">
        <f t="shared" si="4"/>
        <v>9.674595006799791E-3</v>
      </c>
      <c r="Q40" s="2">
        <f t="shared" si="3"/>
        <v>26876.010000000002</v>
      </c>
      <c r="AA40">
        <v>7</v>
      </c>
      <c r="AB40" t="s">
        <v>29</v>
      </c>
      <c r="AD40" t="s">
        <v>31</v>
      </c>
    </row>
    <row r="41" spans="1:30">
      <c r="A41" t="s">
        <v>38</v>
      </c>
      <c r="B41" s="3" t="s">
        <v>71</v>
      </c>
      <c r="C41" s="33">
        <v>41895.574000000001</v>
      </c>
      <c r="E41">
        <f t="shared" si="0"/>
        <v>20993.478697701532</v>
      </c>
      <c r="F41">
        <f t="shared" si="1"/>
        <v>20993.5</v>
      </c>
      <c r="G41">
        <f t="shared" si="2"/>
        <v>-7.6784350021625869E-3</v>
      </c>
      <c r="I41">
        <f t="shared" si="4"/>
        <v>-7.6784350021625869E-3</v>
      </c>
      <c r="Q41" s="2">
        <f t="shared" si="3"/>
        <v>26877.074000000001</v>
      </c>
      <c r="AA41">
        <v>6</v>
      </c>
      <c r="AB41" t="s">
        <v>29</v>
      </c>
      <c r="AD41" t="s">
        <v>31</v>
      </c>
    </row>
    <row r="42" spans="1:30">
      <c r="A42" t="s">
        <v>39</v>
      </c>
      <c r="B42" s="3"/>
      <c r="C42" s="33">
        <v>41900.449000000001</v>
      </c>
      <c r="E42">
        <f t="shared" si="0"/>
        <v>21007.003420520312</v>
      </c>
      <c r="F42">
        <f t="shared" si="1"/>
        <v>21007</v>
      </c>
      <c r="G42">
        <f t="shared" si="2"/>
        <v>1.2329300006967969E-3</v>
      </c>
      <c r="I42">
        <f t="shared" si="4"/>
        <v>1.2329300006967969E-3</v>
      </c>
      <c r="Q42" s="2">
        <f t="shared" si="3"/>
        <v>26881.949000000001</v>
      </c>
      <c r="AA42">
        <v>10</v>
      </c>
      <c r="AB42" t="s">
        <v>29</v>
      </c>
      <c r="AD42" t="s">
        <v>31</v>
      </c>
    </row>
    <row r="43" spans="1:30">
      <c r="A43" t="s">
        <v>39</v>
      </c>
      <c r="B43" s="3"/>
      <c r="C43" s="33">
        <v>41901.523999999998</v>
      </c>
      <c r="E43">
        <f t="shared" si="0"/>
        <v>21009.985795295728</v>
      </c>
      <c r="F43">
        <f t="shared" si="1"/>
        <v>21010</v>
      </c>
      <c r="G43">
        <f t="shared" si="2"/>
        <v>-5.1201000023866072E-3</v>
      </c>
      <c r="I43">
        <f t="shared" si="4"/>
        <v>-5.1201000023866072E-3</v>
      </c>
      <c r="Q43" s="2">
        <f t="shared" si="3"/>
        <v>26883.023999999998</v>
      </c>
      <c r="AA43">
        <v>10</v>
      </c>
      <c r="AB43" t="s">
        <v>29</v>
      </c>
      <c r="AD43" t="s">
        <v>31</v>
      </c>
    </row>
    <row r="44" spans="1:30">
      <c r="A44" t="s">
        <v>39</v>
      </c>
      <c r="B44" s="3" t="s">
        <v>71</v>
      </c>
      <c r="C44" s="33">
        <v>41903.506999999998</v>
      </c>
      <c r="E44">
        <f t="shared" si="0"/>
        <v>21015.487236393092</v>
      </c>
      <c r="F44">
        <f t="shared" si="1"/>
        <v>21015.5</v>
      </c>
      <c r="G44">
        <f t="shared" si="2"/>
        <v>-4.6006550037418492E-3</v>
      </c>
      <c r="I44">
        <f t="shared" si="4"/>
        <v>-4.6006550037418492E-3</v>
      </c>
      <c r="Q44" s="2">
        <f t="shared" si="3"/>
        <v>26885.006999999998</v>
      </c>
      <c r="AA44">
        <v>11</v>
      </c>
      <c r="AB44" t="s">
        <v>29</v>
      </c>
      <c r="AD44" t="s">
        <v>31</v>
      </c>
    </row>
    <row r="45" spans="1:30">
      <c r="A45" t="s">
        <v>39</v>
      </c>
      <c r="B45" s="3" t="s">
        <v>71</v>
      </c>
      <c r="C45" s="33">
        <v>41954.332999999999</v>
      </c>
      <c r="E45">
        <f t="shared" si="0"/>
        <v>21156.493915775129</v>
      </c>
      <c r="F45">
        <f t="shared" si="1"/>
        <v>21156.5</v>
      </c>
      <c r="G45">
        <f t="shared" si="2"/>
        <v>-2.1930649963906035E-3</v>
      </c>
      <c r="I45">
        <f t="shared" si="4"/>
        <v>-2.1930649963906035E-3</v>
      </c>
      <c r="Q45" s="2">
        <f t="shared" si="3"/>
        <v>26935.832999999999</v>
      </c>
      <c r="AA45">
        <v>10</v>
      </c>
      <c r="AB45" t="s">
        <v>29</v>
      </c>
      <c r="AD45" t="s">
        <v>31</v>
      </c>
    </row>
    <row r="46" spans="1:30">
      <c r="A46" t="s">
        <v>40</v>
      </c>
      <c r="B46" s="3" t="s">
        <v>71</v>
      </c>
      <c r="C46" s="33">
        <v>41971.273000000001</v>
      </c>
      <c r="E46">
        <f t="shared" si="0"/>
        <v>21203.490593631577</v>
      </c>
      <c r="F46">
        <f t="shared" si="1"/>
        <v>21203.5</v>
      </c>
      <c r="G46">
        <f t="shared" si="2"/>
        <v>-3.3905349991982803E-3</v>
      </c>
      <c r="I46">
        <f t="shared" si="4"/>
        <v>-3.3905349991982803E-3</v>
      </c>
      <c r="Q46" s="2">
        <f t="shared" si="3"/>
        <v>26952.773000000001</v>
      </c>
      <c r="AA46">
        <v>10</v>
      </c>
      <c r="AB46" t="s">
        <v>29</v>
      </c>
      <c r="AD46" t="s">
        <v>31</v>
      </c>
    </row>
    <row r="47" spans="1:30">
      <c r="A47" t="s">
        <v>40</v>
      </c>
      <c r="B47" s="3" t="s">
        <v>71</v>
      </c>
      <c r="C47" s="33">
        <v>41984.241000000002</v>
      </c>
      <c r="E47">
        <f t="shared" si="0"/>
        <v>21239.4677434806</v>
      </c>
      <c r="F47">
        <f t="shared" si="1"/>
        <v>21239.5</v>
      </c>
      <c r="G47">
        <f t="shared" si="2"/>
        <v>-1.1626895000517834E-2</v>
      </c>
      <c r="I47">
        <f t="shared" si="4"/>
        <v>-1.1626895000517834E-2</v>
      </c>
      <c r="Q47" s="2">
        <f t="shared" si="3"/>
        <v>26965.741000000002</v>
      </c>
      <c r="AA47">
        <v>11</v>
      </c>
      <c r="AB47" t="s">
        <v>29</v>
      </c>
      <c r="AD47" t="s">
        <v>31</v>
      </c>
    </row>
    <row r="48" spans="1:30">
      <c r="A48" t="s">
        <v>40</v>
      </c>
      <c r="B48" s="3" t="s">
        <v>71</v>
      </c>
      <c r="C48" s="33">
        <v>41989.275999999998</v>
      </c>
      <c r="E48">
        <f t="shared" si="0"/>
        <v>21253.436354638037</v>
      </c>
      <c r="F48">
        <f t="shared" si="1"/>
        <v>21253.5</v>
      </c>
      <c r="G48">
        <f t="shared" si="2"/>
        <v>-2.2941035000258125E-2</v>
      </c>
      <c r="I48">
        <f t="shared" si="4"/>
        <v>-2.2941035000258125E-2</v>
      </c>
      <c r="Q48" s="2">
        <f t="shared" si="3"/>
        <v>26970.775999999998</v>
      </c>
      <c r="AA48">
        <v>5</v>
      </c>
      <c r="AB48" t="s">
        <v>29</v>
      </c>
      <c r="AD48" t="s">
        <v>31</v>
      </c>
    </row>
    <row r="49" spans="1:30">
      <c r="A49" t="s">
        <v>41</v>
      </c>
      <c r="B49" s="3" t="s">
        <v>71</v>
      </c>
      <c r="C49" s="33">
        <v>42258.546000000002</v>
      </c>
      <c r="E49">
        <f t="shared" si="0"/>
        <v>22000.472685594646</v>
      </c>
      <c r="F49">
        <f t="shared" si="1"/>
        <v>22000.5</v>
      </c>
      <c r="G49">
        <f t="shared" si="2"/>
        <v>-9.8455049956100993E-3</v>
      </c>
      <c r="I49">
        <f t="shared" si="4"/>
        <v>-9.8455049956100993E-3</v>
      </c>
      <c r="Q49" s="2">
        <f t="shared" si="3"/>
        <v>27240.046000000002</v>
      </c>
      <c r="AA49">
        <v>11</v>
      </c>
      <c r="AB49" t="s">
        <v>29</v>
      </c>
      <c r="AD49" t="s">
        <v>31</v>
      </c>
    </row>
    <row r="50" spans="1:30">
      <c r="A50" t="s">
        <v>43</v>
      </c>
      <c r="B50" s="3"/>
      <c r="C50" s="33">
        <v>42273.502</v>
      </c>
      <c r="E50">
        <f t="shared" si="0"/>
        <v>22041.965148051608</v>
      </c>
      <c r="F50">
        <f t="shared" si="1"/>
        <v>22042</v>
      </c>
      <c r="G50">
        <f t="shared" si="2"/>
        <v>-1.256242000090424E-2</v>
      </c>
      <c r="I50">
        <f t="shared" si="4"/>
        <v>-1.256242000090424E-2</v>
      </c>
      <c r="Q50" s="2">
        <f t="shared" si="3"/>
        <v>27255.002</v>
      </c>
      <c r="AA50">
        <v>5</v>
      </c>
      <c r="AB50" t="s">
        <v>42</v>
      </c>
      <c r="AD50" t="s">
        <v>31</v>
      </c>
    </row>
    <row r="51" spans="1:30">
      <c r="A51" t="s">
        <v>43</v>
      </c>
      <c r="B51" s="3"/>
      <c r="C51" s="33">
        <v>42273.506000000001</v>
      </c>
      <c r="E51">
        <f t="shared" si="0"/>
        <v>22041.976245260077</v>
      </c>
      <c r="F51">
        <f t="shared" si="1"/>
        <v>22042</v>
      </c>
      <c r="G51">
        <f t="shared" si="2"/>
        <v>-8.5624200000893325E-3</v>
      </c>
      <c r="I51">
        <f t="shared" si="4"/>
        <v>-8.5624200000893325E-3</v>
      </c>
      <c r="Q51" s="2">
        <f t="shared" si="3"/>
        <v>27255.006000000001</v>
      </c>
      <c r="AA51">
        <v>6</v>
      </c>
      <c r="AB51" t="s">
        <v>29</v>
      </c>
      <c r="AD51" t="s">
        <v>31</v>
      </c>
    </row>
    <row r="52" spans="1:30">
      <c r="A52" t="s">
        <v>43</v>
      </c>
      <c r="B52" s="3" t="s">
        <v>71</v>
      </c>
      <c r="C52" s="33">
        <v>42296.402000000002</v>
      </c>
      <c r="E52">
        <f t="shared" si="0"/>
        <v>22105.496666523428</v>
      </c>
      <c r="F52">
        <f t="shared" si="1"/>
        <v>22105.5</v>
      </c>
      <c r="G52">
        <f t="shared" si="2"/>
        <v>-1.2015549946227111E-3</v>
      </c>
      <c r="I52">
        <f t="shared" si="4"/>
        <v>-1.2015549946227111E-3</v>
      </c>
      <c r="Q52" s="2">
        <f t="shared" si="3"/>
        <v>27277.902000000002</v>
      </c>
      <c r="AA52">
        <v>10</v>
      </c>
      <c r="AB52" t="s">
        <v>29</v>
      </c>
      <c r="AD52" t="s">
        <v>31</v>
      </c>
    </row>
    <row r="53" spans="1:30">
      <c r="A53" t="s">
        <v>43</v>
      </c>
      <c r="B53" s="3" t="s">
        <v>71</v>
      </c>
      <c r="C53" s="33">
        <v>42301.440000000002</v>
      </c>
      <c r="E53">
        <f t="shared" ref="E53:E84" si="5">+(C53-C$7)/C$8</f>
        <v>22119.473600587229</v>
      </c>
      <c r="F53">
        <f t="shared" ref="F53:F84" si="6">ROUND(2*E53,0)/2</f>
        <v>22119.5</v>
      </c>
      <c r="G53">
        <f t="shared" si="2"/>
        <v>-9.5156949973898008E-3</v>
      </c>
      <c r="I53">
        <f t="shared" si="4"/>
        <v>-9.5156949973898008E-3</v>
      </c>
      <c r="Q53" s="2">
        <f t="shared" ref="Q53:Q84" si="7">+C53-15018.5</f>
        <v>27282.940000000002</v>
      </c>
      <c r="AA53">
        <v>5</v>
      </c>
      <c r="AB53" t="s">
        <v>29</v>
      </c>
      <c r="AD53" t="s">
        <v>31</v>
      </c>
    </row>
    <row r="54" spans="1:30">
      <c r="A54" t="s">
        <v>43</v>
      </c>
      <c r="B54" s="3"/>
      <c r="C54" s="33">
        <v>42303.42</v>
      </c>
      <c r="E54">
        <f t="shared" si="5"/>
        <v>22124.966718778232</v>
      </c>
      <c r="F54">
        <f t="shared" si="6"/>
        <v>22125</v>
      </c>
      <c r="G54">
        <f t="shared" si="2"/>
        <v>-1.1996250002994202E-2</v>
      </c>
      <c r="I54">
        <f t="shared" si="4"/>
        <v>-1.1996250002994202E-2</v>
      </c>
      <c r="Q54" s="2">
        <f t="shared" si="7"/>
        <v>27284.92</v>
      </c>
      <c r="AA54">
        <v>10</v>
      </c>
      <c r="AB54" t="s">
        <v>29</v>
      </c>
      <c r="AD54" t="s">
        <v>31</v>
      </c>
    </row>
    <row r="55" spans="1:30">
      <c r="A55" t="s">
        <v>43</v>
      </c>
      <c r="B55" s="3" t="s">
        <v>71</v>
      </c>
      <c r="C55" s="33">
        <v>42318.381999999998</v>
      </c>
      <c r="E55">
        <f t="shared" si="5"/>
        <v>22166.475827047896</v>
      </c>
      <c r="F55">
        <f t="shared" si="6"/>
        <v>22166.5</v>
      </c>
      <c r="G55">
        <f t="shared" si="2"/>
        <v>-8.713164999790024E-3</v>
      </c>
      <c r="I55">
        <f t="shared" si="4"/>
        <v>-8.713164999790024E-3</v>
      </c>
      <c r="Q55" s="2">
        <f t="shared" si="7"/>
        <v>27299.881999999998</v>
      </c>
      <c r="AA55">
        <v>10</v>
      </c>
      <c r="AB55" t="s">
        <v>29</v>
      </c>
      <c r="AD55" t="s">
        <v>31</v>
      </c>
    </row>
    <row r="56" spans="1:30">
      <c r="A56" t="s">
        <v>44</v>
      </c>
      <c r="B56" s="3"/>
      <c r="C56" s="33">
        <v>42337.298000000003</v>
      </c>
      <c r="E56">
        <f t="shared" si="5"/>
        <v>22218.954525886897</v>
      </c>
      <c r="F56">
        <f t="shared" si="6"/>
        <v>22219</v>
      </c>
      <c r="G56">
        <f t="shared" si="2"/>
        <v>-1.6391189994465094E-2</v>
      </c>
      <c r="I56">
        <f t="shared" si="4"/>
        <v>-1.6391189994465094E-2</v>
      </c>
      <c r="Q56" s="2">
        <f t="shared" si="7"/>
        <v>27318.798000000003</v>
      </c>
      <c r="AA56">
        <v>5</v>
      </c>
      <c r="AB56" t="s">
        <v>29</v>
      </c>
      <c r="AD56" t="s">
        <v>31</v>
      </c>
    </row>
    <row r="57" spans="1:30">
      <c r="A57" t="s">
        <v>44</v>
      </c>
      <c r="B57" s="3" t="s">
        <v>71</v>
      </c>
      <c r="C57" s="33">
        <v>42365.241999999998</v>
      </c>
      <c r="E57">
        <f t="shared" si="5"/>
        <v>22296.479624235202</v>
      </c>
      <c r="F57">
        <f t="shared" si="6"/>
        <v>22296.5</v>
      </c>
      <c r="G57">
        <f t="shared" si="2"/>
        <v>-7.3444650042802095E-3</v>
      </c>
      <c r="I57">
        <f t="shared" si="4"/>
        <v>-7.3444650042802095E-3</v>
      </c>
      <c r="Q57" s="2">
        <f t="shared" si="7"/>
        <v>27346.741999999998</v>
      </c>
      <c r="AA57">
        <v>12</v>
      </c>
      <c r="AB57" t="s">
        <v>29</v>
      </c>
      <c r="AD57" t="s">
        <v>31</v>
      </c>
    </row>
    <row r="58" spans="1:30">
      <c r="A58" t="s">
        <v>45</v>
      </c>
      <c r="B58" s="3" t="s">
        <v>71</v>
      </c>
      <c r="C58" s="33">
        <v>42609.451000000001</v>
      </c>
      <c r="E58">
        <f t="shared" si="5"/>
        <v>22973.98916984586</v>
      </c>
      <c r="F58">
        <f t="shared" si="6"/>
        <v>22974</v>
      </c>
      <c r="G58">
        <f t="shared" si="2"/>
        <v>-3.9037399983499199E-3</v>
      </c>
      <c r="I58">
        <f t="shared" si="4"/>
        <v>-3.9037399983499199E-3</v>
      </c>
      <c r="Q58" s="2">
        <f t="shared" si="7"/>
        <v>27590.951000000001</v>
      </c>
      <c r="AA58">
        <v>5</v>
      </c>
      <c r="AB58" t="s">
        <v>29</v>
      </c>
      <c r="AD58" t="s">
        <v>31</v>
      </c>
    </row>
    <row r="59" spans="1:30">
      <c r="A59" t="s">
        <v>45</v>
      </c>
      <c r="B59" s="3" t="s">
        <v>71</v>
      </c>
      <c r="C59" s="33">
        <v>42630.534</v>
      </c>
      <c r="E59">
        <f t="shared" si="5"/>
        <v>23032.47978137168</v>
      </c>
      <c r="F59">
        <f t="shared" si="6"/>
        <v>23032.5</v>
      </c>
      <c r="G59">
        <f t="shared" si="2"/>
        <v>-7.2878249993664213E-3</v>
      </c>
      <c r="I59">
        <f t="shared" si="4"/>
        <v>-7.2878249993664213E-3</v>
      </c>
      <c r="Q59" s="2">
        <f t="shared" si="7"/>
        <v>27612.034</v>
      </c>
      <c r="AA59">
        <v>8</v>
      </c>
      <c r="AB59" t="s">
        <v>29</v>
      </c>
      <c r="AD59" t="s">
        <v>31</v>
      </c>
    </row>
    <row r="60" spans="1:30">
      <c r="A60" t="s">
        <v>45</v>
      </c>
      <c r="B60" s="3"/>
      <c r="C60" s="33">
        <v>42632.512000000002</v>
      </c>
      <c r="E60">
        <f t="shared" si="5"/>
        <v>23037.967350958465</v>
      </c>
      <c r="F60">
        <f t="shared" si="6"/>
        <v>23038</v>
      </c>
      <c r="G60">
        <f t="shared" si="2"/>
        <v>-1.1768379998102318E-2</v>
      </c>
      <c r="I60">
        <f t="shared" si="4"/>
        <v>-1.1768379998102318E-2</v>
      </c>
      <c r="Q60" s="2">
        <f t="shared" si="7"/>
        <v>27614.012000000002</v>
      </c>
      <c r="AA60">
        <v>6</v>
      </c>
      <c r="AB60" t="s">
        <v>29</v>
      </c>
      <c r="AD60" t="s">
        <v>31</v>
      </c>
    </row>
    <row r="61" spans="1:30">
      <c r="A61" t="s">
        <v>46</v>
      </c>
      <c r="B61" s="3" t="s">
        <v>71</v>
      </c>
      <c r="C61" s="33">
        <v>42716.305999999997</v>
      </c>
      <c r="E61">
        <f t="shared" si="5"/>
        <v>23270.437222522967</v>
      </c>
      <c r="F61">
        <f t="shared" si="6"/>
        <v>23270.5</v>
      </c>
      <c r="G61">
        <f t="shared" si="2"/>
        <v>-2.2628204998909496E-2</v>
      </c>
      <c r="I61">
        <f t="shared" si="4"/>
        <v>-2.2628204998909496E-2</v>
      </c>
      <c r="Q61" s="2">
        <f t="shared" si="7"/>
        <v>27697.805999999997</v>
      </c>
      <c r="AA61">
        <v>6</v>
      </c>
      <c r="AB61" t="s">
        <v>29</v>
      </c>
      <c r="AD61" t="s">
        <v>31</v>
      </c>
    </row>
    <row r="62" spans="1:30">
      <c r="A62" t="s">
        <v>46</v>
      </c>
      <c r="B62" s="3" t="s">
        <v>71</v>
      </c>
      <c r="C62" s="33">
        <v>42738.309000000001</v>
      </c>
      <c r="E62">
        <f t="shared" si="5"/>
        <v>23331.480191996139</v>
      </c>
      <c r="F62">
        <f t="shared" si="6"/>
        <v>23331.5</v>
      </c>
      <c r="G62">
        <f t="shared" si="2"/>
        <v>-7.1398149957531132E-3</v>
      </c>
      <c r="I62">
        <f t="shared" si="4"/>
        <v>-7.1398149957531132E-3</v>
      </c>
      <c r="Q62" s="2">
        <f t="shared" si="7"/>
        <v>27719.809000000001</v>
      </c>
      <c r="AA62">
        <v>5</v>
      </c>
      <c r="AB62" t="s">
        <v>29</v>
      </c>
      <c r="AD62" t="s">
        <v>31</v>
      </c>
    </row>
    <row r="63" spans="1:30">
      <c r="A63" t="s">
        <v>46</v>
      </c>
      <c r="B63" s="3"/>
      <c r="C63" s="33">
        <v>42740.296999999999</v>
      </c>
      <c r="E63">
        <f t="shared" si="5"/>
        <v>23336.995504604078</v>
      </c>
      <c r="F63">
        <f t="shared" si="6"/>
        <v>23337</v>
      </c>
      <c r="G63">
        <f t="shared" si="2"/>
        <v>-1.6203699997276999E-3</v>
      </c>
      <c r="I63">
        <f t="shared" si="4"/>
        <v>-1.6203699997276999E-3</v>
      </c>
      <c r="Q63" s="2">
        <f t="shared" si="7"/>
        <v>27721.796999999999</v>
      </c>
      <c r="AA63">
        <v>8</v>
      </c>
      <c r="AB63" t="s">
        <v>29</v>
      </c>
      <c r="AD63" t="s">
        <v>31</v>
      </c>
    </row>
    <row r="64" spans="1:30">
      <c r="A64" t="s">
        <v>47</v>
      </c>
      <c r="B64" s="3"/>
      <c r="C64" s="33">
        <v>42996.571000000004</v>
      </c>
      <c r="E64">
        <f t="shared" si="5"/>
        <v>24047.977005252404</v>
      </c>
      <c r="F64">
        <f t="shared" si="6"/>
        <v>24048</v>
      </c>
      <c r="G64">
        <f t="shared" si="2"/>
        <v>-8.2884799994644709E-3</v>
      </c>
      <c r="I64">
        <f t="shared" si="4"/>
        <v>-8.2884799994644709E-3</v>
      </c>
      <c r="Q64" s="2">
        <f t="shared" si="7"/>
        <v>27978.071000000004</v>
      </c>
      <c r="AA64">
        <v>11</v>
      </c>
      <c r="AB64" t="s">
        <v>29</v>
      </c>
      <c r="AD64" t="s">
        <v>31</v>
      </c>
    </row>
    <row r="65" spans="1:30">
      <c r="A65" t="s">
        <v>47</v>
      </c>
      <c r="B65" s="3" t="s">
        <v>71</v>
      </c>
      <c r="C65" s="33">
        <v>43011.533000000003</v>
      </c>
      <c r="E65">
        <f t="shared" si="5"/>
        <v>24089.486113522067</v>
      </c>
      <c r="F65">
        <f t="shared" si="6"/>
        <v>24089.5</v>
      </c>
      <c r="G65">
        <f t="shared" si="2"/>
        <v>-5.0053949962602928E-3</v>
      </c>
      <c r="I65">
        <f t="shared" si="4"/>
        <v>-5.0053949962602928E-3</v>
      </c>
      <c r="Q65" s="2">
        <f t="shared" si="7"/>
        <v>27993.033000000003</v>
      </c>
      <c r="AA65">
        <v>6</v>
      </c>
      <c r="AB65" t="s">
        <v>29</v>
      </c>
      <c r="AD65" t="s">
        <v>31</v>
      </c>
    </row>
    <row r="66" spans="1:30">
      <c r="A66" t="s">
        <v>47</v>
      </c>
      <c r="B66" s="3"/>
      <c r="C66" s="33">
        <v>43013.510999999999</v>
      </c>
      <c r="E66">
        <f t="shared" si="5"/>
        <v>24094.973683108834</v>
      </c>
      <c r="F66">
        <f t="shared" si="6"/>
        <v>24095</v>
      </c>
      <c r="G66">
        <f t="shared" si="2"/>
        <v>-9.4859500022721477E-3</v>
      </c>
      <c r="I66">
        <f t="shared" si="4"/>
        <v>-9.4859500022721477E-3</v>
      </c>
      <c r="Q66" s="2">
        <f t="shared" si="7"/>
        <v>27995.010999999999</v>
      </c>
      <c r="AA66">
        <v>10</v>
      </c>
      <c r="AB66" t="s">
        <v>29</v>
      </c>
      <c r="AD66" t="s">
        <v>31</v>
      </c>
    </row>
    <row r="67" spans="1:30">
      <c r="A67" t="s">
        <v>48</v>
      </c>
      <c r="B67" s="3" t="s">
        <v>71</v>
      </c>
      <c r="C67" s="33">
        <v>43092.269</v>
      </c>
      <c r="E67">
        <f t="shared" si="5"/>
        <v>24313.47216921379</v>
      </c>
      <c r="F67">
        <f t="shared" si="6"/>
        <v>24313.5</v>
      </c>
      <c r="G67">
        <f t="shared" si="2"/>
        <v>-1.0031634999904782E-2</v>
      </c>
      <c r="I67">
        <f t="shared" si="4"/>
        <v>-1.0031634999904782E-2</v>
      </c>
      <c r="Q67" s="2">
        <f t="shared" si="7"/>
        <v>28073.769</v>
      </c>
      <c r="AA67">
        <v>8</v>
      </c>
      <c r="AB67" t="s">
        <v>29</v>
      </c>
      <c r="AD67" t="s">
        <v>31</v>
      </c>
    </row>
    <row r="68" spans="1:30">
      <c r="A68" t="s">
        <v>48</v>
      </c>
      <c r="B68" s="3" t="s">
        <v>71</v>
      </c>
      <c r="C68" s="33">
        <v>43127.228000000003</v>
      </c>
      <c r="E68">
        <f t="shared" si="5"/>
        <v>24410.458996910576</v>
      </c>
      <c r="F68">
        <f t="shared" si="6"/>
        <v>24410.5</v>
      </c>
      <c r="G68">
        <f t="shared" si="2"/>
        <v>-1.4779605000512674E-2</v>
      </c>
      <c r="I68">
        <f t="shared" si="4"/>
        <v>-1.4779605000512674E-2</v>
      </c>
      <c r="Q68" s="2">
        <f t="shared" si="7"/>
        <v>28108.728000000003</v>
      </c>
      <c r="AA68">
        <v>6</v>
      </c>
      <c r="AB68" t="s">
        <v>29</v>
      </c>
      <c r="AD68" t="s">
        <v>31</v>
      </c>
    </row>
    <row r="69" spans="1:30">
      <c r="A69" t="s">
        <v>49</v>
      </c>
      <c r="B69" s="3"/>
      <c r="C69" s="33">
        <v>43340.555999999997</v>
      </c>
      <c r="D69" s="29" t="s">
        <v>72</v>
      </c>
      <c r="E69">
        <f t="shared" si="5"/>
        <v>25002.295318856224</v>
      </c>
      <c r="F69">
        <f t="shared" si="6"/>
        <v>25002.5</v>
      </c>
      <c r="I69" s="8">
        <v>-7.3777525001787581E-2</v>
      </c>
      <c r="Q69" s="2">
        <f t="shared" si="7"/>
        <v>28322.055999999997</v>
      </c>
      <c r="AA69">
        <v>10</v>
      </c>
      <c r="AB69" t="s">
        <v>29</v>
      </c>
      <c r="AD69" t="s">
        <v>31</v>
      </c>
    </row>
    <row r="70" spans="1:30">
      <c r="A70" t="s">
        <v>50</v>
      </c>
      <c r="B70" s="3"/>
      <c r="C70" s="33">
        <v>43393.425000000003</v>
      </c>
      <c r="E70">
        <f t="shared" si="5"/>
        <v>25148.969897462637</v>
      </c>
      <c r="F70">
        <f t="shared" si="6"/>
        <v>25149</v>
      </c>
      <c r="G70">
        <f t="shared" ref="G70:G85" si="8">+C70-(C$7+F70*C$8)</f>
        <v>-1.0850489998119883E-2</v>
      </c>
      <c r="I70">
        <f t="shared" ref="I70:I85" si="9">+G70</f>
        <v>-1.0850489998119883E-2</v>
      </c>
      <c r="Q70" s="2">
        <f t="shared" si="7"/>
        <v>28374.925000000003</v>
      </c>
      <c r="AA70">
        <v>7</v>
      </c>
      <c r="AB70" t="s">
        <v>29</v>
      </c>
      <c r="AD70" t="s">
        <v>31</v>
      </c>
    </row>
    <row r="71" spans="1:30">
      <c r="A71" t="s">
        <v>50</v>
      </c>
      <c r="B71" s="3"/>
      <c r="C71" s="33">
        <v>43398.472000000002</v>
      </c>
      <c r="E71">
        <f t="shared" si="5"/>
        <v>25162.971800245483</v>
      </c>
      <c r="F71">
        <f t="shared" si="6"/>
        <v>25163</v>
      </c>
      <c r="G71">
        <f t="shared" si="8"/>
        <v>-1.0164629995415453E-2</v>
      </c>
      <c r="I71">
        <f t="shared" si="9"/>
        <v>-1.0164629995415453E-2</v>
      </c>
      <c r="Q71" s="2">
        <f t="shared" si="7"/>
        <v>28379.972000000002</v>
      </c>
      <c r="AA71">
        <v>6</v>
      </c>
      <c r="AB71" t="s">
        <v>29</v>
      </c>
      <c r="AD71" t="s">
        <v>31</v>
      </c>
    </row>
    <row r="72" spans="1:30">
      <c r="A72" t="s">
        <v>50</v>
      </c>
      <c r="B72" s="3"/>
      <c r="C72" s="33">
        <v>43453.266000000003</v>
      </c>
      <c r="E72">
        <f t="shared" si="5"/>
        <v>25314.98691042648</v>
      </c>
      <c r="F72">
        <f t="shared" si="6"/>
        <v>25315</v>
      </c>
      <c r="G72">
        <f t="shared" si="8"/>
        <v>-4.7181499976431951E-3</v>
      </c>
      <c r="I72">
        <f t="shared" si="9"/>
        <v>-4.7181499976431951E-3</v>
      </c>
      <c r="Q72" s="2">
        <f t="shared" si="7"/>
        <v>28434.766000000003</v>
      </c>
      <c r="AA72">
        <v>10</v>
      </c>
      <c r="AB72" t="s">
        <v>29</v>
      </c>
      <c r="AD72" t="s">
        <v>31</v>
      </c>
    </row>
    <row r="73" spans="1:30">
      <c r="A73" t="s">
        <v>51</v>
      </c>
      <c r="B73" s="3" t="s">
        <v>71</v>
      </c>
      <c r="C73" s="33">
        <v>43725.584000000003</v>
      </c>
      <c r="E73">
        <f t="shared" si="5"/>
        <v>26070.479314234697</v>
      </c>
      <c r="F73">
        <f t="shared" si="6"/>
        <v>26070.5</v>
      </c>
      <c r="G73">
        <f t="shared" si="8"/>
        <v>-7.4562049994710833E-3</v>
      </c>
      <c r="I73">
        <f t="shared" si="9"/>
        <v>-7.4562049994710833E-3</v>
      </c>
      <c r="Q73" s="2">
        <f t="shared" si="7"/>
        <v>28707.084000000003</v>
      </c>
      <c r="AA73">
        <v>10</v>
      </c>
      <c r="AB73" t="s">
        <v>29</v>
      </c>
      <c r="AD73" t="s">
        <v>31</v>
      </c>
    </row>
    <row r="74" spans="1:30">
      <c r="A74" t="s">
        <v>51</v>
      </c>
      <c r="B74" s="3" t="s">
        <v>71</v>
      </c>
      <c r="C74" s="33">
        <v>43726.483</v>
      </c>
      <c r="E74">
        <f t="shared" si="5"/>
        <v>26072.973411837578</v>
      </c>
      <c r="F74">
        <f t="shared" si="6"/>
        <v>26073</v>
      </c>
      <c r="G74">
        <f t="shared" si="8"/>
        <v>-9.5837299959384836E-3</v>
      </c>
      <c r="I74">
        <f t="shared" si="9"/>
        <v>-9.5837299959384836E-3</v>
      </c>
      <c r="Q74" s="2">
        <f t="shared" si="7"/>
        <v>28707.983</v>
      </c>
      <c r="AA74">
        <v>10</v>
      </c>
      <c r="AB74" t="s">
        <v>29</v>
      </c>
      <c r="AD74" t="s">
        <v>31</v>
      </c>
    </row>
    <row r="75" spans="1:30">
      <c r="A75" t="s">
        <v>51</v>
      </c>
      <c r="B75" s="3" t="s">
        <v>71</v>
      </c>
      <c r="C75" s="33">
        <v>43734.6</v>
      </c>
      <c r="E75">
        <f t="shared" si="5"/>
        <v>26095.492422118612</v>
      </c>
      <c r="F75">
        <f t="shared" si="6"/>
        <v>26095.5</v>
      </c>
      <c r="G75">
        <f t="shared" si="8"/>
        <v>-2.7314550025039352E-3</v>
      </c>
      <c r="I75">
        <f t="shared" si="9"/>
        <v>-2.7314550025039352E-3</v>
      </c>
      <c r="Q75" s="2">
        <f t="shared" si="7"/>
        <v>28716.1</v>
      </c>
      <c r="AA75">
        <v>7</v>
      </c>
      <c r="AB75" t="s">
        <v>29</v>
      </c>
      <c r="AD75" t="s">
        <v>31</v>
      </c>
    </row>
    <row r="76" spans="1:30">
      <c r="A76" t="s">
        <v>52</v>
      </c>
      <c r="B76" s="3" t="s">
        <v>71</v>
      </c>
      <c r="C76" s="33">
        <v>43788.300999999999</v>
      </c>
      <c r="E76">
        <f t="shared" si="5"/>
        <v>26244.475220086082</v>
      </c>
      <c r="F76">
        <f t="shared" si="6"/>
        <v>26244.5</v>
      </c>
      <c r="G76">
        <f t="shared" si="8"/>
        <v>-8.9319449980393983E-3</v>
      </c>
      <c r="I76">
        <f t="shared" si="9"/>
        <v>-8.9319449980393983E-3</v>
      </c>
      <c r="Q76" s="2">
        <f t="shared" si="7"/>
        <v>28769.800999999999</v>
      </c>
      <c r="AA76">
        <v>6</v>
      </c>
      <c r="AB76" t="s">
        <v>29</v>
      </c>
      <c r="AD76" t="s">
        <v>31</v>
      </c>
    </row>
    <row r="77" spans="1:30">
      <c r="A77" t="s">
        <v>53</v>
      </c>
      <c r="B77" s="3" t="s">
        <v>71</v>
      </c>
      <c r="C77" s="33">
        <v>43832.273999999998</v>
      </c>
      <c r="E77">
        <f t="shared" si="5"/>
        <v>26366.469607062547</v>
      </c>
      <c r="F77">
        <f t="shared" si="6"/>
        <v>26366.5</v>
      </c>
      <c r="G77">
        <f t="shared" si="8"/>
        <v>-1.0955165002087597E-2</v>
      </c>
      <c r="I77">
        <f t="shared" si="9"/>
        <v>-1.0955165002087597E-2</v>
      </c>
      <c r="Q77" s="2">
        <f t="shared" si="7"/>
        <v>28813.773999999998</v>
      </c>
      <c r="AA77">
        <v>6</v>
      </c>
      <c r="AB77" t="s">
        <v>29</v>
      </c>
      <c r="AD77" t="s">
        <v>31</v>
      </c>
    </row>
    <row r="78" spans="1:30">
      <c r="A78" t="s">
        <v>54</v>
      </c>
      <c r="B78" s="3"/>
      <c r="C78" s="33">
        <v>44072.521999999997</v>
      </c>
      <c r="E78">
        <f t="shared" si="5"/>
        <v>27032.990141989056</v>
      </c>
      <c r="F78">
        <f t="shared" si="6"/>
        <v>27033</v>
      </c>
      <c r="G78">
        <f t="shared" si="8"/>
        <v>-3.5533300033421256E-3</v>
      </c>
      <c r="I78">
        <f t="shared" si="9"/>
        <v>-3.5533300033421256E-3</v>
      </c>
      <c r="Q78" s="2">
        <f t="shared" si="7"/>
        <v>29054.021999999997</v>
      </c>
      <c r="AA78">
        <v>6</v>
      </c>
      <c r="AB78" t="s">
        <v>29</v>
      </c>
      <c r="AD78" t="s">
        <v>31</v>
      </c>
    </row>
    <row r="79" spans="1:30">
      <c r="A79" t="s">
        <v>54</v>
      </c>
      <c r="B79" s="3"/>
      <c r="C79" s="33">
        <v>44077.569000000003</v>
      </c>
      <c r="E79">
        <f t="shared" si="5"/>
        <v>27046.99204477192</v>
      </c>
      <c r="F79">
        <f t="shared" si="6"/>
        <v>27047</v>
      </c>
      <c r="G79">
        <f t="shared" si="8"/>
        <v>-2.8674699933617376E-3</v>
      </c>
      <c r="I79">
        <f t="shared" si="9"/>
        <v>-2.8674699933617376E-3</v>
      </c>
      <c r="Q79" s="2">
        <f t="shared" si="7"/>
        <v>29059.069000000003</v>
      </c>
      <c r="AA79">
        <v>6</v>
      </c>
      <c r="AB79" t="s">
        <v>29</v>
      </c>
      <c r="AD79" t="s">
        <v>31</v>
      </c>
    </row>
    <row r="80" spans="1:30">
      <c r="A80" t="s">
        <v>54</v>
      </c>
      <c r="B80" s="3"/>
      <c r="C80" s="33">
        <v>44090.553</v>
      </c>
      <c r="E80">
        <f t="shared" si="5"/>
        <v>27083.013583454798</v>
      </c>
      <c r="F80">
        <f t="shared" si="6"/>
        <v>27083</v>
      </c>
      <c r="G80">
        <f t="shared" si="8"/>
        <v>4.8961700013023801E-3</v>
      </c>
      <c r="I80">
        <f t="shared" si="9"/>
        <v>4.8961700013023801E-3</v>
      </c>
      <c r="Q80" s="2">
        <f t="shared" si="7"/>
        <v>29072.053</v>
      </c>
      <c r="AA80">
        <v>6</v>
      </c>
      <c r="AB80" t="s">
        <v>29</v>
      </c>
      <c r="AD80" t="s">
        <v>31</v>
      </c>
    </row>
    <row r="81" spans="1:30">
      <c r="A81" t="s">
        <v>55</v>
      </c>
      <c r="B81" s="3"/>
      <c r="C81" s="33">
        <v>44133.436999999998</v>
      </c>
      <c r="E81">
        <f t="shared" si="5"/>
        <v>27201.986755426205</v>
      </c>
      <c r="F81">
        <f t="shared" si="6"/>
        <v>27202</v>
      </c>
      <c r="G81">
        <f t="shared" si="8"/>
        <v>-4.7740200025145896E-3</v>
      </c>
      <c r="I81">
        <f t="shared" si="9"/>
        <v>-4.7740200025145896E-3</v>
      </c>
      <c r="Q81" s="2">
        <f t="shared" si="7"/>
        <v>29114.936999999998</v>
      </c>
      <c r="AA81">
        <v>6</v>
      </c>
      <c r="AB81" t="s">
        <v>29</v>
      </c>
      <c r="AD81" t="s">
        <v>31</v>
      </c>
    </row>
    <row r="82" spans="1:30">
      <c r="A82" t="s">
        <v>55</v>
      </c>
      <c r="B82" s="3" t="s">
        <v>71</v>
      </c>
      <c r="C82" s="33">
        <v>44165.332000000002</v>
      </c>
      <c r="E82">
        <f t="shared" si="5"/>
        <v>27290.47312143751</v>
      </c>
      <c r="F82">
        <f t="shared" si="6"/>
        <v>27290.5</v>
      </c>
      <c r="G82">
        <f t="shared" si="8"/>
        <v>-9.6884049926302396E-3</v>
      </c>
      <c r="I82">
        <f t="shared" si="9"/>
        <v>-9.6884049926302396E-3</v>
      </c>
      <c r="Q82" s="2">
        <f t="shared" si="7"/>
        <v>29146.832000000002</v>
      </c>
      <c r="AA82">
        <v>8</v>
      </c>
      <c r="AB82" t="s">
        <v>29</v>
      </c>
      <c r="AD82" t="s">
        <v>31</v>
      </c>
    </row>
    <row r="83" spans="1:30">
      <c r="A83" t="s">
        <v>55</v>
      </c>
      <c r="B83" s="3" t="s">
        <v>71</v>
      </c>
      <c r="C83" s="33">
        <v>44186.245999999999</v>
      </c>
      <c r="E83">
        <f t="shared" si="5"/>
        <v>27348.494875905606</v>
      </c>
      <c r="F83">
        <f t="shared" si="6"/>
        <v>27348.5</v>
      </c>
      <c r="G83">
        <f t="shared" si="8"/>
        <v>-1.8469850037945434E-3</v>
      </c>
      <c r="I83">
        <f t="shared" si="9"/>
        <v>-1.8469850037945434E-3</v>
      </c>
      <c r="Q83" s="2">
        <f t="shared" si="7"/>
        <v>29167.745999999999</v>
      </c>
      <c r="AA83">
        <v>6</v>
      </c>
      <c r="AB83" t="s">
        <v>29</v>
      </c>
      <c r="AD83" t="s">
        <v>31</v>
      </c>
    </row>
    <row r="84" spans="1:30">
      <c r="A84" t="s">
        <v>55</v>
      </c>
      <c r="B84" s="3"/>
      <c r="C84" s="33">
        <v>44189.298000000003</v>
      </c>
      <c r="E84">
        <f t="shared" si="5"/>
        <v>27356.962045965702</v>
      </c>
      <c r="F84">
        <f t="shared" si="6"/>
        <v>27357</v>
      </c>
      <c r="G84">
        <f t="shared" si="8"/>
        <v>-1.3680569994903635E-2</v>
      </c>
      <c r="I84">
        <f t="shared" si="9"/>
        <v>-1.3680569994903635E-2</v>
      </c>
      <c r="Q84" s="2">
        <f t="shared" si="7"/>
        <v>29170.798000000003</v>
      </c>
      <c r="AA84">
        <v>7</v>
      </c>
      <c r="AB84" t="s">
        <v>29</v>
      </c>
      <c r="AD84" t="s">
        <v>31</v>
      </c>
    </row>
    <row r="85" spans="1:30">
      <c r="A85" t="s">
        <v>56</v>
      </c>
      <c r="B85" s="3"/>
      <c r="C85" s="33">
        <v>44210.222000000002</v>
      </c>
      <c r="E85">
        <f t="shared" ref="E85:E121" si="10">+(C85-C$7)/C$8</f>
        <v>27415.01154345497</v>
      </c>
      <c r="F85">
        <f t="shared" ref="F85:F116" si="11">ROUND(2*E85,0)/2</f>
        <v>27415</v>
      </c>
      <c r="G85">
        <f t="shared" si="8"/>
        <v>4.1608500032452866E-3</v>
      </c>
      <c r="I85">
        <f t="shared" si="9"/>
        <v>4.1608500032452866E-3</v>
      </c>
      <c r="Q85" s="2">
        <f t="shared" ref="Q85:Q121" si="12">+C85-15018.5</f>
        <v>29191.722000000002</v>
      </c>
      <c r="AA85">
        <v>6</v>
      </c>
      <c r="AB85" t="s">
        <v>29</v>
      </c>
      <c r="AD85" t="s">
        <v>31</v>
      </c>
    </row>
    <row r="86" spans="1:30">
      <c r="A86" t="s">
        <v>57</v>
      </c>
      <c r="B86" s="3"/>
      <c r="C86" s="33">
        <v>44377.400999999998</v>
      </c>
      <c r="D86" s="29" t="s">
        <v>72</v>
      </c>
      <c r="E86">
        <f t="shared" si="10"/>
        <v>27878.816597018271</v>
      </c>
      <c r="F86">
        <f t="shared" si="11"/>
        <v>27879</v>
      </c>
      <c r="I86" s="8">
        <v>-6.6107790000387467E-2</v>
      </c>
      <c r="Q86" s="2">
        <f t="shared" si="12"/>
        <v>29358.900999999998</v>
      </c>
      <c r="AA86">
        <v>7</v>
      </c>
      <c r="AB86" t="s">
        <v>29</v>
      </c>
      <c r="AD86" t="s">
        <v>31</v>
      </c>
    </row>
    <row r="87" spans="1:30">
      <c r="A87" t="s">
        <v>58</v>
      </c>
      <c r="B87" s="3"/>
      <c r="C87" s="33">
        <v>44458.565999999999</v>
      </c>
      <c r="E87">
        <f t="shared" si="10"/>
        <v>28103.992828318056</v>
      </c>
      <c r="F87">
        <f t="shared" si="11"/>
        <v>28104</v>
      </c>
      <c r="G87">
        <f t="shared" ref="G87:G112" si="13">+C87-(C$7+F87*C$8)</f>
        <v>-2.5850399979390204E-3</v>
      </c>
      <c r="I87">
        <f t="shared" ref="I87:I111" si="14">+G87</f>
        <v>-2.5850399979390204E-3</v>
      </c>
      <c r="Q87" s="2">
        <f t="shared" si="12"/>
        <v>29440.065999999999</v>
      </c>
      <c r="AA87">
        <v>6</v>
      </c>
      <c r="AB87" t="s">
        <v>29</v>
      </c>
      <c r="AD87" t="s">
        <v>31</v>
      </c>
    </row>
    <row r="88" spans="1:30">
      <c r="A88" t="s">
        <v>59</v>
      </c>
      <c r="B88" s="3" t="s">
        <v>71</v>
      </c>
      <c r="C88" s="33">
        <v>44486.5</v>
      </c>
      <c r="E88">
        <f t="shared" si="10"/>
        <v>28181.490183645208</v>
      </c>
      <c r="F88">
        <f t="shared" si="11"/>
        <v>28181.5</v>
      </c>
      <c r="G88">
        <f t="shared" si="13"/>
        <v>-3.5383149952394888E-3</v>
      </c>
      <c r="I88">
        <f t="shared" si="14"/>
        <v>-3.5383149952394888E-3</v>
      </c>
      <c r="Q88" s="2">
        <f t="shared" si="12"/>
        <v>29468</v>
      </c>
      <c r="AA88">
        <v>6</v>
      </c>
      <c r="AB88" t="s">
        <v>29</v>
      </c>
      <c r="AD88" t="s">
        <v>31</v>
      </c>
    </row>
    <row r="89" spans="1:30">
      <c r="A89" t="s">
        <v>59</v>
      </c>
      <c r="B89" s="3" t="s">
        <v>71</v>
      </c>
      <c r="C89" s="33">
        <v>44489.381999999998</v>
      </c>
      <c r="E89">
        <f t="shared" si="10"/>
        <v>28189.485722345456</v>
      </c>
      <c r="F89">
        <f t="shared" si="11"/>
        <v>28189.5</v>
      </c>
      <c r="G89">
        <f t="shared" si="13"/>
        <v>-5.1463950003380887E-3</v>
      </c>
      <c r="I89">
        <f t="shared" si="14"/>
        <v>-5.1463950003380887E-3</v>
      </c>
      <c r="Q89" s="2">
        <f t="shared" si="12"/>
        <v>29470.881999999998</v>
      </c>
      <c r="AA89">
        <v>6</v>
      </c>
      <c r="AB89" t="s">
        <v>29</v>
      </c>
      <c r="AD89" t="s">
        <v>31</v>
      </c>
    </row>
    <row r="90" spans="1:30">
      <c r="A90" t="s">
        <v>59</v>
      </c>
      <c r="B90" s="3" t="s">
        <v>71</v>
      </c>
      <c r="C90" s="33">
        <v>44498.381999999998</v>
      </c>
      <c r="E90">
        <f t="shared" si="10"/>
        <v>28214.454441395515</v>
      </c>
      <c r="F90">
        <f t="shared" si="11"/>
        <v>28214.5</v>
      </c>
      <c r="G90">
        <f t="shared" si="13"/>
        <v>-1.6421644999354612E-2</v>
      </c>
      <c r="I90">
        <f t="shared" si="14"/>
        <v>-1.6421644999354612E-2</v>
      </c>
      <c r="Q90" s="2">
        <f t="shared" si="12"/>
        <v>29479.881999999998</v>
      </c>
      <c r="AA90">
        <v>6</v>
      </c>
      <c r="AB90" t="s">
        <v>29</v>
      </c>
      <c r="AD90" t="s">
        <v>31</v>
      </c>
    </row>
    <row r="91" spans="1:30">
      <c r="A91" t="s">
        <v>60</v>
      </c>
      <c r="B91" s="3" t="s">
        <v>71</v>
      </c>
      <c r="C91" s="33">
        <v>44567.231</v>
      </c>
      <c r="E91">
        <f t="shared" si="10"/>
        <v>28405.462367826352</v>
      </c>
      <c r="F91">
        <f t="shared" si="11"/>
        <v>28405.5</v>
      </c>
      <c r="G91">
        <f t="shared" si="13"/>
        <v>-1.356455500354059E-2</v>
      </c>
      <c r="I91">
        <f t="shared" si="14"/>
        <v>-1.356455500354059E-2</v>
      </c>
      <c r="Q91" s="2">
        <f t="shared" si="12"/>
        <v>29548.731</v>
      </c>
      <c r="AA91">
        <v>7</v>
      </c>
      <c r="AB91" t="s">
        <v>29</v>
      </c>
      <c r="AD91" t="s">
        <v>31</v>
      </c>
    </row>
    <row r="92" spans="1:30">
      <c r="A92" t="s">
        <v>61</v>
      </c>
      <c r="B92" s="3" t="s">
        <v>71</v>
      </c>
      <c r="C92" s="33">
        <v>44598.232000000004</v>
      </c>
      <c r="E92">
        <f t="shared" si="10"/>
        <v>28491.468507745351</v>
      </c>
      <c r="F92">
        <f t="shared" si="11"/>
        <v>28491.5</v>
      </c>
      <c r="G92">
        <f t="shared" si="13"/>
        <v>-1.1351414999808185E-2</v>
      </c>
      <c r="I92">
        <f t="shared" si="14"/>
        <v>-1.1351414999808185E-2</v>
      </c>
      <c r="Q92" s="2">
        <f t="shared" si="12"/>
        <v>29579.732000000004</v>
      </c>
      <c r="AA92">
        <v>7</v>
      </c>
      <c r="AB92" t="s">
        <v>29</v>
      </c>
      <c r="AD92" t="s">
        <v>31</v>
      </c>
    </row>
    <row r="93" spans="1:30">
      <c r="A93" t="s">
        <v>57</v>
      </c>
      <c r="B93" s="3"/>
      <c r="C93" s="33">
        <v>44842.43</v>
      </c>
      <c r="E93">
        <f t="shared" si="10"/>
        <v>29168.947536032709</v>
      </c>
      <c r="F93">
        <f t="shared" si="11"/>
        <v>29169</v>
      </c>
      <c r="G93">
        <f t="shared" si="13"/>
        <v>-1.8910689999756869E-2</v>
      </c>
      <c r="I93">
        <f t="shared" si="14"/>
        <v>-1.8910689999756869E-2</v>
      </c>
      <c r="Q93" s="2">
        <f t="shared" si="12"/>
        <v>29823.93</v>
      </c>
      <c r="AA93">
        <v>6</v>
      </c>
      <c r="AB93" t="s">
        <v>29</v>
      </c>
      <c r="AD93" t="s">
        <v>31</v>
      </c>
    </row>
    <row r="94" spans="1:30">
      <c r="A94" t="s">
        <v>62</v>
      </c>
      <c r="B94" s="3" t="s">
        <v>71</v>
      </c>
      <c r="C94" s="33">
        <v>44883.356</v>
      </c>
      <c r="E94">
        <f t="shared" si="10"/>
        <v>29282.488624459675</v>
      </c>
      <c r="F94">
        <f t="shared" si="11"/>
        <v>29282.5</v>
      </c>
      <c r="G94">
        <f t="shared" si="13"/>
        <v>-4.1003250007634051E-3</v>
      </c>
      <c r="I94">
        <f t="shared" si="14"/>
        <v>-4.1003250007634051E-3</v>
      </c>
      <c r="Q94" s="2">
        <f t="shared" si="12"/>
        <v>29864.856</v>
      </c>
      <c r="AA94">
        <v>6</v>
      </c>
      <c r="AB94" t="s">
        <v>29</v>
      </c>
      <c r="AD94" t="s">
        <v>31</v>
      </c>
    </row>
    <row r="95" spans="1:30">
      <c r="A95" t="s">
        <v>62</v>
      </c>
      <c r="B95" s="3"/>
      <c r="C95" s="33">
        <v>44902.273999999998</v>
      </c>
      <c r="E95">
        <f t="shared" si="10"/>
        <v>29334.972871902894</v>
      </c>
      <c r="F95">
        <f t="shared" si="11"/>
        <v>29335</v>
      </c>
      <c r="G95">
        <f t="shared" si="13"/>
        <v>-9.7783500023069791E-3</v>
      </c>
      <c r="I95">
        <f t="shared" si="14"/>
        <v>-9.7783500023069791E-3</v>
      </c>
      <c r="Q95" s="2">
        <f t="shared" si="12"/>
        <v>29883.773999999998</v>
      </c>
      <c r="AA95">
        <v>6</v>
      </c>
      <c r="AB95" t="s">
        <v>29</v>
      </c>
      <c r="AD95" t="s">
        <v>31</v>
      </c>
    </row>
    <row r="96" spans="1:30">
      <c r="A96" t="s">
        <v>62</v>
      </c>
      <c r="B96" s="3"/>
      <c r="C96" s="33">
        <v>44911.281999999999</v>
      </c>
      <c r="E96">
        <f t="shared" si="10"/>
        <v>29359.963785369891</v>
      </c>
      <c r="F96">
        <f t="shared" si="11"/>
        <v>29360</v>
      </c>
      <c r="G96">
        <f t="shared" si="13"/>
        <v>-1.3053599999693688E-2</v>
      </c>
      <c r="I96">
        <f t="shared" si="14"/>
        <v>-1.3053599999693688E-2</v>
      </c>
      <c r="Q96" s="2">
        <f t="shared" si="12"/>
        <v>29892.781999999999</v>
      </c>
      <c r="AA96">
        <v>6</v>
      </c>
      <c r="AB96" t="s">
        <v>29</v>
      </c>
      <c r="AD96" t="s">
        <v>31</v>
      </c>
    </row>
    <row r="97" spans="1:30">
      <c r="A97" t="s">
        <v>62</v>
      </c>
      <c r="B97" s="3"/>
      <c r="C97" s="33">
        <v>44924.26</v>
      </c>
      <c r="E97">
        <f t="shared" si="10"/>
        <v>29395.968678240082</v>
      </c>
      <c r="F97">
        <f t="shared" si="11"/>
        <v>29396</v>
      </c>
      <c r="G97">
        <f t="shared" si="13"/>
        <v>-1.1289959998975974E-2</v>
      </c>
      <c r="I97">
        <f t="shared" si="14"/>
        <v>-1.1289959998975974E-2</v>
      </c>
      <c r="Q97" s="2">
        <f t="shared" si="12"/>
        <v>29905.760000000002</v>
      </c>
      <c r="AA97">
        <v>6</v>
      </c>
      <c r="AB97" t="s">
        <v>29</v>
      </c>
      <c r="AD97" t="s">
        <v>31</v>
      </c>
    </row>
    <row r="98" spans="1:30">
      <c r="A98" t="s">
        <v>63</v>
      </c>
      <c r="B98" s="3"/>
      <c r="C98" s="33">
        <v>45236.428999999996</v>
      </c>
      <c r="E98">
        <f t="shared" si="10"/>
        <v>30262.019795699831</v>
      </c>
      <c r="F98">
        <f t="shared" si="11"/>
        <v>30262</v>
      </c>
      <c r="G98">
        <f t="shared" si="13"/>
        <v>7.1353799939970486E-3</v>
      </c>
      <c r="I98">
        <f t="shared" si="14"/>
        <v>7.1353799939970486E-3</v>
      </c>
      <c r="Q98" s="2">
        <f t="shared" si="12"/>
        <v>30217.928999999996</v>
      </c>
      <c r="AA98">
        <v>6</v>
      </c>
      <c r="AB98" t="s">
        <v>29</v>
      </c>
      <c r="AD98" t="s">
        <v>31</v>
      </c>
    </row>
    <row r="99" spans="1:30">
      <c r="A99" t="s">
        <v>64</v>
      </c>
      <c r="B99" s="3" t="s">
        <v>71</v>
      </c>
      <c r="C99" s="33">
        <v>45250.29</v>
      </c>
      <c r="E99">
        <f t="shared" si="10"/>
        <v>30300.47439733905</v>
      </c>
      <c r="F99">
        <f t="shared" si="11"/>
        <v>30300.5</v>
      </c>
      <c r="G99">
        <f t="shared" si="13"/>
        <v>-9.2285049977363087E-3</v>
      </c>
      <c r="I99">
        <f t="shared" si="14"/>
        <v>-9.2285049977363087E-3</v>
      </c>
      <c r="Q99" s="2">
        <f t="shared" si="12"/>
        <v>30231.79</v>
      </c>
      <c r="AA99">
        <v>7</v>
      </c>
      <c r="AB99" t="s">
        <v>29</v>
      </c>
      <c r="AD99" t="s">
        <v>31</v>
      </c>
    </row>
    <row r="100" spans="1:30">
      <c r="A100" t="s">
        <v>65</v>
      </c>
      <c r="B100" s="3"/>
      <c r="C100" s="33">
        <v>45288.317000000003</v>
      </c>
      <c r="E100">
        <f t="shared" si="10"/>
        <v>30405.972783929788</v>
      </c>
      <c r="F100">
        <f t="shared" si="11"/>
        <v>30406</v>
      </c>
      <c r="G100">
        <f t="shared" si="13"/>
        <v>-9.810059993469622E-3</v>
      </c>
      <c r="I100">
        <f t="shared" si="14"/>
        <v>-9.810059993469622E-3</v>
      </c>
      <c r="Q100" s="2">
        <f t="shared" si="12"/>
        <v>30269.817000000003</v>
      </c>
      <c r="AA100">
        <v>6</v>
      </c>
      <c r="AB100" t="s">
        <v>29</v>
      </c>
      <c r="AD100" t="s">
        <v>31</v>
      </c>
    </row>
    <row r="101" spans="1:30">
      <c r="A101" t="s">
        <v>66</v>
      </c>
      <c r="B101" s="3"/>
      <c r="C101" s="33">
        <v>45526.584999999999</v>
      </c>
      <c r="E101">
        <f t="shared" si="10"/>
        <v>31067.000200665272</v>
      </c>
      <c r="F101">
        <f t="shared" si="11"/>
        <v>31067</v>
      </c>
      <c r="G101">
        <f t="shared" si="13"/>
        <v>7.2329996328335255E-5</v>
      </c>
      <c r="I101">
        <f t="shared" si="14"/>
        <v>7.2329996328335255E-5</v>
      </c>
      <c r="Q101" s="2">
        <f t="shared" si="12"/>
        <v>30508.084999999999</v>
      </c>
      <c r="AA101">
        <v>6</v>
      </c>
      <c r="AB101" t="s">
        <v>29</v>
      </c>
      <c r="AD101" t="s">
        <v>31</v>
      </c>
    </row>
    <row r="102" spans="1:30">
      <c r="A102" t="s">
        <v>66</v>
      </c>
      <c r="B102" s="3" t="s">
        <v>71</v>
      </c>
      <c r="C102" s="33">
        <v>45528.569000000003</v>
      </c>
      <c r="E102">
        <f t="shared" si="10"/>
        <v>31072.504416064763</v>
      </c>
      <c r="F102">
        <f t="shared" si="11"/>
        <v>31072.5</v>
      </c>
      <c r="G102">
        <f t="shared" si="13"/>
        <v>1.5917750060907565E-3</v>
      </c>
      <c r="I102">
        <f t="shared" si="14"/>
        <v>1.5917750060907565E-3</v>
      </c>
      <c r="Q102" s="2">
        <f t="shared" si="12"/>
        <v>30510.069000000003</v>
      </c>
      <c r="AA102">
        <v>8</v>
      </c>
      <c r="AB102" t="s">
        <v>29</v>
      </c>
      <c r="AD102" t="s">
        <v>31</v>
      </c>
    </row>
    <row r="103" spans="1:30">
      <c r="A103" t="s">
        <v>66</v>
      </c>
      <c r="B103" s="3"/>
      <c r="C103" s="33">
        <v>45530.550999999999</v>
      </c>
      <c r="E103">
        <f t="shared" si="10"/>
        <v>31078.003082859999</v>
      </c>
      <c r="F103">
        <f t="shared" si="11"/>
        <v>31078</v>
      </c>
      <c r="G103">
        <f t="shared" si="13"/>
        <v>1.1112200008938089E-3</v>
      </c>
      <c r="I103">
        <f t="shared" si="14"/>
        <v>1.1112200008938089E-3</v>
      </c>
      <c r="Q103" s="2">
        <f t="shared" si="12"/>
        <v>30512.050999999999</v>
      </c>
      <c r="AA103">
        <v>6</v>
      </c>
      <c r="AB103" t="s">
        <v>29</v>
      </c>
      <c r="AD103" t="s">
        <v>31</v>
      </c>
    </row>
    <row r="104" spans="1:30">
      <c r="A104" t="s">
        <v>66</v>
      </c>
      <c r="B104" s="3"/>
      <c r="C104" s="33">
        <v>45534.506000000001</v>
      </c>
      <c r="E104">
        <f t="shared" si="10"/>
        <v>31088.975447731445</v>
      </c>
      <c r="F104">
        <f t="shared" si="11"/>
        <v>31089</v>
      </c>
      <c r="G104">
        <f t="shared" si="13"/>
        <v>-8.8498900004196912E-3</v>
      </c>
      <c r="I104">
        <f t="shared" si="14"/>
        <v>-8.8498900004196912E-3</v>
      </c>
      <c r="Q104" s="2">
        <f t="shared" si="12"/>
        <v>30516.006000000001</v>
      </c>
      <c r="AA104">
        <v>6</v>
      </c>
      <c r="AB104" t="s">
        <v>29</v>
      </c>
      <c r="AD104" t="s">
        <v>31</v>
      </c>
    </row>
    <row r="105" spans="1:30">
      <c r="A105" t="s">
        <v>67</v>
      </c>
      <c r="B105" s="3" t="s">
        <v>71</v>
      </c>
      <c r="C105" s="33">
        <v>45553.446000000004</v>
      </c>
      <c r="E105">
        <f t="shared" si="10"/>
        <v>31141.520729821244</v>
      </c>
      <c r="F105">
        <f t="shared" si="11"/>
        <v>31141.5</v>
      </c>
      <c r="G105">
        <f t="shared" si="13"/>
        <v>7.4720850025187247E-3</v>
      </c>
      <c r="I105">
        <f t="shared" si="14"/>
        <v>7.4720850025187247E-3</v>
      </c>
      <c r="Q105" s="2">
        <f t="shared" si="12"/>
        <v>30534.946000000004</v>
      </c>
      <c r="AA105">
        <v>6</v>
      </c>
      <c r="AB105" t="s">
        <v>29</v>
      </c>
      <c r="AD105" t="s">
        <v>31</v>
      </c>
    </row>
    <row r="106" spans="1:30">
      <c r="A106" t="s">
        <v>67</v>
      </c>
      <c r="B106" s="3"/>
      <c r="C106" s="33">
        <v>45565.514999999999</v>
      </c>
      <c r="E106">
        <f t="shared" si="10"/>
        <v>31175.003782067361</v>
      </c>
      <c r="F106">
        <f t="shared" si="11"/>
        <v>31175</v>
      </c>
      <c r="G106">
        <f t="shared" si="13"/>
        <v>1.3632500049425289E-3</v>
      </c>
      <c r="I106">
        <f t="shared" si="14"/>
        <v>1.3632500049425289E-3</v>
      </c>
      <c r="Q106" s="2">
        <f t="shared" si="12"/>
        <v>30547.014999999999</v>
      </c>
      <c r="AA106">
        <v>6</v>
      </c>
      <c r="AB106" t="s">
        <v>29</v>
      </c>
      <c r="AD106" t="s">
        <v>31</v>
      </c>
    </row>
    <row r="107" spans="1:30">
      <c r="A107" t="s">
        <v>68</v>
      </c>
      <c r="B107" s="3" t="s">
        <v>71</v>
      </c>
      <c r="C107" s="33">
        <v>45670.228000000003</v>
      </c>
      <c r="E107">
        <f t="shared" si="10"/>
        <v>31465.509279610575</v>
      </c>
      <c r="F107">
        <f t="shared" si="11"/>
        <v>31465.5</v>
      </c>
      <c r="G107">
        <f t="shared" si="13"/>
        <v>3.3448450049036182E-3</v>
      </c>
      <c r="I107">
        <f t="shared" si="14"/>
        <v>3.3448450049036182E-3</v>
      </c>
      <c r="Q107" s="2">
        <f t="shared" si="12"/>
        <v>30651.728000000003</v>
      </c>
      <c r="AA107">
        <v>6</v>
      </c>
      <c r="AB107" t="s">
        <v>29</v>
      </c>
      <c r="AD107" t="s">
        <v>31</v>
      </c>
    </row>
    <row r="108" spans="1:30">
      <c r="A108" t="s">
        <v>69</v>
      </c>
      <c r="B108" s="3" t="s">
        <v>71</v>
      </c>
      <c r="C108" s="33">
        <v>46258.485000000001</v>
      </c>
      <c r="E108">
        <f t="shared" si="10"/>
        <v>33097.511919858407</v>
      </c>
      <c r="F108">
        <f t="shared" si="11"/>
        <v>33097.5</v>
      </c>
      <c r="G108">
        <f t="shared" si="13"/>
        <v>4.2965250031556934E-3</v>
      </c>
      <c r="I108">
        <f t="shared" si="14"/>
        <v>4.2965250031556934E-3</v>
      </c>
      <c r="Q108" s="2">
        <f t="shared" si="12"/>
        <v>31239.985000000001</v>
      </c>
      <c r="AA108">
        <v>6</v>
      </c>
      <c r="AB108" t="s">
        <v>29</v>
      </c>
      <c r="AD108" t="s">
        <v>31</v>
      </c>
    </row>
    <row r="109" spans="1:30">
      <c r="A109" t="s">
        <v>69</v>
      </c>
      <c r="B109" s="3"/>
      <c r="C109" s="33">
        <v>46260.472999999998</v>
      </c>
      <c r="E109">
        <f t="shared" si="10"/>
        <v>33103.027232466346</v>
      </c>
      <c r="F109">
        <f t="shared" si="11"/>
        <v>33103</v>
      </c>
      <c r="G109">
        <f t="shared" si="13"/>
        <v>9.8159699991811067E-3</v>
      </c>
      <c r="I109">
        <f t="shared" si="14"/>
        <v>9.8159699991811067E-3</v>
      </c>
      <c r="O109">
        <f t="shared" ref="O109:O121" ca="1" si="15">+C$11+C$12*$F109</f>
        <v>-0.12860716363276528</v>
      </c>
      <c r="Q109" s="2">
        <f t="shared" si="12"/>
        <v>31241.972999999998</v>
      </c>
      <c r="AA109">
        <v>6</v>
      </c>
      <c r="AB109" t="s">
        <v>29</v>
      </c>
      <c r="AD109" t="s">
        <v>31</v>
      </c>
    </row>
    <row r="110" spans="1:30">
      <c r="A110" t="s">
        <v>69</v>
      </c>
      <c r="B110" s="3" t="s">
        <v>71</v>
      </c>
      <c r="C110" s="33">
        <v>46263.536999999997</v>
      </c>
      <c r="E110">
        <f t="shared" si="10"/>
        <v>33111.527694151831</v>
      </c>
      <c r="F110">
        <f t="shared" si="11"/>
        <v>33111.5</v>
      </c>
      <c r="G110">
        <f t="shared" si="13"/>
        <v>9.9823849959648214E-3</v>
      </c>
      <c r="I110">
        <f t="shared" si="14"/>
        <v>9.9823849959648214E-3</v>
      </c>
      <c r="O110">
        <f t="shared" ca="1" si="15"/>
        <v>-0.12856874912224051</v>
      </c>
      <c r="Q110" s="2">
        <f t="shared" si="12"/>
        <v>31245.036999999997</v>
      </c>
      <c r="AA110">
        <v>6</v>
      </c>
      <c r="AB110" t="s">
        <v>29</v>
      </c>
      <c r="AD110" t="s">
        <v>31</v>
      </c>
    </row>
    <row r="111" spans="1:30" s="22" customFormat="1" ht="12" customHeight="1">
      <c r="A111" s="22" t="s">
        <v>69</v>
      </c>
      <c r="B111" s="39" t="s">
        <v>71</v>
      </c>
      <c r="C111" s="33">
        <v>46271.47</v>
      </c>
      <c r="D111" s="40"/>
      <c r="E111" s="22">
        <f t="shared" si="10"/>
        <v>33133.536232843413</v>
      </c>
      <c r="F111" s="22">
        <f t="shared" si="11"/>
        <v>33133.5</v>
      </c>
      <c r="G111" s="22">
        <f t="shared" si="13"/>
        <v>1.3060165001661517E-2</v>
      </c>
      <c r="I111" s="22">
        <f t="shared" si="14"/>
        <v>1.3060165001661517E-2</v>
      </c>
      <c r="O111" s="22">
        <f t="shared" ca="1" si="15"/>
        <v>-0.12846932333029404</v>
      </c>
      <c r="Q111" s="41">
        <f t="shared" si="12"/>
        <v>31252.97</v>
      </c>
      <c r="AA111" s="22">
        <v>7</v>
      </c>
      <c r="AB111" s="22" t="s">
        <v>29</v>
      </c>
      <c r="AD111" s="22" t="s">
        <v>31</v>
      </c>
    </row>
    <row r="112" spans="1:30" s="22" customFormat="1" ht="12" customHeight="1">
      <c r="A112" s="22" t="s">
        <v>73</v>
      </c>
      <c r="C112" s="33">
        <v>46675.684999999998</v>
      </c>
      <c r="D112" s="40"/>
      <c r="E112" s="22">
        <f t="shared" si="10"/>
        <v>34254.950762934466</v>
      </c>
      <c r="F112" s="22">
        <f t="shared" si="11"/>
        <v>34255</v>
      </c>
      <c r="G112" s="22">
        <f t="shared" si="13"/>
        <v>-1.7747550002241042E-2</v>
      </c>
      <c r="J112" s="22">
        <f>+G112</f>
        <v>-1.7747550002241042E-2</v>
      </c>
      <c r="O112" s="22">
        <f t="shared" ca="1" si="15"/>
        <v>-0.12340086761811406</v>
      </c>
      <c r="Q112" s="41">
        <f t="shared" si="12"/>
        <v>31657.184999999998</v>
      </c>
    </row>
    <row r="113" spans="1:30" s="22" customFormat="1" ht="12" customHeight="1">
      <c r="A113" s="22" t="s">
        <v>70</v>
      </c>
      <c r="B113" s="39"/>
      <c r="C113" s="33">
        <v>46997.555</v>
      </c>
      <c r="D113" s="29" t="s">
        <v>72</v>
      </c>
      <c r="E113" s="22">
        <f t="shared" si="10"/>
        <v>35147.91538522808</v>
      </c>
      <c r="F113" s="22">
        <f t="shared" si="11"/>
        <v>35148</v>
      </c>
      <c r="I113" s="8">
        <v>-3.0499480002617929E-2</v>
      </c>
      <c r="O113" s="22">
        <f t="shared" ca="1" si="15"/>
        <v>-0.11936508433592349</v>
      </c>
      <c r="Q113" s="41">
        <f t="shared" si="12"/>
        <v>31979.055</v>
      </c>
      <c r="AA113" s="22">
        <v>7</v>
      </c>
      <c r="AB113" s="22" t="s">
        <v>29</v>
      </c>
      <c r="AD113" s="22" t="s">
        <v>31</v>
      </c>
    </row>
    <row r="114" spans="1:30" s="22" customFormat="1" ht="12" customHeight="1">
      <c r="A114" s="42" t="s">
        <v>85</v>
      </c>
      <c r="B114" s="43" t="s">
        <v>86</v>
      </c>
      <c r="C114" s="44">
        <v>52221.581100000003</v>
      </c>
      <c r="D114" s="44">
        <v>1E-4</v>
      </c>
      <c r="E114" s="22">
        <f t="shared" si="10"/>
        <v>49640.942052014238</v>
      </c>
      <c r="F114" s="22">
        <f t="shared" si="11"/>
        <v>49641</v>
      </c>
      <c r="G114" s="22">
        <f t="shared" ref="G114:G121" si="16">+C114-(C$7+F114*C$8)</f>
        <v>-2.0887409998977091E-2</v>
      </c>
      <c r="N114" s="22">
        <f>+G114</f>
        <v>-2.0887409998977091E-2</v>
      </c>
      <c r="O114" s="22">
        <f t="shared" ca="1" si="15"/>
        <v>-5.3866084214100524E-2</v>
      </c>
      <c r="Q114" s="41">
        <f t="shared" si="12"/>
        <v>37203.081100000003</v>
      </c>
    </row>
    <row r="115" spans="1:30" s="22" customFormat="1" ht="12" customHeight="1">
      <c r="A115" s="42" t="s">
        <v>85</v>
      </c>
      <c r="B115" s="43" t="s">
        <v>86</v>
      </c>
      <c r="C115" s="44">
        <v>52597.528200000001</v>
      </c>
      <c r="D115" s="44">
        <v>1E-4</v>
      </c>
      <c r="E115" s="22">
        <f t="shared" si="10"/>
        <v>50683.932887301387</v>
      </c>
      <c r="F115" s="22">
        <f t="shared" si="11"/>
        <v>50684</v>
      </c>
      <c r="G115" s="22">
        <f t="shared" si="16"/>
        <v>-2.4190839998482261E-2</v>
      </c>
      <c r="N115" s="22">
        <f>+G115</f>
        <v>-2.4190839998482261E-2</v>
      </c>
      <c r="O115" s="22">
        <f t="shared" ca="1" si="15"/>
        <v>-4.9152397805002246E-2</v>
      </c>
      <c r="Q115" s="41">
        <f t="shared" si="12"/>
        <v>37579.028200000001</v>
      </c>
    </row>
    <row r="116" spans="1:30" s="22" customFormat="1" ht="12" customHeight="1">
      <c r="A116" s="42" t="s">
        <v>84</v>
      </c>
      <c r="B116" s="43" t="s">
        <v>71</v>
      </c>
      <c r="C116" s="44">
        <v>54032.655299999999</v>
      </c>
      <c r="D116" s="44">
        <v>5.0000000000000001E-4</v>
      </c>
      <c r="E116" s="22">
        <f t="shared" si="10"/>
        <v>54665.409038526479</v>
      </c>
      <c r="F116" s="22">
        <f t="shared" si="11"/>
        <v>54665.5</v>
      </c>
      <c r="G116" s="22">
        <f t="shared" si="16"/>
        <v>-3.2787154996185564E-2</v>
      </c>
      <c r="K116" s="22">
        <f t="shared" ref="K116:K121" si="17">+G116</f>
        <v>-3.2787154996185564E-2</v>
      </c>
      <c r="O116" s="22">
        <f t="shared" ca="1" si="15"/>
        <v>-3.1158589139781923E-2</v>
      </c>
      <c r="Q116" s="41">
        <f t="shared" si="12"/>
        <v>39014.155299999999</v>
      </c>
    </row>
    <row r="117" spans="1:30" s="22" customFormat="1" ht="12" customHeight="1">
      <c r="A117" s="42" t="s">
        <v>87</v>
      </c>
      <c r="B117" s="43" t="s">
        <v>86</v>
      </c>
      <c r="C117" s="44">
        <v>56153.341200000003</v>
      </c>
      <c r="D117" s="44">
        <v>8.0000000000000004E-4</v>
      </c>
      <c r="E117" s="22">
        <f t="shared" si="10"/>
        <v>60548.832419695544</v>
      </c>
      <c r="F117" s="22">
        <f t="shared" ref="F117:F148" si="18">ROUND(2*E117,0)/2</f>
        <v>60549</v>
      </c>
      <c r="G117" s="22">
        <f t="shared" si="16"/>
        <v>-6.0404489995562471E-2</v>
      </c>
      <c r="K117" s="22">
        <f t="shared" si="17"/>
        <v>-6.0404489995562471E-2</v>
      </c>
      <c r="O117" s="22">
        <f t="shared" ca="1" si="15"/>
        <v>-4.568968825371833E-3</v>
      </c>
      <c r="Q117" s="41">
        <f t="shared" si="12"/>
        <v>41134.841200000003</v>
      </c>
    </row>
    <row r="118" spans="1:30" s="22" customFormat="1" ht="12" customHeight="1">
      <c r="A118" s="34" t="s">
        <v>0</v>
      </c>
      <c r="B118" s="35" t="s">
        <v>86</v>
      </c>
      <c r="C118" s="34">
        <v>57175.207699999999</v>
      </c>
      <c r="D118" s="34">
        <v>1E-4</v>
      </c>
      <c r="E118" s="22">
        <f t="shared" si="10"/>
        <v>63383.798813602989</v>
      </c>
      <c r="F118" s="22">
        <f t="shared" si="18"/>
        <v>63384</v>
      </c>
      <c r="G118" s="22">
        <f t="shared" si="16"/>
        <v>-7.2517840002547018E-2</v>
      </c>
      <c r="K118" s="22">
        <f t="shared" si="17"/>
        <v>-7.2517840002547018E-2</v>
      </c>
      <c r="O118" s="22">
        <f t="shared" ca="1" si="15"/>
        <v>8.2434002731839318E-3</v>
      </c>
      <c r="Q118" s="41">
        <f t="shared" si="12"/>
        <v>42156.707699999999</v>
      </c>
    </row>
    <row r="119" spans="1:30" s="22" customFormat="1" ht="12" customHeight="1">
      <c r="A119" s="46" t="s">
        <v>95</v>
      </c>
      <c r="B119" s="47" t="s">
        <v>86</v>
      </c>
      <c r="C119" s="49">
        <v>59848.995000000112</v>
      </c>
      <c r="D119" s="40"/>
      <c r="E119" s="22">
        <f t="shared" si="10"/>
        <v>70801.692579527284</v>
      </c>
      <c r="F119" s="22">
        <f t="shared" si="18"/>
        <v>70801.5</v>
      </c>
      <c r="G119" s="22">
        <f t="shared" si="16"/>
        <v>6.9415485108038411E-2</v>
      </c>
      <c r="K119" s="22">
        <f t="shared" si="17"/>
        <v>6.9415485108038411E-2</v>
      </c>
      <c r="O119" s="22">
        <f t="shared" ca="1" si="15"/>
        <v>4.1765709898770209E-2</v>
      </c>
      <c r="Q119" s="41">
        <f t="shared" si="12"/>
        <v>44830.495000000112</v>
      </c>
    </row>
    <row r="120" spans="1:30" s="22" customFormat="1" ht="12" customHeight="1">
      <c r="A120" s="46" t="s">
        <v>95</v>
      </c>
      <c r="B120" s="47" t="s">
        <v>86</v>
      </c>
      <c r="C120" s="49">
        <v>59848.99599999981</v>
      </c>
      <c r="D120" s="40"/>
      <c r="E120" s="22">
        <f t="shared" si="10"/>
        <v>70801.69535382856</v>
      </c>
      <c r="F120" s="22">
        <f t="shared" si="18"/>
        <v>70801.5</v>
      </c>
      <c r="G120" s="22">
        <f t="shared" si="16"/>
        <v>7.0415484806289896E-2</v>
      </c>
      <c r="K120" s="22">
        <f t="shared" si="17"/>
        <v>7.0415484806289896E-2</v>
      </c>
      <c r="O120" s="22">
        <f t="shared" ca="1" si="15"/>
        <v>4.1765709898770209E-2</v>
      </c>
      <c r="Q120" s="41">
        <f t="shared" si="12"/>
        <v>44830.49599999981</v>
      </c>
    </row>
    <row r="121" spans="1:30" s="22" customFormat="1" ht="12" customHeight="1">
      <c r="A121" s="37" t="s">
        <v>94</v>
      </c>
      <c r="B121" s="38" t="s">
        <v>86</v>
      </c>
      <c r="C121" s="50">
        <v>59882.513700000003</v>
      </c>
      <c r="D121" s="51">
        <v>5.9999999999999995E-4</v>
      </c>
      <c r="E121" s="22">
        <f t="shared" si="10"/>
        <v>70894.68357988511</v>
      </c>
      <c r="F121" s="22">
        <f t="shared" si="18"/>
        <v>70894.5</v>
      </c>
      <c r="G121" s="22">
        <f t="shared" si="16"/>
        <v>6.617155500134686E-2</v>
      </c>
      <c r="K121" s="22">
        <f t="shared" si="17"/>
        <v>6.617155500134686E-2</v>
      </c>
      <c r="O121" s="22">
        <f t="shared" ca="1" si="15"/>
        <v>4.2186009837452965E-2</v>
      </c>
      <c r="Q121" s="41">
        <f t="shared" si="12"/>
        <v>44864.013700000003</v>
      </c>
    </row>
    <row r="122" spans="1:30" s="22" customFormat="1" ht="12" customHeight="1">
      <c r="C122" s="40"/>
      <c r="D122" s="40"/>
    </row>
    <row r="123" spans="1:30" s="22" customFormat="1" ht="12" customHeight="1">
      <c r="C123" s="40"/>
      <c r="D123" s="40"/>
    </row>
    <row r="124" spans="1:30" s="22" customFormat="1" ht="12" customHeight="1">
      <c r="C124" s="40"/>
      <c r="D124" s="40"/>
    </row>
    <row r="125" spans="1:30" s="22" customFormat="1" ht="12" customHeight="1">
      <c r="C125" s="40"/>
      <c r="D125" s="40"/>
    </row>
    <row r="126" spans="1:30" s="22" customFormat="1" ht="12" customHeight="1">
      <c r="C126" s="40"/>
      <c r="D126" s="40"/>
    </row>
    <row r="127" spans="1:30" s="22" customFormat="1" ht="12" customHeight="1">
      <c r="C127" s="40"/>
      <c r="D127" s="40"/>
    </row>
    <row r="128" spans="1:30" s="22" customFormat="1" ht="12" customHeight="1">
      <c r="C128" s="40"/>
      <c r="D128" s="40"/>
    </row>
    <row r="129" spans="3:4" s="22" customFormat="1" ht="12" customHeight="1">
      <c r="C129" s="40"/>
      <c r="D129" s="40"/>
    </row>
    <row r="130" spans="3:4" s="22" customFormat="1" ht="12" customHeight="1">
      <c r="C130" s="40"/>
      <c r="D130" s="40"/>
    </row>
    <row r="131" spans="3:4" s="22" customFormat="1" ht="12" customHeight="1">
      <c r="C131" s="40"/>
      <c r="D131" s="40"/>
    </row>
    <row r="132" spans="3:4" s="22" customFormat="1" ht="12" customHeight="1">
      <c r="C132" s="40"/>
      <c r="D132" s="40"/>
    </row>
    <row r="133" spans="3:4" s="22" customFormat="1" ht="12" customHeight="1">
      <c r="C133" s="40"/>
      <c r="D133" s="40"/>
    </row>
    <row r="134" spans="3:4" s="22" customFormat="1" ht="12" customHeight="1">
      <c r="C134" s="40"/>
      <c r="D134" s="40"/>
    </row>
    <row r="135" spans="3:4" s="22" customFormat="1" ht="12" customHeight="1">
      <c r="C135" s="40"/>
      <c r="D135" s="40"/>
    </row>
    <row r="136" spans="3:4" s="22" customFormat="1" ht="12" customHeight="1">
      <c r="C136" s="40"/>
      <c r="D136" s="40"/>
    </row>
    <row r="137" spans="3:4" s="22" customFormat="1" ht="12" customHeight="1">
      <c r="C137" s="40"/>
      <c r="D137" s="40"/>
    </row>
    <row r="138" spans="3:4" s="22" customFormat="1" ht="12" customHeight="1">
      <c r="C138" s="40"/>
      <c r="D138" s="40"/>
    </row>
  </sheetData>
  <sortState xmlns:xlrd2="http://schemas.microsoft.com/office/spreadsheetml/2017/richdata2" ref="A21:S127">
    <sortCondition ref="C21:C127"/>
  </sortState>
  <phoneticPr fontId="8" type="noConversion"/>
  <hyperlinks>
    <hyperlink ref="H63325" r:id="rId1" display="http://vsolj.cetus-net.org/bulletin.html" xr:uid="{00000000-0004-0000-0000-000000000000}"/>
    <hyperlink ref="H63318" r:id="rId2" display="https://www.aavso.org/ejaavso" xr:uid="{00000000-0004-0000-0000-000001000000}"/>
    <hyperlink ref="I63325" r:id="rId3" display="http://vsolj.cetus-net.org/bulletin.html" xr:uid="{00000000-0004-0000-0000-000002000000}"/>
    <hyperlink ref="AQ56976" r:id="rId4" display="http://cdsbib.u-strasbg.fr/cgi-bin/cdsbib?1990RMxAA..21..381G" xr:uid="{00000000-0004-0000-0000-000003000000}"/>
    <hyperlink ref="H63322" r:id="rId5" display="https://www.aavso.org/ejaavso" xr:uid="{00000000-0004-0000-0000-000004000000}"/>
    <hyperlink ref="AP4340" r:id="rId6" display="http://cdsbib.u-strasbg.fr/cgi-bin/cdsbib?1990RMxAA..21..381G" xr:uid="{00000000-0004-0000-0000-000005000000}"/>
    <hyperlink ref="AP4343" r:id="rId7" display="http://cdsbib.u-strasbg.fr/cgi-bin/cdsbib?1990RMxAA..21..381G" xr:uid="{00000000-0004-0000-0000-000006000000}"/>
    <hyperlink ref="AP4341" r:id="rId8" display="http://cdsbib.u-strasbg.fr/cgi-bin/cdsbib?1990RMxAA..21..381G" xr:uid="{00000000-0004-0000-0000-000007000000}"/>
    <hyperlink ref="AP4325" r:id="rId9" display="http://cdsbib.u-strasbg.fr/cgi-bin/cdsbib?1990RMxAA..21..381G" xr:uid="{00000000-0004-0000-0000-000008000000}"/>
    <hyperlink ref="AQ4554" r:id="rId10" display="http://cdsbib.u-strasbg.fr/cgi-bin/cdsbib?1990RMxAA..21..381G" xr:uid="{00000000-0004-0000-0000-000009000000}"/>
    <hyperlink ref="AQ4558" r:id="rId11" display="http://cdsbib.u-strasbg.fr/cgi-bin/cdsbib?1990RMxAA..21..381G" xr:uid="{00000000-0004-0000-0000-00000A000000}"/>
    <hyperlink ref="AQ64238" r:id="rId12" display="http://cdsbib.u-strasbg.fr/cgi-bin/cdsbib?1990RMxAA..21..381G" xr:uid="{00000000-0004-0000-0000-00000B000000}"/>
    <hyperlink ref="I1446" r:id="rId13" display="http://vsolj.cetus-net.org/bulletin.html" xr:uid="{00000000-0004-0000-0000-00000C000000}"/>
    <hyperlink ref="H1446" r:id="rId14" display="http://vsolj.cetus-net.org/bulletin.html" xr:uid="{00000000-0004-0000-0000-00000D000000}"/>
    <hyperlink ref="AQ64899" r:id="rId15" display="http://cdsbib.u-strasbg.fr/cgi-bin/cdsbib?1990RMxAA..21..381G" xr:uid="{00000000-0004-0000-0000-00000E000000}"/>
    <hyperlink ref="AQ64898" r:id="rId16" display="http://cdsbib.u-strasbg.fr/cgi-bin/cdsbib?1990RMxAA..21..381G" xr:uid="{00000000-0004-0000-0000-00000F000000}"/>
    <hyperlink ref="AP2616" r:id="rId17" display="http://cdsbib.u-strasbg.fr/cgi-bin/cdsbib?1990RMxAA..21..381G" xr:uid="{00000000-0004-0000-0000-000010000000}"/>
    <hyperlink ref="AP2634" r:id="rId18" display="http://cdsbib.u-strasbg.fr/cgi-bin/cdsbib?1990RMxAA..21..381G" xr:uid="{00000000-0004-0000-0000-000011000000}"/>
    <hyperlink ref="AP2635" r:id="rId19" display="http://cdsbib.u-strasbg.fr/cgi-bin/cdsbib?1990RMxAA..21..381G" xr:uid="{00000000-0004-0000-0000-000012000000}"/>
    <hyperlink ref="AP263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2024-03-04T03:57:18Z</dcterms:modified>
</cp:coreProperties>
</file>