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CEF5CF-2370-4AA4-A536-90F5259110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G11" i="1"/>
  <c r="F11" i="1"/>
  <c r="E14" i="1"/>
  <c r="C17" i="1"/>
  <c r="C7" i="1"/>
  <c r="E22" i="1"/>
  <c r="F22" i="1"/>
  <c r="C8" i="1"/>
  <c r="Q21" i="1"/>
  <c r="E21" i="1"/>
  <c r="F21" i="1"/>
  <c r="G21" i="1"/>
  <c r="G22" i="1"/>
  <c r="H22" i="1"/>
  <c r="H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<sst xmlns="http://schemas.openxmlformats.org/spreadsheetml/2006/main" count="47" uniqueCount="46">
  <si>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</si>
  <si>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</si>
  <si>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</si>
  <si>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</si>
  <si>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</si>
  <si>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</si>
  <si>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</si>
  <si>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</si>
  <si>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</si>
  <si>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</si>
  <si>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</si>
  <si>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</si>
  <si>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</si>
  <si>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</si>
  <si>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</si>
  <si>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</si>
  <si>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</si>
  <si>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</si>
  <si>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</si>
  <si>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</si>
  <si>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</si>
  <si>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</si>
  <si>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</si>
  <si>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</si>
  <si>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</si>
  <si>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</si>
  <si>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</si>
  <si>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</si>
  <si>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</si>
  <si>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</si>
  <si>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</si>
  <si>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</si>
  <si>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</si>
  <si>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</si>
  <si>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</si>
  <si>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</si>
  <si>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</si>
  <si>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EA</t>
  </si>
  <si>
    <t>IBVS 5699 Eph.</t>
  </si>
  <si>
    <t>IBVS 5699</t>
  </si>
  <si>
    <t xml:space="preserve">AC Psc / G0584-1274 </t>
  </si>
  <si>
    <t>Add cycle</t>
  </si>
  <si>
    <t>Old Cycle</t>
  </si>
  <si>
    <t>IBVS 6011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</si>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</sst>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Psc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-7.5349999991885852E-2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1-4C25-8AC8-6EF2461D6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1-4C25-8AC8-6EF2461D6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1-4C25-8AC8-6EF2461D6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71-4C25-8AC8-6EF2461D6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71-4C25-8AC8-6EF2461D6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71-4C25-8AC8-6EF2461D6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71-4C25-8AC8-6EF2461D6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-7.5349999991885852E-2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71-4C25-8AC8-6EF2461D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81744"/>
        <c:axId val="1"/>
      </c:scatterChart>
      <c:valAx>
        <c:axId val="74268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8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99699C-23FA-2508-A2B3-8BA9506B3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5" customFormat="1" ht="12.95" customHeight="1" x14ac:dyDescent="0.2">
      <c r="A2" s="5" t="s">
        <v>23</v>
      </c>
      <c r="B2" s="5" t="s">
        <v>37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38</v>
      </c>
      <c r="C4" s="8">
        <v>51458.767999999996</v>
      </c>
      <c r="D4" s="9">
        <v>0.33529999999999999</v>
      </c>
    </row>
    <row r="5" spans="1:7" s="5" customFormat="1" ht="12.95" customHeight="1" x14ac:dyDescent="0.2"/>
    <row r="6" spans="1:7" s="5" customFormat="1" ht="12.95" customHeight="1" x14ac:dyDescent="0.2">
      <c r="A6" s="10" t="s">
        <v>0</v>
      </c>
    </row>
    <row r="7" spans="1:7" s="5" customFormat="1" ht="12.95" customHeight="1" x14ac:dyDescent="0.2">
      <c r="A7" s="5" t="s">
        <v>1</v>
      </c>
      <c r="C7" s="5">
        <f>+C4</f>
        <v>51458.767999999996</v>
      </c>
    </row>
    <row r="8" spans="1:7" s="5" customFormat="1" ht="12.95" customHeight="1" x14ac:dyDescent="0.2">
      <c r="A8" s="5" t="s">
        <v>2</v>
      </c>
      <c r="C8" s="5">
        <f>+D4</f>
        <v>0.33529999999999999</v>
      </c>
    </row>
    <row r="9" spans="1:7" s="5" customFormat="1" ht="12.95" customHeight="1" x14ac:dyDescent="0.2">
      <c r="A9" s="7" t="s">
        <v>29</v>
      </c>
      <c r="C9" s="11">
        <v>-9.5</v>
      </c>
      <c r="D9" s="5" t="s">
        <v>30</v>
      </c>
    </row>
    <row r="10" spans="1:7" s="5" customFormat="1" ht="12.95" customHeight="1" thickBot="1" x14ac:dyDescent="0.25">
      <c r="C10" s="12" t="s">
        <v>19</v>
      </c>
      <c r="D10" s="12" t="s">
        <v>20</v>
      </c>
    </row>
    <row r="11" spans="1:7" s="5" customFormat="1" ht="12.95" customHeight="1" x14ac:dyDescent="0.2">
      <c r="A11" s="5" t="s">
        <v>14</v>
      </c>
      <c r="C11" s="13">
        <f ca="1">INTERCEPT(INDIRECT($G$11):G992,INDIRECT($F$11):F992)</f>
        <v>0</v>
      </c>
      <c r="D11" s="6"/>
      <c r="F11" s="14" t="str">
        <f>"F"&amp;E19</f>
        <v>F21</v>
      </c>
      <c r="G11" s="13" t="str">
        <f>"G"&amp;E19</f>
        <v>G21</v>
      </c>
    </row>
    <row r="12" spans="1:7" s="5" customFormat="1" ht="12.95" customHeight="1" x14ac:dyDescent="0.2">
      <c r="A12" s="5" t="s">
        <v>15</v>
      </c>
      <c r="C12" s="13">
        <f ca="1">SLOPE(INDIRECT($G$11):G992,INDIRECT($F$11):F992)</f>
        <v>-5.72764243030564E-6</v>
      </c>
      <c r="D12" s="6"/>
    </row>
    <row r="13" spans="1:7" s="5" customFormat="1" ht="12.95" customHeight="1" x14ac:dyDescent="0.2">
      <c r="A13" s="5" t="s">
        <v>18</v>
      </c>
      <c r="C13" s="6" t="s">
        <v>12</v>
      </c>
      <c r="D13" s="15" t="s">
        <v>41</v>
      </c>
      <c r="E13" s="11">
        <v>1</v>
      </c>
    </row>
    <row r="14" spans="1:7" s="5" customFormat="1" ht="12.95" customHeight="1" x14ac:dyDescent="0.2">
      <c r="D14" s="15" t="s">
        <v>31</v>
      </c>
      <c r="E14" s="16">
        <f ca="1">NOW()+15018.5+$C$9/24</f>
        <v>60373.711352777776</v>
      </c>
    </row>
    <row r="15" spans="1:7" s="5" customFormat="1" ht="12.95" customHeight="1" x14ac:dyDescent="0.2">
      <c r="A15" s="17" t="s">
        <v>16</v>
      </c>
      <c r="C15" s="18">
        <f ca="1">(C7+C11)+(C8+C12)*INT(MAX(F21:F3533))</f>
        <v>55869.564152863823</v>
      </c>
      <c r="D15" s="15" t="s">
        <v>42</v>
      </c>
      <c r="E15" s="16">
        <f ca="1">ROUND(2*(E14-$C$7)/$C$8,0)/2+E13</f>
        <v>26589</v>
      </c>
    </row>
    <row r="16" spans="1:7" s="5" customFormat="1" ht="12.95" customHeight="1" x14ac:dyDescent="0.2">
      <c r="A16" s="10" t="s">
        <v>3</v>
      </c>
      <c r="C16" s="19">
        <f ca="1">+C8+C12</f>
        <v>0.3352942723575697</v>
      </c>
      <c r="D16" s="15" t="s">
        <v>32</v>
      </c>
      <c r="E16" s="13">
        <f ca="1">ROUND(2*(E14-$C$15)/$C$16,0)/2+E13</f>
        <v>13434.5</v>
      </c>
    </row>
    <row r="17" spans="1:17" s="5" customFormat="1" ht="12.95" customHeight="1" thickBot="1" x14ac:dyDescent="0.25">
      <c r="A17" s="15" t="s">
        <v>28</v>
      </c>
      <c r="C17" s="5">
        <f>COUNT(C21:C2191)</f>
        <v>2</v>
      </c>
      <c r="D17" s="15" t="s">
        <v>33</v>
      </c>
      <c r="E17" s="20">
        <f ca="1">+$C$15+$C$16*E16-15018.5-$C$9/24</f>
        <v>45355.970888184929</v>
      </c>
    </row>
    <row r="18" spans="1:17" s="5" customFormat="1" ht="12.95" customHeight="1" thickTop="1" thickBot="1" x14ac:dyDescent="0.25">
      <c r="A18" s="10" t="s">
        <v>4</v>
      </c>
      <c r="C18" s="21">
        <f ca="1">+C15</f>
        <v>55869.564152863823</v>
      </c>
      <c r="D18" s="22">
        <f ca="1">+C16</f>
        <v>0.3352942723575697</v>
      </c>
      <c r="E18" s="23" t="s">
        <v>34</v>
      </c>
    </row>
    <row r="19" spans="1:17" s="5" customFormat="1" ht="12.95" customHeight="1" thickTop="1" x14ac:dyDescent="0.2">
      <c r="A19" s="24" t="s">
        <v>35</v>
      </c>
      <c r="E19" s="25">
        <v>21</v>
      </c>
    </row>
    <row r="20" spans="1:17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45</v>
      </c>
      <c r="I20" s="26" t="s">
        <v>36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7" s="5" customFormat="1" ht="12.95" customHeight="1" x14ac:dyDescent="0.2">
      <c r="A21" s="28" t="s">
        <v>39</v>
      </c>
      <c r="C21" s="29">
        <v>51458.767999999996</v>
      </c>
      <c r="D21" s="29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0">
        <f>+C21-15018.5</f>
        <v>36440.267999999996</v>
      </c>
    </row>
    <row r="22" spans="1:17" s="5" customFormat="1" ht="12.95" customHeight="1" x14ac:dyDescent="0.2">
      <c r="A22" s="3" t="s">
        <v>43</v>
      </c>
      <c r="B22" s="4" t="s">
        <v>44</v>
      </c>
      <c r="C22" s="3">
        <v>55869.731800000001</v>
      </c>
      <c r="D22" s="3">
        <v>6.9999999999999999E-4</v>
      </c>
      <c r="E22" s="5">
        <f>+(C22-C$7)/C$8</f>
        <v>13155.275275872369</v>
      </c>
      <c r="F22" s="5">
        <f>ROUND(2*E22,0)/2</f>
        <v>13155.5</v>
      </c>
      <c r="G22" s="5">
        <f>+C22-(C$7+F22*C$8)</f>
        <v>-7.5349999991885852E-2</v>
      </c>
      <c r="H22" s="5">
        <f>+G22</f>
        <v>-7.5349999991885852E-2</v>
      </c>
      <c r="O22" s="5">
        <f ca="1">+C$11+C$12*$F22</f>
        <v>-7.5349999991885852E-2</v>
      </c>
      <c r="Q22" s="30">
        <f>+C22-15018.5</f>
        <v>40851.231800000001</v>
      </c>
    </row>
    <row r="23" spans="1:17" s="5" customFormat="1" ht="12.95" customHeight="1" x14ac:dyDescent="0.2">
      <c r="C23" s="29"/>
      <c r="D23" s="29"/>
      <c r="Q23" s="30"/>
    </row>
    <row r="24" spans="1:17" s="5" customFormat="1" ht="12.95" customHeight="1" x14ac:dyDescent="0.2">
      <c r="C24" s="29"/>
      <c r="D24" s="29"/>
      <c r="Q24" s="30"/>
    </row>
    <row r="25" spans="1:17" s="5" customFormat="1" ht="12.95" customHeight="1" x14ac:dyDescent="0.2">
      <c r="C25" s="29"/>
      <c r="D25" s="29"/>
      <c r="Q25" s="30"/>
    </row>
    <row r="26" spans="1:17" s="5" customFormat="1" ht="12.95" customHeight="1" x14ac:dyDescent="0.2">
      <c r="C26" s="29"/>
      <c r="D26" s="29"/>
      <c r="Q26" s="30"/>
    </row>
    <row r="27" spans="1:17" s="5" customFormat="1" ht="12.95" customHeight="1" x14ac:dyDescent="0.2">
      <c r="C27" s="29"/>
      <c r="D27" s="29"/>
      <c r="Q27" s="30"/>
    </row>
    <row r="28" spans="1:17" s="5" customFormat="1" ht="12.95" customHeight="1" x14ac:dyDescent="0.2">
      <c r="C28" s="29"/>
      <c r="D28" s="29"/>
      <c r="Q28" s="30"/>
    </row>
    <row r="29" spans="1:17" s="5" customFormat="1" ht="12.95" customHeight="1" x14ac:dyDescent="0.2">
      <c r="C29" s="29"/>
      <c r="D29" s="29"/>
      <c r="Q29" s="30"/>
    </row>
    <row r="30" spans="1:17" s="5" customFormat="1" ht="12.95" customHeight="1" x14ac:dyDescent="0.2">
      <c r="C30" s="29"/>
      <c r="D30" s="29"/>
      <c r="Q30" s="30"/>
    </row>
    <row r="31" spans="1:17" s="5" customFormat="1" ht="12.95" customHeight="1" x14ac:dyDescent="0.2">
      <c r="C31" s="29"/>
      <c r="D31" s="29"/>
      <c r="Q31" s="30"/>
    </row>
    <row r="32" spans="1:17" s="5" customFormat="1" ht="12.95" customHeight="1" x14ac:dyDescent="0.2">
      <c r="C32" s="29"/>
      <c r="D32" s="29"/>
      <c r="Q32" s="30"/>
    </row>
    <row r="33" spans="3:17" s="5" customFormat="1" ht="12.95" customHeight="1" x14ac:dyDescent="0.2">
      <c r="C33" s="29"/>
      <c r="D33" s="29"/>
      <c r="Q33" s="30"/>
    </row>
    <row r="34" spans="3:17" s="5" customFormat="1" ht="12.95" customHeight="1" x14ac:dyDescent="0.2">
      <c r="C34" s="29"/>
      <c r="D34" s="29"/>
    </row>
    <row r="35" spans="3:17" s="5" customFormat="1" ht="12.95" customHeight="1" x14ac:dyDescent="0.2">
      <c r="C35" s="29"/>
      <c r="D35" s="29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2024-03-04T04:04:20Z</dcterms:modified>
</cp:coreProperties>
</file>