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9815BAB-326D-4C16-92FD-0CDD4121A02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I26" i="1" l="1"/>
  <c r="Q32" i="1"/>
  <c r="G20" i="2"/>
  <c r="C20" i="2"/>
  <c r="G21" i="2"/>
  <c r="C21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E11" i="2"/>
  <c r="H20" i="2"/>
  <c r="B20" i="2"/>
  <c r="D20" i="2"/>
  <c r="A20" i="2"/>
  <c r="H21" i="2"/>
  <c r="B21" i="2"/>
  <c r="D21" i="2"/>
  <c r="A2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34" i="1"/>
  <c r="Q33" i="1"/>
  <c r="G11" i="1"/>
  <c r="Q30" i="1"/>
  <c r="E14" i="1"/>
  <c r="E15" i="1" s="1"/>
  <c r="C17" i="1"/>
  <c r="C7" i="1"/>
  <c r="E32" i="1"/>
  <c r="F32" i="1"/>
  <c r="C8" i="1"/>
  <c r="E21" i="1"/>
  <c r="F21" i="1"/>
  <c r="Q21" i="1"/>
  <c r="Q23" i="1"/>
  <c r="Q24" i="1"/>
  <c r="Q25" i="1"/>
  <c r="Q27" i="1"/>
  <c r="Q28" i="1"/>
  <c r="Q29" i="1"/>
  <c r="Q31" i="1"/>
  <c r="Q26" i="1"/>
  <c r="Q22" i="1"/>
  <c r="E15" i="2"/>
  <c r="E17" i="2"/>
  <c r="E12" i="2"/>
  <c r="E21" i="2"/>
  <c r="E22" i="1"/>
  <c r="F22" i="1"/>
  <c r="E25" i="1"/>
  <c r="F25" i="1"/>
  <c r="G31" i="1"/>
  <c r="J31" i="1"/>
  <c r="E29" i="1"/>
  <c r="F29" i="1"/>
  <c r="G29" i="1"/>
  <c r="I29" i="1"/>
  <c r="E27" i="1"/>
  <c r="F27" i="1"/>
  <c r="G34" i="1"/>
  <c r="J34" i="1"/>
  <c r="E31" i="1"/>
  <c r="F31" i="1"/>
  <c r="G25" i="1"/>
  <c r="I25" i="1"/>
  <c r="G24" i="1"/>
  <c r="I24" i="1"/>
  <c r="G21" i="1"/>
  <c r="I21" i="1"/>
  <c r="E28" i="1"/>
  <c r="F28" i="1"/>
  <c r="G28" i="1"/>
  <c r="E24" i="1"/>
  <c r="F24" i="1"/>
  <c r="E26" i="1"/>
  <c r="F26" i="1"/>
  <c r="G26" i="1"/>
  <c r="E34" i="1"/>
  <c r="F34" i="1"/>
  <c r="E30" i="1"/>
  <c r="F30" i="1"/>
  <c r="G30" i="1"/>
  <c r="J30" i="1"/>
  <c r="G32" i="1"/>
  <c r="J32" i="1"/>
  <c r="E23" i="1"/>
  <c r="F23" i="1"/>
  <c r="G23" i="1"/>
  <c r="I23" i="1"/>
  <c r="G27" i="1"/>
  <c r="I27" i="1"/>
  <c r="G22" i="1"/>
  <c r="H22" i="1"/>
  <c r="E33" i="1"/>
  <c r="F33" i="1"/>
  <c r="G33" i="1"/>
  <c r="J33" i="1"/>
  <c r="I28" i="1"/>
  <c r="E14" i="2"/>
  <c r="E20" i="2"/>
  <c r="E19" i="2"/>
  <c r="E13" i="2"/>
  <c r="E18" i="2"/>
  <c r="E16" i="2"/>
  <c r="C12" i="1"/>
  <c r="C16" i="1" l="1"/>
  <c r="D18" i="1" s="1"/>
  <c r="C11" i="1"/>
  <c r="O31" i="1" l="1"/>
  <c r="O29" i="1"/>
  <c r="O34" i="1"/>
  <c r="C15" i="1"/>
  <c r="O28" i="1"/>
  <c r="O33" i="1"/>
  <c r="O32" i="1"/>
  <c r="O30" i="1"/>
  <c r="C18" i="1" l="1"/>
  <c r="E16" i="1"/>
  <c r="E17" i="1" s="1"/>
</calcChain>
</file>

<file path=xl/sharedStrings.xml><?xml version="1.0" encoding="utf-8"?>
<sst xmlns="http://schemas.openxmlformats.org/spreadsheetml/2006/main" count="160" uniqueCount="120">
  <si>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</si>
  <si>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</si>
  <si>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</si>
  <si>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</si>
  <si>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</si>
  <si>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</si>
  <si>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</si>
  <si>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</si>
  <si>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</si>
  <si>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</si>
  <si>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</si>
  <si>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</si>
  <si>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</si>
  <si>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</si>
  <si>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</si>
  <si>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</si>
  <si>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</si>
  <si>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</si>
  <si>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</si>
  <si>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</si>
  <si>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</si>
  <si>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</si>
  <si>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</si>
  <si>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</si>
  <si>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</si>
  <si>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</si>
  <si>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</si>
  <si>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</si>
  <si>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</si>
  <si>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Bull.44</t>
  </si>
  <si>
    <t>B</t>
  </si>
  <si>
    <t>Pinto &amp; Romano MSAI 44.274</t>
  </si>
  <si>
    <t>K.Locher BBS 44</t>
  </si>
  <si>
    <t>ROTSE</t>
  </si>
  <si>
    <t>I</t>
  </si>
  <si>
    <t>R.Diethelm BBS 126</t>
  </si>
  <si>
    <t>EA/SD</t>
  </si>
  <si>
    <t>IBVS 5690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</si>
  <si>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</si>
  <si>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</si>
  <si>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</si>
  <si>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</si>
  <si>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</si>
  <si>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</si>
  <si>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</si>
  <si>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</si>
  <si>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</si>
  <si>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</si>
  <si>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OEJV 0003</t>
  </si>
  <si>
    <t>IBVS 6011</t>
  </si>
  <si>
    <t>ER Psc / GSC 0582-1271</t>
  </si>
  <si>
    <t>Formerly HI Peg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</si>
  <si>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</si>
  <si>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</si>
  <si>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</si>
  <si>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</si>
  <si>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</si>
  <si>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</si>
  <si>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</si>
  <si>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</si>
  <si>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</si>
  <si>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</si>
  <si>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</si>
  <si>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</si>
  <si>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2439816.226 </t>
  </si>
  <si>
    <t> 21.11.1967 17:25 </t>
  </si>
  <si>
    <t> -0.036 </t>
  </si>
  <si>
    <t>P </t>
  </si>
  <si>
    <t> Pinto &amp; Romano </t>
  </si>
  <si>
    <t> MSAI 44.274 </t>
  </si>
  <si>
    <t>2440088.455 </t>
  </si>
  <si>
    <t> 19.08.1968 22:55 </t>
  </si>
  <si>
    <t> 0.000 </t>
  </si>
  <si>
    <t>2440511.352 </t>
  </si>
  <si>
    <t> 16.10.1969 20:26 </t>
  </si>
  <si>
    <t> 0.026 </t>
  </si>
  <si>
    <t>2441245.347 </t>
  </si>
  <si>
    <t> 20.10.1971 20:19 </t>
  </si>
  <si>
    <t> 0.073 </t>
  </si>
  <si>
    <t>2441271.264 </t>
  </si>
  <si>
    <t> 15.11.1971 18:20 </t>
  </si>
  <si>
    <t> 0.067 </t>
  </si>
  <si>
    <t>2444072.557 </t>
  </si>
  <si>
    <t> 18.07.1979 01:22 </t>
  </si>
  <si>
    <t> 0.042 </t>
  </si>
  <si>
    <t>V </t>
  </si>
  <si>
    <t> K.Locher </t>
  </si>
  <si>
    <t> BBS 44 </t>
  </si>
  <si>
    <t>2452118.5522 </t>
  </si>
  <si>
    <t> 28.07.2001 01:15 </t>
  </si>
  <si>
    <t> 0.1493 </t>
  </si>
  <si>
    <t>E </t>
  </si>
  <si>
    <t>?</t>
  </si>
  <si>
    <t> R.Diethelm </t>
  </si>
  <si>
    <t> BBS 126 </t>
  </si>
  <si>
    <t>2453322.382 </t>
  </si>
  <si>
    <t> 12.11.2004 21:10 </t>
  </si>
  <si>
    <t> 0.174 </t>
  </si>
  <si>
    <t>OEJV 0003 </t>
  </si>
  <si>
    <t>2453346.6818 </t>
  </si>
  <si>
    <t> 07.12.2004 04:21 </t>
  </si>
  <si>
    <t> 0.1711 </t>
  </si>
  <si>
    <t> T.Krajci </t>
  </si>
  <si>
    <t>IBVS 5690 </t>
  </si>
  <si>
    <t>2454704.4263 </t>
  </si>
  <si>
    <t> 25.08.2008 22:13 </t>
  </si>
  <si>
    <t> 0.1922 </t>
  </si>
  <si>
    <t>C </t>
  </si>
  <si>
    <t>-I</t>
  </si>
  <si>
    <t> F.Agerer </t>
  </si>
  <si>
    <t>BAVM 203 </t>
  </si>
  <si>
    <t>2455498.3309 </t>
  </si>
  <si>
    <t> 28.10.2010 19:56 </t>
  </si>
  <si>
    <t>9511</t>
  </si>
  <si>
    <t> 0.2013 </t>
  </si>
  <si>
    <t>o</t>
  </si>
  <si>
    <t> U.Schmidt </t>
  </si>
  <si>
    <t>BAVM 215 </t>
  </si>
  <si>
    <t>vis?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</si>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</sst>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>
      <alignment vertical="top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ER Psc - O-C Diagr.</a:t>
            </a:r>
          </a:p>
        </c:rich>
      </c:tx>
      <c:layout>
        <c:manualLayout>
          <c:xMode val="edge"/>
          <c:yMode val="edge"/>
          <c:x val="0.3666672192291752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87745147589685"/>
          <c:y val="0.15"/>
          <c:w val="0.7947382037044333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83-4A7E-B8A6-3ED3DE0E5C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-3.6240000001271255E-2</c:v>
                </c:pt>
                <c:pt idx="2">
                  <c:v>2.6104999997187406E-2</c:v>
                </c:pt>
                <c:pt idx="3">
                  <c:v>7.2769999998854473E-2</c:v>
                </c:pt>
                <c:pt idx="4">
                  <c:v>6.6650000000663567E-2</c:v>
                </c:pt>
                <c:pt idx="5">
                  <c:v>4.2495000001508743E-2</c:v>
                </c:pt>
                <c:pt idx="6">
                  <c:v>4.2495000001508743E-2</c:v>
                </c:pt>
                <c:pt idx="7">
                  <c:v>0.13519767499383306</c:v>
                </c:pt>
                <c:pt idx="8">
                  <c:v>0.14932499999849824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83-4A7E-B8A6-3ED3DE0E5C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9">
                  <c:v>0.17423999999300577</c:v>
                </c:pt>
                <c:pt idx="10">
                  <c:v>0.17111499999737134</c:v>
                </c:pt>
                <c:pt idx="11">
                  <c:v>0.19220499999937601</c:v>
                </c:pt>
                <c:pt idx="12">
                  <c:v>0.20125499999994645</c:v>
                </c:pt>
                <c:pt idx="13">
                  <c:v>0.20559499999944819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83-4A7E-B8A6-3ED3DE0E5C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83-4A7E-B8A6-3ED3DE0E5C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83-4A7E-B8A6-3ED3DE0E5C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83-4A7E-B8A6-3ED3DE0E5C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9">
                    <c:v>5.0000000000000001E-3</c:v>
                  </c:pt>
                  <c:pt idx="10">
                    <c:v>1E-3</c:v>
                  </c:pt>
                  <c:pt idx="12">
                    <c:v>1.9E-3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83-4A7E-B8A6-3ED3DE0E5C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-168</c:v>
                </c:pt>
                <c:pt idx="1">
                  <c:v>0</c:v>
                </c:pt>
                <c:pt idx="2">
                  <c:v>261</c:v>
                </c:pt>
                <c:pt idx="3">
                  <c:v>714</c:v>
                </c:pt>
                <c:pt idx="4">
                  <c:v>730</c:v>
                </c:pt>
                <c:pt idx="5">
                  <c:v>2459</c:v>
                </c:pt>
                <c:pt idx="6">
                  <c:v>2459</c:v>
                </c:pt>
                <c:pt idx="7">
                  <c:v>7015</c:v>
                </c:pt>
                <c:pt idx="8">
                  <c:v>7425</c:v>
                </c:pt>
                <c:pt idx="9">
                  <c:v>8168</c:v>
                </c:pt>
                <c:pt idx="10">
                  <c:v>8183</c:v>
                </c:pt>
                <c:pt idx="11">
                  <c:v>9021</c:v>
                </c:pt>
                <c:pt idx="12">
                  <c:v>9511</c:v>
                </c:pt>
                <c:pt idx="13">
                  <c:v>9739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7">
                  <c:v>0.13943620914477931</c:v>
                </c:pt>
                <c:pt idx="8">
                  <c:v>0.1498490319324553</c:v>
                </c:pt>
                <c:pt idx="9">
                  <c:v>0.16871909859402423</c:v>
                </c:pt>
                <c:pt idx="10">
                  <c:v>0.16910005552528068</c:v>
                </c:pt>
                <c:pt idx="11">
                  <c:v>0.19038284941814038</c:v>
                </c:pt>
                <c:pt idx="12">
                  <c:v>0.20282744250585072</c:v>
                </c:pt>
                <c:pt idx="13">
                  <c:v>0.20861798786094857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83-4A7E-B8A6-3ED3DE0E5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891048"/>
        <c:axId val="1"/>
      </c:scatterChart>
      <c:valAx>
        <c:axId val="83289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232444628637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89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29842980153796"/>
          <c:y val="0.91874999999999996"/>
          <c:w val="0.8701769120965141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17</xdr:col>
      <xdr:colOff>523875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55B560-EB14-C7FB-7319-FD99878A4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50</v>
      </c>
    </row>
    <row r="2" spans="1:7" s="4" customFormat="1" ht="12.95" customHeight="1">
      <c r="A2" s="4" t="s">
        <v>24</v>
      </c>
      <c r="B2" s="28" t="s">
        <v>36</v>
      </c>
      <c r="D2" s="29" t="s">
        <v>51</v>
      </c>
    </row>
    <row r="3" spans="1:7" s="4" customFormat="1" ht="12.95" customHeight="1"/>
    <row r="4" spans="1:7" s="4" customFormat="1" ht="12.95" customHeight="1">
      <c r="A4" s="30" t="s">
        <v>0</v>
      </c>
      <c r="C4" s="31">
        <v>40088.455000000002</v>
      </c>
      <c r="D4" s="32">
        <v>1.6201950000000001</v>
      </c>
    </row>
    <row r="5" spans="1:7" s="4" customFormat="1" ht="12.95" customHeight="1"/>
    <row r="6" spans="1:7" s="4" customFormat="1" ht="12.95" customHeight="1">
      <c r="A6" s="30" t="s">
        <v>1</v>
      </c>
    </row>
    <row r="7" spans="1:7" s="4" customFormat="1" ht="12.95" customHeight="1">
      <c r="A7" s="4" t="s">
        <v>2</v>
      </c>
      <c r="C7" s="4">
        <f>+C4</f>
        <v>40088.455000000002</v>
      </c>
    </row>
    <row r="8" spans="1:7" s="4" customFormat="1" ht="12.95" customHeight="1">
      <c r="A8" s="4" t="s">
        <v>3</v>
      </c>
      <c r="C8" s="4">
        <f>+D4</f>
        <v>1.6201950000000001</v>
      </c>
    </row>
    <row r="9" spans="1:7" s="4" customFormat="1" ht="12.95" customHeight="1">
      <c r="A9" s="33" t="s">
        <v>38</v>
      </c>
      <c r="C9" s="34">
        <v>-9.5</v>
      </c>
      <c r="D9" s="4" t="s">
        <v>39</v>
      </c>
    </row>
    <row r="10" spans="1:7" s="4" customFormat="1" ht="12.95" customHeight="1" thickBot="1">
      <c r="C10" s="35" t="s">
        <v>20</v>
      </c>
      <c r="D10" s="35" t="s">
        <v>21</v>
      </c>
    </row>
    <row r="11" spans="1:7" s="4" customFormat="1" ht="12.95" customHeight="1">
      <c r="A11" s="4" t="s">
        <v>16</v>
      </c>
      <c r="C11" s="29">
        <f ca="1">INTERCEPT(INDIRECT($G$11):G992,INDIRECT($F$11):F992)</f>
        <v>-3.8724649039481862E-2</v>
      </c>
      <c r="D11" s="36"/>
      <c r="F11" s="37" t="str">
        <f>"F"&amp;E19</f>
        <v>F28</v>
      </c>
      <c r="G11" s="29" t="str">
        <f>"G"&amp;E19</f>
        <v>G28</v>
      </c>
    </row>
    <row r="12" spans="1:7" s="4" customFormat="1" ht="12.95" customHeight="1">
      <c r="A12" s="4" t="s">
        <v>17</v>
      </c>
      <c r="C12" s="29">
        <f ca="1">SLOPE(INDIRECT($G$11):G992,INDIRECT($F$11):F992)</f>
        <v>2.5397128750429247E-5</v>
      </c>
      <c r="D12" s="36"/>
    </row>
    <row r="13" spans="1:7" s="4" customFormat="1" ht="12.95" customHeight="1">
      <c r="A13" s="4" t="s">
        <v>19</v>
      </c>
      <c r="C13" s="36" t="s">
        <v>14</v>
      </c>
      <c r="D13" s="38" t="s">
        <v>45</v>
      </c>
      <c r="E13" s="34">
        <v>1</v>
      </c>
    </row>
    <row r="14" spans="1:7" s="4" customFormat="1" ht="12.95" customHeight="1">
      <c r="D14" s="38" t="s">
        <v>40</v>
      </c>
      <c r="E14" s="39">
        <f ca="1">NOW()+15018.5+$C$9/24</f>
        <v>60373.723258101847</v>
      </c>
    </row>
    <row r="15" spans="1:7" s="4" customFormat="1" ht="12.95" customHeight="1">
      <c r="A15" s="40" t="s">
        <v>18</v>
      </c>
      <c r="C15" s="41">
        <f ca="1">(C7+C11)+(C8+C12)*INT(MAX(F21:F3533))</f>
        <v>55867.742722987859</v>
      </c>
      <c r="D15" s="38" t="s">
        <v>46</v>
      </c>
      <c r="E15" s="39">
        <f ca="1">ROUND(2*(E14-$C$7)/$C$8,0)/2+E13</f>
        <v>12521.5</v>
      </c>
    </row>
    <row r="16" spans="1:7" s="4" customFormat="1" ht="12.95" customHeight="1">
      <c r="A16" s="30" t="s">
        <v>4</v>
      </c>
      <c r="C16" s="42">
        <f ca="1">+C8+C12</f>
        <v>1.6202203971287505</v>
      </c>
      <c r="D16" s="38" t="s">
        <v>41</v>
      </c>
      <c r="E16" s="29">
        <f ca="1">ROUND(2*(E14-$C$15)/$C$16,0)/2+E13</f>
        <v>2782</v>
      </c>
    </row>
    <row r="17" spans="1:30" s="4" customFormat="1" ht="12.95" customHeight="1" thickBot="1">
      <c r="A17" s="38" t="s">
        <v>42</v>
      </c>
      <c r="C17" s="4">
        <f>COUNT(C21:C2191)</f>
        <v>14</v>
      </c>
      <c r="D17" s="38" t="s">
        <v>43</v>
      </c>
      <c r="E17" s="43">
        <f ca="1">+$C$15+$C$16*E16-15018.5-$C$9/24</f>
        <v>45357.09170113338</v>
      </c>
    </row>
    <row r="18" spans="1:30" s="4" customFormat="1" ht="12.95" customHeight="1">
      <c r="A18" s="30" t="s">
        <v>5</v>
      </c>
      <c r="C18" s="31">
        <f ca="1">+C15</f>
        <v>55867.742722987859</v>
      </c>
      <c r="D18" s="32">
        <f ca="1">+C16</f>
        <v>1.6202203971287505</v>
      </c>
      <c r="E18" s="44" t="s">
        <v>44</v>
      </c>
    </row>
    <row r="19" spans="1:30" s="4" customFormat="1" ht="12.95" customHeight="1" thickTop="1">
      <c r="A19" s="45" t="s">
        <v>47</v>
      </c>
      <c r="E19" s="46">
        <v>28</v>
      </c>
    </row>
    <row r="20" spans="1:30" s="4" customFormat="1" ht="12.95" customHeight="1" thickBot="1">
      <c r="A20" s="35" t="s">
        <v>6</v>
      </c>
      <c r="B20" s="35" t="s">
        <v>7</v>
      </c>
      <c r="C20" s="35" t="s">
        <v>8</v>
      </c>
      <c r="D20" s="35" t="s">
        <v>13</v>
      </c>
      <c r="E20" s="35" t="s">
        <v>9</v>
      </c>
      <c r="F20" s="35" t="s">
        <v>10</v>
      </c>
      <c r="G20" s="35" t="s">
        <v>11</v>
      </c>
      <c r="H20" s="47" t="s">
        <v>12</v>
      </c>
      <c r="I20" s="47" t="s">
        <v>118</v>
      </c>
      <c r="J20" s="47" t="s">
        <v>55</v>
      </c>
      <c r="K20" s="47" t="s">
        <v>119</v>
      </c>
      <c r="L20" s="47" t="s">
        <v>25</v>
      </c>
      <c r="M20" s="47" t="s">
        <v>26</v>
      </c>
      <c r="N20" s="47" t="s">
        <v>27</v>
      </c>
      <c r="O20" s="47" t="s">
        <v>23</v>
      </c>
      <c r="P20" s="48" t="s">
        <v>22</v>
      </c>
      <c r="Q20" s="35" t="s">
        <v>15</v>
      </c>
    </row>
    <row r="21" spans="1:30" s="4" customFormat="1" ht="12.95" customHeight="1">
      <c r="A21" s="4" t="s">
        <v>31</v>
      </c>
      <c r="B21" s="36"/>
      <c r="C21" s="49">
        <v>39816.226000000002</v>
      </c>
      <c r="D21" s="49"/>
      <c r="E21" s="4">
        <f t="shared" ref="E21:E34" si="0">+(C21-C$7)/C$8</f>
        <v>-168.0223676779643</v>
      </c>
      <c r="F21" s="4">
        <f t="shared" ref="F21:F34" si="1">ROUND(2*E21,0)/2</f>
        <v>-168</v>
      </c>
      <c r="G21" s="4">
        <f t="shared" ref="G21:G34" si="2">+C21-(C$7+F21*C$8)</f>
        <v>-3.6240000001271255E-2</v>
      </c>
      <c r="I21" s="4">
        <f>G21</f>
        <v>-3.6240000001271255E-2</v>
      </c>
      <c r="Q21" s="50">
        <f t="shared" ref="Q21:Q34" si="3">+C21-15018.5</f>
        <v>24797.726000000002</v>
      </c>
    </row>
    <row r="22" spans="1:30" s="4" customFormat="1" ht="12.95" customHeight="1">
      <c r="A22" s="4" t="s">
        <v>12</v>
      </c>
      <c r="B22" s="36"/>
      <c r="C22" s="51">
        <v>40088.455000000002</v>
      </c>
      <c r="D22" s="51" t="s">
        <v>14</v>
      </c>
      <c r="E22" s="4">
        <f t="shared" si="0"/>
        <v>0</v>
      </c>
      <c r="F22" s="4">
        <f t="shared" si="1"/>
        <v>0</v>
      </c>
      <c r="G22" s="4">
        <f t="shared" si="2"/>
        <v>0</v>
      </c>
      <c r="H22" s="4">
        <f>+G22</f>
        <v>0</v>
      </c>
      <c r="Q22" s="50">
        <f t="shared" si="3"/>
        <v>25069.955000000002</v>
      </c>
    </row>
    <row r="23" spans="1:30" s="4" customFormat="1" ht="12.95" customHeight="1">
      <c r="A23" s="4" t="s">
        <v>31</v>
      </c>
      <c r="B23" s="36"/>
      <c r="C23" s="49">
        <v>40511.351999999999</v>
      </c>
      <c r="D23" s="49"/>
      <c r="E23" s="4">
        <f t="shared" si="0"/>
        <v>261.01611225809063</v>
      </c>
      <c r="F23" s="4">
        <f t="shared" si="1"/>
        <v>261</v>
      </c>
      <c r="G23" s="4">
        <f t="shared" si="2"/>
        <v>2.6104999997187406E-2</v>
      </c>
      <c r="I23" s="4">
        <f>G23</f>
        <v>2.6104999997187406E-2</v>
      </c>
      <c r="Q23" s="50">
        <f t="shared" si="3"/>
        <v>25492.851999999999</v>
      </c>
    </row>
    <row r="24" spans="1:30" s="4" customFormat="1" ht="12.95" customHeight="1">
      <c r="A24" s="4" t="s">
        <v>31</v>
      </c>
      <c r="B24" s="36"/>
      <c r="C24" s="49">
        <v>41245.347000000002</v>
      </c>
      <c r="D24" s="49"/>
      <c r="E24" s="4">
        <f t="shared" si="0"/>
        <v>714.04491434672968</v>
      </c>
      <c r="F24" s="4">
        <f t="shared" si="1"/>
        <v>714</v>
      </c>
      <c r="G24" s="4">
        <f t="shared" si="2"/>
        <v>7.2769999998854473E-2</v>
      </c>
      <c r="I24" s="4">
        <f>G24</f>
        <v>7.2769999998854473E-2</v>
      </c>
      <c r="Q24" s="50">
        <f t="shared" si="3"/>
        <v>26226.847000000002</v>
      </c>
    </row>
    <row r="25" spans="1:30" s="4" customFormat="1" ht="12.95" customHeight="1">
      <c r="A25" s="4" t="s">
        <v>31</v>
      </c>
      <c r="B25" s="36"/>
      <c r="C25" s="49">
        <v>41271.264000000003</v>
      </c>
      <c r="D25" s="49"/>
      <c r="E25" s="4">
        <f t="shared" si="0"/>
        <v>730.04113702363054</v>
      </c>
      <c r="F25" s="4">
        <f t="shared" si="1"/>
        <v>730</v>
      </c>
      <c r="G25" s="4">
        <f t="shared" si="2"/>
        <v>6.6650000000663567E-2</v>
      </c>
      <c r="I25" s="4">
        <f>G25</f>
        <v>6.6650000000663567E-2</v>
      </c>
      <c r="Q25" s="50">
        <f t="shared" si="3"/>
        <v>26252.764000000003</v>
      </c>
    </row>
    <row r="26" spans="1:30" s="4" customFormat="1" ht="12.95" customHeight="1">
      <c r="A26" s="4" t="s">
        <v>29</v>
      </c>
      <c r="B26" s="36"/>
      <c r="C26" s="52">
        <v>44072.557000000001</v>
      </c>
      <c r="D26" s="51"/>
      <c r="E26" s="4">
        <f t="shared" si="0"/>
        <v>2459.0262283243678</v>
      </c>
      <c r="F26" s="4">
        <f t="shared" si="1"/>
        <v>2459</v>
      </c>
      <c r="G26" s="4">
        <f t="shared" si="2"/>
        <v>4.2495000001508743E-2</v>
      </c>
      <c r="I26" s="4">
        <f>G26</f>
        <v>4.2495000001508743E-2</v>
      </c>
      <c r="Q26" s="50">
        <f t="shared" si="3"/>
        <v>29054.057000000001</v>
      </c>
      <c r="AA26" s="4">
        <v>6</v>
      </c>
      <c r="AB26" s="4" t="s">
        <v>28</v>
      </c>
      <c r="AD26" s="4" t="s">
        <v>30</v>
      </c>
    </row>
    <row r="27" spans="1:30" s="4" customFormat="1" ht="12.95" customHeight="1">
      <c r="A27" s="4" t="s">
        <v>32</v>
      </c>
      <c r="B27" s="36"/>
      <c r="C27" s="49">
        <v>44072.557000000001</v>
      </c>
      <c r="D27" s="49"/>
      <c r="E27" s="4">
        <f t="shared" si="0"/>
        <v>2459.0262283243678</v>
      </c>
      <c r="F27" s="4">
        <f t="shared" si="1"/>
        <v>2459</v>
      </c>
      <c r="G27" s="4">
        <f t="shared" si="2"/>
        <v>4.2495000001508743E-2</v>
      </c>
      <c r="I27" s="4">
        <f>G27</f>
        <v>4.2495000001508743E-2</v>
      </c>
      <c r="Q27" s="50">
        <f t="shared" si="3"/>
        <v>29054.057000000001</v>
      </c>
    </row>
    <row r="28" spans="1:30" s="4" customFormat="1" ht="12.95" customHeight="1">
      <c r="A28" s="4" t="s">
        <v>33</v>
      </c>
      <c r="B28" s="36" t="s">
        <v>34</v>
      </c>
      <c r="C28" s="49">
        <v>51454.258122674997</v>
      </c>
      <c r="D28" s="49"/>
      <c r="E28" s="4">
        <f t="shared" si="0"/>
        <v>7015.0834453105927</v>
      </c>
      <c r="F28" s="4">
        <f t="shared" si="1"/>
        <v>7015</v>
      </c>
      <c r="G28" s="4">
        <f t="shared" si="2"/>
        <v>0.13519767499383306</v>
      </c>
      <c r="I28" s="4">
        <f>G28</f>
        <v>0.13519767499383306</v>
      </c>
      <c r="O28" s="4">
        <f t="shared" ref="O28:O34" ca="1" si="4">+C$11+C$12*$F28</f>
        <v>0.13943620914477931</v>
      </c>
      <c r="Q28" s="50">
        <f t="shared" si="3"/>
        <v>36435.758122674997</v>
      </c>
    </row>
    <row r="29" spans="1:30" s="4" customFormat="1" ht="12.95" customHeight="1">
      <c r="A29" s="4" t="s">
        <v>35</v>
      </c>
      <c r="B29" s="36"/>
      <c r="C29" s="49">
        <v>52118.552199999998</v>
      </c>
      <c r="D29" s="49"/>
      <c r="E29" s="4">
        <f t="shared" si="0"/>
        <v>7425.0921648320082</v>
      </c>
      <c r="F29" s="4">
        <f t="shared" si="1"/>
        <v>7425</v>
      </c>
      <c r="G29" s="4">
        <f t="shared" si="2"/>
        <v>0.14932499999849824</v>
      </c>
      <c r="I29" s="4">
        <f>G29</f>
        <v>0.14932499999849824</v>
      </c>
      <c r="O29" s="4">
        <f t="shared" ca="1" si="4"/>
        <v>0.1498490319324553</v>
      </c>
      <c r="Q29" s="50">
        <f t="shared" si="3"/>
        <v>37100.052199999998</v>
      </c>
    </row>
    <row r="30" spans="1:30" s="4" customFormat="1" ht="12.95" customHeight="1">
      <c r="A30" s="8" t="s">
        <v>48</v>
      </c>
      <c r="B30" s="9" t="s">
        <v>34</v>
      </c>
      <c r="C30" s="8">
        <v>53322.381999999998</v>
      </c>
      <c r="D30" s="8">
        <v>5.0000000000000001E-3</v>
      </c>
      <c r="E30" s="4">
        <f t="shared" si="0"/>
        <v>8168.107542610609</v>
      </c>
      <c r="F30" s="4">
        <f t="shared" si="1"/>
        <v>8168</v>
      </c>
      <c r="G30" s="4">
        <f t="shared" si="2"/>
        <v>0.17423999999300577</v>
      </c>
      <c r="J30" s="4">
        <f>G30</f>
        <v>0.17423999999300577</v>
      </c>
      <c r="O30" s="4">
        <f t="shared" ca="1" si="4"/>
        <v>0.16871909859402423</v>
      </c>
      <c r="Q30" s="50">
        <f t="shared" si="3"/>
        <v>38303.881999999998</v>
      </c>
    </row>
    <row r="31" spans="1:30">
      <c r="A31" s="4" t="s">
        <v>37</v>
      </c>
      <c r="B31" s="3" t="s">
        <v>34</v>
      </c>
      <c r="C31" s="6">
        <v>53346.681799999998</v>
      </c>
      <c r="D31" s="6">
        <v>1E-3</v>
      </c>
      <c r="E31">
        <f t="shared" si="0"/>
        <v>8183.105613830432</v>
      </c>
      <c r="F31">
        <f t="shared" si="1"/>
        <v>8183</v>
      </c>
      <c r="G31">
        <f t="shared" si="2"/>
        <v>0.17111499999737134</v>
      </c>
      <c r="J31">
        <f>G31</f>
        <v>0.17111499999737134</v>
      </c>
      <c r="O31">
        <f t="shared" ca="1" si="4"/>
        <v>0.16910005552528068</v>
      </c>
      <c r="Q31" s="2">
        <f t="shared" si="3"/>
        <v>38328.181799999998</v>
      </c>
    </row>
    <row r="32" spans="1:30">
      <c r="A32" s="25" t="s">
        <v>110</v>
      </c>
      <c r="B32" s="27" t="s">
        <v>34</v>
      </c>
      <c r="C32" s="26">
        <v>54704.426299999999</v>
      </c>
      <c r="D32" s="7"/>
      <c r="E32">
        <f t="shared" si="0"/>
        <v>9021.1186307820954</v>
      </c>
      <c r="F32">
        <f t="shared" si="1"/>
        <v>9021</v>
      </c>
      <c r="G32">
        <f t="shared" si="2"/>
        <v>0.19220499999937601</v>
      </c>
      <c r="J32">
        <f>G32</f>
        <v>0.19220499999937601</v>
      </c>
      <c r="O32">
        <f t="shared" ca="1" si="4"/>
        <v>0.19038284941814038</v>
      </c>
      <c r="Q32" s="2">
        <f t="shared" si="3"/>
        <v>39685.926299999999</v>
      </c>
    </row>
    <row r="33" spans="1:17">
      <c r="A33" s="10" t="s">
        <v>52</v>
      </c>
      <c r="B33" s="10"/>
      <c r="C33" s="11">
        <v>55498.330900000001</v>
      </c>
      <c r="D33" s="11">
        <v>1.9E-3</v>
      </c>
      <c r="E33">
        <f t="shared" si="0"/>
        <v>9511.1242165294916</v>
      </c>
      <c r="F33">
        <f t="shared" si="1"/>
        <v>9511</v>
      </c>
      <c r="G33">
        <f t="shared" si="2"/>
        <v>0.20125499999994645</v>
      </c>
      <c r="J33">
        <f>G33</f>
        <v>0.20125499999994645</v>
      </c>
      <c r="O33">
        <f t="shared" ca="1" si="4"/>
        <v>0.20282744250585072</v>
      </c>
      <c r="Q33" s="2">
        <f t="shared" si="3"/>
        <v>40479.830900000001</v>
      </c>
    </row>
    <row r="34" spans="1:17">
      <c r="A34" s="8" t="s">
        <v>49</v>
      </c>
      <c r="B34" s="9" t="s">
        <v>34</v>
      </c>
      <c r="C34" s="8">
        <v>55867.739699999998</v>
      </c>
      <c r="D34" s="8">
        <v>1.1999999999999999E-3</v>
      </c>
      <c r="E34">
        <f t="shared" si="0"/>
        <v>9739.1268952194005</v>
      </c>
      <c r="F34">
        <f t="shared" si="1"/>
        <v>9739</v>
      </c>
      <c r="G34">
        <f t="shared" si="2"/>
        <v>0.20559499999944819</v>
      </c>
      <c r="J34">
        <f>G34</f>
        <v>0.20559499999944819</v>
      </c>
      <c r="O34">
        <f t="shared" ca="1" si="4"/>
        <v>0.20861798786094857</v>
      </c>
      <c r="Q34" s="2">
        <f t="shared" si="3"/>
        <v>40849.239699999998</v>
      </c>
    </row>
    <row r="35" spans="1:17">
      <c r="C35" s="7"/>
      <c r="D35" s="7"/>
    </row>
    <row r="36" spans="1:17">
      <c r="C36" s="7"/>
      <c r="D36" s="7"/>
    </row>
    <row r="37" spans="1:17">
      <c r="C37" s="7"/>
      <c r="D37" s="7"/>
    </row>
    <row r="38" spans="1:17">
      <c r="C38" s="7"/>
      <c r="D38" s="7"/>
    </row>
    <row r="39" spans="1:17">
      <c r="C39" s="7"/>
      <c r="D39" s="7"/>
    </row>
    <row r="40" spans="1:17">
      <c r="C40" s="7"/>
      <c r="D40" s="7"/>
    </row>
    <row r="41" spans="1:17">
      <c r="C41" s="7"/>
      <c r="D41" s="7"/>
    </row>
    <row r="42" spans="1:17">
      <c r="D42" s="3"/>
    </row>
    <row r="43" spans="1:17">
      <c r="D43" s="3"/>
    </row>
    <row r="44" spans="1:17">
      <c r="D44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2"/>
  <sheetViews>
    <sheetView workbookViewId="0">
      <selection activeCell="A21" sqref="A21:C21"/>
    </sheetView>
  </sheetViews>
  <sheetFormatPr defaultRowHeight="12.75"/>
  <cols>
    <col min="1" max="1" width="19.7109375" style="7" customWidth="1"/>
    <col min="2" max="2" width="4.42578125" style="5" customWidth="1"/>
    <col min="3" max="3" width="12.7109375" style="7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7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12" t="s">
        <v>53</v>
      </c>
      <c r="I1" s="13" t="s">
        <v>54</v>
      </c>
      <c r="J1" s="14" t="s">
        <v>55</v>
      </c>
    </row>
    <row r="2" spans="1:16">
      <c r="I2" s="15" t="s">
        <v>56</v>
      </c>
      <c r="J2" s="16" t="s">
        <v>57</v>
      </c>
    </row>
    <row r="3" spans="1:16">
      <c r="A3" s="17" t="s">
        <v>58</v>
      </c>
      <c r="I3" s="15" t="s">
        <v>59</v>
      </c>
      <c r="J3" s="16" t="s">
        <v>60</v>
      </c>
    </row>
    <row r="4" spans="1:16">
      <c r="I4" s="15" t="s">
        <v>61</v>
      </c>
      <c r="J4" s="16" t="s">
        <v>60</v>
      </c>
    </row>
    <row r="5" spans="1:16" ht="13.5" thickBot="1">
      <c r="I5" s="18" t="s">
        <v>62</v>
      </c>
      <c r="J5" s="19" t="s">
        <v>63</v>
      </c>
    </row>
    <row r="10" spans="1:16" ht="13.5" thickBot="1"/>
    <row r="11" spans="1:16" ht="12.75" customHeight="1" thickBot="1">
      <c r="A11" s="7" t="str">
        <f t="shared" ref="A11:A21" si="0">P11</f>
        <v> MSAI 44.274 </v>
      </c>
      <c r="B11" s="3" t="str">
        <f t="shared" ref="B11:B21" si="1">IF(H11=INT(H11),"I","II")</f>
        <v>I</v>
      </c>
      <c r="C11" s="7">
        <f t="shared" ref="C11:C21" si="2">1*G11</f>
        <v>39816.226000000002</v>
      </c>
      <c r="D11" s="5" t="str">
        <f t="shared" ref="D11:D21" si="3">VLOOKUP(F11,I$1:J$5,2,FALSE)</f>
        <v>vis</v>
      </c>
      <c r="E11" s="20">
        <f>VLOOKUP(C11,Active!C$21:E$973,3,FALSE)</f>
        <v>-168.0223676779643</v>
      </c>
      <c r="F11" s="3" t="s">
        <v>62</v>
      </c>
      <c r="G11" s="5" t="str">
        <f t="shared" ref="G11:G21" si="4">MID(I11,3,LEN(I11)-3)</f>
        <v>39816.226</v>
      </c>
      <c r="H11" s="7">
        <f t="shared" ref="H11:H21" si="5">1*K11</f>
        <v>-168</v>
      </c>
      <c r="I11" s="21" t="s">
        <v>64</v>
      </c>
      <c r="J11" s="22" t="s">
        <v>65</v>
      </c>
      <c r="K11" s="21">
        <v>-168</v>
      </c>
      <c r="L11" s="21" t="s">
        <v>66</v>
      </c>
      <c r="M11" s="22" t="s">
        <v>67</v>
      </c>
      <c r="N11" s="22"/>
      <c r="O11" s="23" t="s">
        <v>68</v>
      </c>
      <c r="P11" s="23" t="s">
        <v>69</v>
      </c>
    </row>
    <row r="12" spans="1:16" ht="12.75" customHeight="1" thickBot="1">
      <c r="A12" s="7" t="str">
        <f t="shared" si="0"/>
        <v> MSAI 44.274 </v>
      </c>
      <c r="B12" s="3" t="str">
        <f t="shared" si="1"/>
        <v>I</v>
      </c>
      <c r="C12" s="7">
        <f t="shared" si="2"/>
        <v>40088.455000000002</v>
      </c>
      <c r="D12" s="5" t="str">
        <f t="shared" si="3"/>
        <v>vis</v>
      </c>
      <c r="E12" s="20">
        <f>VLOOKUP(C12,Active!C$21:E$973,3,FALSE)</f>
        <v>0</v>
      </c>
      <c r="F12" s="3" t="s">
        <v>62</v>
      </c>
      <c r="G12" s="5" t="str">
        <f t="shared" si="4"/>
        <v>40088.455</v>
      </c>
      <c r="H12" s="7">
        <f t="shared" si="5"/>
        <v>0</v>
      </c>
      <c r="I12" s="21" t="s">
        <v>70</v>
      </c>
      <c r="J12" s="22" t="s">
        <v>71</v>
      </c>
      <c r="K12" s="21">
        <v>0</v>
      </c>
      <c r="L12" s="21" t="s">
        <v>72</v>
      </c>
      <c r="M12" s="22" t="s">
        <v>67</v>
      </c>
      <c r="N12" s="22"/>
      <c r="O12" s="23" t="s">
        <v>68</v>
      </c>
      <c r="P12" s="23" t="s">
        <v>69</v>
      </c>
    </row>
    <row r="13" spans="1:16" ht="12.75" customHeight="1" thickBot="1">
      <c r="A13" s="7" t="str">
        <f t="shared" si="0"/>
        <v> MSAI 44.274 </v>
      </c>
      <c r="B13" s="3" t="str">
        <f t="shared" si="1"/>
        <v>I</v>
      </c>
      <c r="C13" s="7">
        <f t="shared" si="2"/>
        <v>40511.351999999999</v>
      </c>
      <c r="D13" s="5" t="str">
        <f t="shared" si="3"/>
        <v>vis</v>
      </c>
      <c r="E13" s="20">
        <f>VLOOKUP(C13,Active!C$21:E$973,3,FALSE)</f>
        <v>261.01611225809063</v>
      </c>
      <c r="F13" s="3" t="s">
        <v>62</v>
      </c>
      <c r="G13" s="5" t="str">
        <f t="shared" si="4"/>
        <v>40511.352</v>
      </c>
      <c r="H13" s="7">
        <f t="shared" si="5"/>
        <v>261</v>
      </c>
      <c r="I13" s="21" t="s">
        <v>73</v>
      </c>
      <c r="J13" s="22" t="s">
        <v>74</v>
      </c>
      <c r="K13" s="21">
        <v>261</v>
      </c>
      <c r="L13" s="21" t="s">
        <v>75</v>
      </c>
      <c r="M13" s="22" t="s">
        <v>67</v>
      </c>
      <c r="N13" s="22"/>
      <c r="O13" s="23" t="s">
        <v>68</v>
      </c>
      <c r="P13" s="23" t="s">
        <v>69</v>
      </c>
    </row>
    <row r="14" spans="1:16" ht="12.75" customHeight="1" thickBot="1">
      <c r="A14" s="7" t="str">
        <f t="shared" si="0"/>
        <v> MSAI 44.274 </v>
      </c>
      <c r="B14" s="3" t="str">
        <f t="shared" si="1"/>
        <v>I</v>
      </c>
      <c r="C14" s="7">
        <f t="shared" si="2"/>
        <v>41245.347000000002</v>
      </c>
      <c r="D14" s="5" t="str">
        <f t="shared" si="3"/>
        <v>vis</v>
      </c>
      <c r="E14" s="20">
        <f>VLOOKUP(C14,Active!C$21:E$973,3,FALSE)</f>
        <v>714.04491434672968</v>
      </c>
      <c r="F14" s="3" t="s">
        <v>62</v>
      </c>
      <c r="G14" s="5" t="str">
        <f t="shared" si="4"/>
        <v>41245.347</v>
      </c>
      <c r="H14" s="7">
        <f t="shared" si="5"/>
        <v>714</v>
      </c>
      <c r="I14" s="21" t="s">
        <v>76</v>
      </c>
      <c r="J14" s="22" t="s">
        <v>77</v>
      </c>
      <c r="K14" s="21">
        <v>714</v>
      </c>
      <c r="L14" s="21" t="s">
        <v>78</v>
      </c>
      <c r="M14" s="22" t="s">
        <v>67</v>
      </c>
      <c r="N14" s="22"/>
      <c r="O14" s="23" t="s">
        <v>68</v>
      </c>
      <c r="P14" s="23" t="s">
        <v>69</v>
      </c>
    </row>
    <row r="15" spans="1:16" ht="12.75" customHeight="1" thickBot="1">
      <c r="A15" s="7" t="str">
        <f t="shared" si="0"/>
        <v> MSAI 44.274 </v>
      </c>
      <c r="B15" s="3" t="str">
        <f t="shared" si="1"/>
        <v>I</v>
      </c>
      <c r="C15" s="7">
        <f t="shared" si="2"/>
        <v>41271.264000000003</v>
      </c>
      <c r="D15" s="5" t="str">
        <f t="shared" si="3"/>
        <v>vis</v>
      </c>
      <c r="E15" s="20">
        <f>VLOOKUP(C15,Active!C$21:E$973,3,FALSE)</f>
        <v>730.04113702363054</v>
      </c>
      <c r="F15" s="3" t="s">
        <v>62</v>
      </c>
      <c r="G15" s="5" t="str">
        <f t="shared" si="4"/>
        <v>41271.264</v>
      </c>
      <c r="H15" s="7">
        <f t="shared" si="5"/>
        <v>730</v>
      </c>
      <c r="I15" s="21" t="s">
        <v>79</v>
      </c>
      <c r="J15" s="22" t="s">
        <v>80</v>
      </c>
      <c r="K15" s="21">
        <v>730</v>
      </c>
      <c r="L15" s="21" t="s">
        <v>81</v>
      </c>
      <c r="M15" s="22" t="s">
        <v>67</v>
      </c>
      <c r="N15" s="22"/>
      <c r="O15" s="23" t="s">
        <v>68</v>
      </c>
      <c r="P15" s="23" t="s">
        <v>69</v>
      </c>
    </row>
    <row r="16" spans="1:16" ht="12.75" customHeight="1" thickBot="1">
      <c r="A16" s="7" t="str">
        <f t="shared" si="0"/>
        <v> BBS 44 </v>
      </c>
      <c r="B16" s="3" t="str">
        <f t="shared" si="1"/>
        <v>I</v>
      </c>
      <c r="C16" s="7">
        <f t="shared" si="2"/>
        <v>44072.557000000001</v>
      </c>
      <c r="D16" s="5" t="str">
        <f t="shared" si="3"/>
        <v>vis</v>
      </c>
      <c r="E16" s="20">
        <f>VLOOKUP(C16,Active!C$21:E$973,3,FALSE)</f>
        <v>2459.0262283243678</v>
      </c>
      <c r="F16" s="3" t="s">
        <v>62</v>
      </c>
      <c r="G16" s="5" t="str">
        <f t="shared" si="4"/>
        <v>44072.557</v>
      </c>
      <c r="H16" s="7">
        <f t="shared" si="5"/>
        <v>2459</v>
      </c>
      <c r="I16" s="21" t="s">
        <v>82</v>
      </c>
      <c r="J16" s="22" t="s">
        <v>83</v>
      </c>
      <c r="K16" s="21">
        <v>2459</v>
      </c>
      <c r="L16" s="21" t="s">
        <v>84</v>
      </c>
      <c r="M16" s="22" t="s">
        <v>85</v>
      </c>
      <c r="N16" s="22"/>
      <c r="O16" s="23" t="s">
        <v>86</v>
      </c>
      <c r="P16" s="23" t="s">
        <v>87</v>
      </c>
    </row>
    <row r="17" spans="1:16" ht="12.75" customHeight="1" thickBot="1">
      <c r="A17" s="7" t="str">
        <f t="shared" si="0"/>
        <v> BBS 126 </v>
      </c>
      <c r="B17" s="3" t="str">
        <f t="shared" si="1"/>
        <v>I</v>
      </c>
      <c r="C17" s="7">
        <f t="shared" si="2"/>
        <v>52118.552199999998</v>
      </c>
      <c r="D17" s="5" t="str">
        <f t="shared" si="3"/>
        <v>vis</v>
      </c>
      <c r="E17" s="20">
        <f>VLOOKUP(C17,Active!C$21:E$973,3,FALSE)</f>
        <v>7425.0921648320082</v>
      </c>
      <c r="F17" s="3" t="s">
        <v>62</v>
      </c>
      <c r="G17" s="5" t="str">
        <f t="shared" si="4"/>
        <v>52118.5522</v>
      </c>
      <c r="H17" s="7">
        <f t="shared" si="5"/>
        <v>7425</v>
      </c>
      <c r="I17" s="21" t="s">
        <v>88</v>
      </c>
      <c r="J17" s="22" t="s">
        <v>89</v>
      </c>
      <c r="K17" s="21">
        <v>7425</v>
      </c>
      <c r="L17" s="21" t="s">
        <v>90</v>
      </c>
      <c r="M17" s="22" t="s">
        <v>91</v>
      </c>
      <c r="N17" s="22" t="s">
        <v>92</v>
      </c>
      <c r="O17" s="23" t="s">
        <v>93</v>
      </c>
      <c r="P17" s="23" t="s">
        <v>94</v>
      </c>
    </row>
    <row r="18" spans="1:16" ht="12.75" customHeight="1" thickBot="1">
      <c r="A18" s="7" t="str">
        <f t="shared" si="0"/>
        <v>OEJV 0003 </v>
      </c>
      <c r="B18" s="3" t="str">
        <f t="shared" si="1"/>
        <v>I</v>
      </c>
      <c r="C18" s="7">
        <f t="shared" si="2"/>
        <v>53322.381999999998</v>
      </c>
      <c r="D18" s="5" t="str">
        <f t="shared" si="3"/>
        <v>vis</v>
      </c>
      <c r="E18" s="20">
        <f>VLOOKUP(C18,Active!C$21:E$973,3,FALSE)</f>
        <v>8168.107542610609</v>
      </c>
      <c r="F18" s="3" t="s">
        <v>62</v>
      </c>
      <c r="G18" s="5" t="str">
        <f t="shared" si="4"/>
        <v>53322.382</v>
      </c>
      <c r="H18" s="7">
        <f t="shared" si="5"/>
        <v>8168</v>
      </c>
      <c r="I18" s="21" t="s">
        <v>95</v>
      </c>
      <c r="J18" s="22" t="s">
        <v>96</v>
      </c>
      <c r="K18" s="21">
        <v>8168</v>
      </c>
      <c r="L18" s="21" t="s">
        <v>97</v>
      </c>
      <c r="M18" s="22" t="s">
        <v>85</v>
      </c>
      <c r="N18" s="22"/>
      <c r="O18" s="23" t="s">
        <v>86</v>
      </c>
      <c r="P18" s="24" t="s">
        <v>98</v>
      </c>
    </row>
    <row r="19" spans="1:16" ht="12.75" customHeight="1" thickBot="1">
      <c r="A19" s="7" t="str">
        <f t="shared" si="0"/>
        <v>IBVS 5690 </v>
      </c>
      <c r="B19" s="3" t="str">
        <f t="shared" si="1"/>
        <v>I</v>
      </c>
      <c r="C19" s="7">
        <f t="shared" si="2"/>
        <v>53346.681799999998</v>
      </c>
      <c r="D19" s="5" t="str">
        <f t="shared" si="3"/>
        <v>vis</v>
      </c>
      <c r="E19" s="20">
        <f>VLOOKUP(C19,Active!C$21:E$973,3,FALSE)</f>
        <v>8183.105613830432</v>
      </c>
      <c r="F19" s="3" t="s">
        <v>62</v>
      </c>
      <c r="G19" s="5" t="str">
        <f t="shared" si="4"/>
        <v>53346.6818</v>
      </c>
      <c r="H19" s="7">
        <f t="shared" si="5"/>
        <v>8183</v>
      </c>
      <c r="I19" s="21" t="s">
        <v>99</v>
      </c>
      <c r="J19" s="22" t="s">
        <v>100</v>
      </c>
      <c r="K19" s="21">
        <v>8183</v>
      </c>
      <c r="L19" s="21" t="s">
        <v>101</v>
      </c>
      <c r="M19" s="22" t="s">
        <v>91</v>
      </c>
      <c r="N19" s="22" t="s">
        <v>92</v>
      </c>
      <c r="O19" s="23" t="s">
        <v>102</v>
      </c>
      <c r="P19" s="24" t="s">
        <v>103</v>
      </c>
    </row>
    <row r="20" spans="1:16" ht="12.75" customHeight="1" thickBot="1">
      <c r="A20" s="7" t="str">
        <f t="shared" si="0"/>
        <v>BAVM 215 </v>
      </c>
      <c r="B20" s="3" t="str">
        <f t="shared" si="1"/>
        <v>I</v>
      </c>
      <c r="C20" s="7">
        <f t="shared" si="2"/>
        <v>55498.330900000001</v>
      </c>
      <c r="D20" s="5" t="str">
        <f t="shared" si="3"/>
        <v>vis</v>
      </c>
      <c r="E20" s="20">
        <f>VLOOKUP(C20,Active!C$21:E$973,3,FALSE)</f>
        <v>9511.1242165294916</v>
      </c>
      <c r="F20" s="3" t="s">
        <v>62</v>
      </c>
      <c r="G20" s="5" t="str">
        <f t="shared" si="4"/>
        <v>55498.3309</v>
      </c>
      <c r="H20" s="7">
        <f t="shared" si="5"/>
        <v>9511</v>
      </c>
      <c r="I20" s="21" t="s">
        <v>111</v>
      </c>
      <c r="J20" s="22" t="s">
        <v>112</v>
      </c>
      <c r="K20" s="21" t="s">
        <v>113</v>
      </c>
      <c r="L20" s="21" t="s">
        <v>114</v>
      </c>
      <c r="M20" s="22" t="s">
        <v>107</v>
      </c>
      <c r="N20" s="22" t="s">
        <v>115</v>
      </c>
      <c r="O20" s="23" t="s">
        <v>116</v>
      </c>
      <c r="P20" s="24" t="s">
        <v>117</v>
      </c>
    </row>
    <row r="21" spans="1:16" ht="12.75" customHeight="1" thickBot="1">
      <c r="A21" s="7" t="str">
        <f t="shared" si="0"/>
        <v>BAVM 203 </v>
      </c>
      <c r="B21" s="3" t="str">
        <f t="shared" si="1"/>
        <v>I</v>
      </c>
      <c r="C21" s="7">
        <f t="shared" si="2"/>
        <v>54704.426299999999</v>
      </c>
      <c r="D21" s="5" t="str">
        <f t="shared" si="3"/>
        <v>vis</v>
      </c>
      <c r="E21" s="20">
        <f>VLOOKUP(C21,Active!C$21:E$973,3,FALSE)</f>
        <v>9021.1186307820954</v>
      </c>
      <c r="F21" s="3" t="s">
        <v>62</v>
      </c>
      <c r="G21" s="5" t="str">
        <f t="shared" si="4"/>
        <v>54704.4263</v>
      </c>
      <c r="H21" s="7">
        <f t="shared" si="5"/>
        <v>9021</v>
      </c>
      <c r="I21" s="21" t="s">
        <v>104</v>
      </c>
      <c r="J21" s="22" t="s">
        <v>105</v>
      </c>
      <c r="K21" s="21">
        <v>9021</v>
      </c>
      <c r="L21" s="21" t="s">
        <v>106</v>
      </c>
      <c r="M21" s="22" t="s">
        <v>107</v>
      </c>
      <c r="N21" s="22" t="s">
        <v>108</v>
      </c>
      <c r="O21" s="23" t="s">
        <v>109</v>
      </c>
      <c r="P21" s="24" t="s">
        <v>110</v>
      </c>
    </row>
    <row r="22" spans="1:16">
      <c r="B22" s="3"/>
      <c r="E22" s="20"/>
      <c r="F22" s="3"/>
    </row>
    <row r="23" spans="1:16">
      <c r="B23" s="3"/>
      <c r="E23" s="20"/>
      <c r="F23" s="3"/>
    </row>
    <row r="24" spans="1:16">
      <c r="B24" s="3"/>
      <c r="E24" s="20"/>
      <c r="F24" s="3"/>
    </row>
    <row r="25" spans="1:16">
      <c r="B25" s="3"/>
      <c r="E25" s="20"/>
      <c r="F25" s="3"/>
    </row>
    <row r="26" spans="1:16">
      <c r="B26" s="3"/>
      <c r="E26" s="20"/>
      <c r="F26" s="3"/>
    </row>
    <row r="27" spans="1:16">
      <c r="B27" s="3"/>
      <c r="E27" s="20"/>
      <c r="F27" s="3"/>
    </row>
    <row r="28" spans="1:16">
      <c r="B28" s="3"/>
      <c r="E28" s="20"/>
      <c r="F28" s="3"/>
    </row>
    <row r="29" spans="1:16">
      <c r="B29" s="3"/>
      <c r="E29" s="20"/>
      <c r="F29" s="3"/>
    </row>
    <row r="30" spans="1:16">
      <c r="B30" s="3"/>
      <c r="E30" s="20"/>
      <c r="F30" s="3"/>
    </row>
    <row r="31" spans="1:16">
      <c r="B31" s="3"/>
      <c r="E31" s="20"/>
      <c r="F31" s="3"/>
    </row>
    <row r="32" spans="1:16">
      <c r="B32" s="3"/>
      <c r="E32" s="20"/>
      <c r="F32" s="3"/>
    </row>
    <row r="33" spans="2:6">
      <c r="B33" s="3"/>
      <c r="E33" s="20"/>
      <c r="F33" s="3"/>
    </row>
    <row r="34" spans="2:6">
      <c r="B34" s="3"/>
      <c r="E34" s="20"/>
      <c r="F34" s="3"/>
    </row>
    <row r="35" spans="2:6">
      <c r="B35" s="3"/>
      <c r="E35" s="20"/>
      <c r="F35" s="3"/>
    </row>
    <row r="36" spans="2:6">
      <c r="B36" s="3"/>
      <c r="E36" s="20"/>
      <c r="F36" s="3"/>
    </row>
    <row r="37" spans="2:6">
      <c r="B37" s="3"/>
      <c r="E37" s="20"/>
      <c r="F37" s="3"/>
    </row>
    <row r="38" spans="2:6">
      <c r="B38" s="3"/>
      <c r="E38" s="20"/>
      <c r="F38" s="3"/>
    </row>
    <row r="39" spans="2:6">
      <c r="B39" s="3"/>
      <c r="E39" s="20"/>
      <c r="F39" s="3"/>
    </row>
    <row r="40" spans="2:6">
      <c r="B40" s="3"/>
      <c r="E40" s="20"/>
      <c r="F40" s="3"/>
    </row>
    <row r="41" spans="2:6">
      <c r="B41" s="3"/>
      <c r="E41" s="20"/>
      <c r="F41" s="3"/>
    </row>
    <row r="42" spans="2:6">
      <c r="B42" s="3"/>
      <c r="E42" s="20"/>
      <c r="F42" s="3"/>
    </row>
    <row r="43" spans="2:6">
      <c r="B43" s="3"/>
      <c r="E43" s="20"/>
      <c r="F43" s="3"/>
    </row>
    <row r="44" spans="2:6">
      <c r="B44" s="3"/>
      <c r="E44" s="20"/>
      <c r="F44" s="3"/>
    </row>
    <row r="45" spans="2:6">
      <c r="B45" s="3"/>
      <c r="E45" s="20"/>
      <c r="F45" s="3"/>
    </row>
    <row r="46" spans="2:6">
      <c r="B46" s="3"/>
      <c r="E46" s="20"/>
      <c r="F46" s="3"/>
    </row>
    <row r="47" spans="2:6">
      <c r="B47" s="3"/>
      <c r="E47" s="20"/>
      <c r="F47" s="3"/>
    </row>
    <row r="48" spans="2:6">
      <c r="B48" s="3"/>
      <c r="E48" s="20"/>
      <c r="F48" s="3"/>
    </row>
    <row r="49" spans="2:6">
      <c r="B49" s="3"/>
      <c r="E49" s="20"/>
      <c r="F49" s="3"/>
    </row>
    <row r="50" spans="2:6">
      <c r="B50" s="3"/>
      <c r="E50" s="20"/>
      <c r="F50" s="3"/>
    </row>
    <row r="51" spans="2:6">
      <c r="B51" s="3"/>
      <c r="E51" s="20"/>
      <c r="F51" s="3"/>
    </row>
    <row r="52" spans="2:6">
      <c r="B52" s="3"/>
      <c r="E52" s="20"/>
      <c r="F52" s="3"/>
    </row>
    <row r="53" spans="2:6">
      <c r="B53" s="3"/>
      <c r="E53" s="20"/>
      <c r="F53" s="3"/>
    </row>
    <row r="54" spans="2:6">
      <c r="B54" s="3"/>
      <c r="E54" s="20"/>
      <c r="F54" s="3"/>
    </row>
    <row r="55" spans="2:6">
      <c r="B55" s="3"/>
      <c r="E55" s="20"/>
      <c r="F55" s="3"/>
    </row>
    <row r="56" spans="2:6">
      <c r="B56" s="3"/>
      <c r="E56" s="20"/>
      <c r="F56" s="3"/>
    </row>
    <row r="57" spans="2:6">
      <c r="B57" s="3"/>
      <c r="E57" s="20"/>
      <c r="F57" s="3"/>
    </row>
    <row r="58" spans="2:6">
      <c r="B58" s="3"/>
      <c r="E58" s="20"/>
      <c r="F58" s="3"/>
    </row>
    <row r="59" spans="2:6">
      <c r="B59" s="3"/>
      <c r="E59" s="20"/>
      <c r="F59" s="3"/>
    </row>
    <row r="60" spans="2:6">
      <c r="B60" s="3"/>
      <c r="E60" s="20"/>
      <c r="F60" s="3"/>
    </row>
    <row r="61" spans="2:6">
      <c r="B61" s="3"/>
      <c r="E61" s="20"/>
      <c r="F61" s="3"/>
    </row>
    <row r="62" spans="2:6">
      <c r="B62" s="3"/>
      <c r="E62" s="20"/>
      <c r="F62" s="3"/>
    </row>
    <row r="63" spans="2:6">
      <c r="B63" s="3"/>
      <c r="E63" s="20"/>
      <c r="F63" s="3"/>
    </row>
    <row r="64" spans="2:6">
      <c r="B64" s="3"/>
      <c r="E64" s="20"/>
      <c r="F64" s="3"/>
    </row>
    <row r="65" spans="2:6">
      <c r="B65" s="3"/>
      <c r="E65" s="20"/>
      <c r="F65" s="3"/>
    </row>
    <row r="66" spans="2:6">
      <c r="B66" s="3"/>
      <c r="E66" s="20"/>
      <c r="F66" s="3"/>
    </row>
    <row r="67" spans="2:6">
      <c r="B67" s="3"/>
      <c r="E67" s="20"/>
      <c r="F67" s="3"/>
    </row>
    <row r="68" spans="2:6">
      <c r="B68" s="3"/>
      <c r="E68" s="20"/>
      <c r="F68" s="3"/>
    </row>
    <row r="69" spans="2:6">
      <c r="B69" s="3"/>
      <c r="E69" s="20"/>
      <c r="F69" s="3"/>
    </row>
    <row r="70" spans="2:6">
      <c r="B70" s="3"/>
      <c r="E70" s="20"/>
      <c r="F70" s="3"/>
    </row>
    <row r="71" spans="2:6">
      <c r="B71" s="3"/>
      <c r="E71" s="20"/>
      <c r="F71" s="3"/>
    </row>
    <row r="72" spans="2:6">
      <c r="B72" s="3"/>
      <c r="E72" s="20"/>
      <c r="F72" s="3"/>
    </row>
    <row r="73" spans="2:6">
      <c r="B73" s="3"/>
      <c r="E73" s="20"/>
      <c r="F73" s="3"/>
    </row>
    <row r="74" spans="2:6">
      <c r="B74" s="3"/>
      <c r="E74" s="20"/>
      <c r="F74" s="3"/>
    </row>
    <row r="75" spans="2:6">
      <c r="B75" s="3"/>
      <c r="E75" s="20"/>
      <c r="F75" s="3"/>
    </row>
    <row r="76" spans="2:6">
      <c r="B76" s="3"/>
      <c r="E76" s="20"/>
      <c r="F76" s="3"/>
    </row>
    <row r="77" spans="2:6">
      <c r="B77" s="3"/>
      <c r="E77" s="20"/>
      <c r="F77" s="3"/>
    </row>
    <row r="78" spans="2:6">
      <c r="B78" s="3"/>
      <c r="E78" s="20"/>
      <c r="F78" s="3"/>
    </row>
    <row r="79" spans="2:6">
      <c r="B79" s="3"/>
      <c r="E79" s="20"/>
      <c r="F79" s="3"/>
    </row>
    <row r="80" spans="2:6">
      <c r="B80" s="3"/>
      <c r="E80" s="20"/>
      <c r="F80" s="3"/>
    </row>
    <row r="81" spans="2:6">
      <c r="B81" s="3"/>
      <c r="E81" s="20"/>
      <c r="F81" s="3"/>
    </row>
    <row r="82" spans="2:6">
      <c r="B82" s="3"/>
      <c r="E82" s="20"/>
      <c r="F82" s="3"/>
    </row>
    <row r="83" spans="2:6">
      <c r="B83" s="3"/>
      <c r="E83" s="20"/>
      <c r="F83" s="3"/>
    </row>
    <row r="84" spans="2:6">
      <c r="B84" s="3"/>
      <c r="E84" s="20"/>
      <c r="F84" s="3"/>
    </row>
    <row r="85" spans="2:6">
      <c r="B85" s="3"/>
      <c r="E85" s="20"/>
      <c r="F85" s="3"/>
    </row>
    <row r="86" spans="2:6">
      <c r="B86" s="3"/>
      <c r="E86" s="20"/>
      <c r="F86" s="3"/>
    </row>
    <row r="87" spans="2:6">
      <c r="B87" s="3"/>
      <c r="E87" s="20"/>
      <c r="F87" s="3"/>
    </row>
    <row r="88" spans="2:6">
      <c r="B88" s="3"/>
      <c r="E88" s="20"/>
      <c r="F88" s="3"/>
    </row>
    <row r="89" spans="2:6">
      <c r="B89" s="3"/>
      <c r="E89" s="20"/>
      <c r="F89" s="3"/>
    </row>
    <row r="90" spans="2:6">
      <c r="B90" s="3"/>
      <c r="E90" s="20"/>
      <c r="F90" s="3"/>
    </row>
    <row r="91" spans="2:6">
      <c r="B91" s="3"/>
      <c r="E91" s="20"/>
      <c r="F91" s="3"/>
    </row>
    <row r="92" spans="2:6">
      <c r="B92" s="3"/>
      <c r="E92" s="20"/>
      <c r="F92" s="3"/>
    </row>
    <row r="93" spans="2:6">
      <c r="B93" s="3"/>
      <c r="E93" s="20"/>
      <c r="F93" s="3"/>
    </row>
    <row r="94" spans="2:6">
      <c r="B94" s="3"/>
      <c r="E94" s="20"/>
      <c r="F94" s="3"/>
    </row>
    <row r="95" spans="2:6">
      <c r="B95" s="3"/>
      <c r="E95" s="20"/>
      <c r="F95" s="3"/>
    </row>
    <row r="96" spans="2:6">
      <c r="B96" s="3"/>
      <c r="E96" s="20"/>
      <c r="F96" s="3"/>
    </row>
    <row r="97" spans="2:6">
      <c r="B97" s="3"/>
      <c r="E97" s="20"/>
      <c r="F97" s="3"/>
    </row>
    <row r="98" spans="2:6">
      <c r="B98" s="3"/>
      <c r="E98" s="20"/>
      <c r="F98" s="3"/>
    </row>
    <row r="99" spans="2:6">
      <c r="B99" s="3"/>
      <c r="E99" s="20"/>
      <c r="F99" s="3"/>
    </row>
    <row r="100" spans="2:6">
      <c r="B100" s="3"/>
      <c r="E100" s="20"/>
      <c r="F100" s="3"/>
    </row>
    <row r="101" spans="2:6">
      <c r="B101" s="3"/>
      <c r="E101" s="20"/>
      <c r="F101" s="3"/>
    </row>
    <row r="102" spans="2:6">
      <c r="B102" s="3"/>
      <c r="E102" s="20"/>
      <c r="F102" s="3"/>
    </row>
    <row r="103" spans="2:6">
      <c r="B103" s="3"/>
      <c r="E103" s="20"/>
      <c r="F103" s="3"/>
    </row>
    <row r="104" spans="2:6">
      <c r="B104" s="3"/>
      <c r="E104" s="20"/>
      <c r="F104" s="3"/>
    </row>
    <row r="105" spans="2:6">
      <c r="B105" s="3"/>
      <c r="E105" s="20"/>
      <c r="F105" s="3"/>
    </row>
    <row r="106" spans="2:6">
      <c r="B106" s="3"/>
      <c r="E106" s="20"/>
      <c r="F106" s="3"/>
    </row>
    <row r="107" spans="2:6">
      <c r="B107" s="3"/>
      <c r="E107" s="20"/>
      <c r="F107" s="3"/>
    </row>
    <row r="108" spans="2:6">
      <c r="B108" s="3"/>
      <c r="E108" s="20"/>
      <c r="F108" s="3"/>
    </row>
    <row r="109" spans="2:6">
      <c r="B109" s="3"/>
      <c r="E109" s="20"/>
      <c r="F109" s="3"/>
    </row>
    <row r="110" spans="2:6">
      <c r="B110" s="3"/>
      <c r="E110" s="20"/>
      <c r="F110" s="3"/>
    </row>
    <row r="111" spans="2:6">
      <c r="B111" s="3"/>
      <c r="E111" s="20"/>
      <c r="F111" s="3"/>
    </row>
    <row r="112" spans="2:6">
      <c r="B112" s="3"/>
      <c r="E112" s="20"/>
      <c r="F112" s="3"/>
    </row>
    <row r="113" spans="2:6">
      <c r="B113" s="3"/>
      <c r="E113" s="20"/>
      <c r="F113" s="3"/>
    </row>
    <row r="114" spans="2:6">
      <c r="B114" s="3"/>
      <c r="E114" s="20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  <row r="839" spans="2:6">
      <c r="B839" s="3"/>
      <c r="F839" s="3"/>
    </row>
    <row r="840" spans="2:6">
      <c r="B840" s="3"/>
      <c r="F840" s="3"/>
    </row>
    <row r="841" spans="2:6">
      <c r="B841" s="3"/>
      <c r="F841" s="3"/>
    </row>
    <row r="842" spans="2:6">
      <c r="B842" s="3"/>
      <c r="F842" s="3"/>
    </row>
    <row r="843" spans="2:6">
      <c r="B843" s="3"/>
      <c r="F843" s="3"/>
    </row>
    <row r="844" spans="2:6">
      <c r="B844" s="3"/>
      <c r="F844" s="3"/>
    </row>
    <row r="845" spans="2:6">
      <c r="B845" s="3"/>
      <c r="F845" s="3"/>
    </row>
    <row r="846" spans="2:6">
      <c r="B846" s="3"/>
      <c r="F846" s="3"/>
    </row>
    <row r="847" spans="2:6">
      <c r="B847" s="3"/>
      <c r="F847" s="3"/>
    </row>
    <row r="848" spans="2:6">
      <c r="B848" s="3"/>
      <c r="F848" s="3"/>
    </row>
    <row r="849" spans="2:6">
      <c r="B849" s="3"/>
      <c r="F849" s="3"/>
    </row>
    <row r="850" spans="2:6">
      <c r="B850" s="3"/>
      <c r="F850" s="3"/>
    </row>
    <row r="851" spans="2:6">
      <c r="B851" s="3"/>
      <c r="F851" s="3"/>
    </row>
    <row r="852" spans="2:6">
      <c r="B852" s="3"/>
      <c r="F852" s="3"/>
    </row>
    <row r="853" spans="2:6">
      <c r="B853" s="3"/>
      <c r="F853" s="3"/>
    </row>
    <row r="854" spans="2:6">
      <c r="B854" s="3"/>
      <c r="F854" s="3"/>
    </row>
    <row r="855" spans="2:6">
      <c r="B855" s="3"/>
      <c r="F855" s="3"/>
    </row>
    <row r="856" spans="2:6">
      <c r="B856" s="3"/>
      <c r="F856" s="3"/>
    </row>
    <row r="857" spans="2:6">
      <c r="B857" s="3"/>
      <c r="F857" s="3"/>
    </row>
    <row r="858" spans="2:6">
      <c r="B858" s="3"/>
      <c r="F858" s="3"/>
    </row>
    <row r="859" spans="2:6">
      <c r="B859" s="3"/>
      <c r="F859" s="3"/>
    </row>
    <row r="860" spans="2:6">
      <c r="B860" s="3"/>
      <c r="F860" s="3"/>
    </row>
    <row r="861" spans="2:6">
      <c r="B861" s="3"/>
      <c r="F861" s="3"/>
    </row>
    <row r="862" spans="2:6">
      <c r="B862" s="3"/>
      <c r="F862" s="3"/>
    </row>
    <row r="863" spans="2:6">
      <c r="B863" s="3"/>
      <c r="F863" s="3"/>
    </row>
    <row r="864" spans="2:6">
      <c r="B864" s="3"/>
      <c r="F864" s="3"/>
    </row>
    <row r="865" spans="2:6">
      <c r="B865" s="3"/>
      <c r="F865" s="3"/>
    </row>
    <row r="866" spans="2:6">
      <c r="B866" s="3"/>
      <c r="F866" s="3"/>
    </row>
    <row r="867" spans="2:6">
      <c r="B867" s="3"/>
      <c r="F867" s="3"/>
    </row>
    <row r="868" spans="2:6">
      <c r="B868" s="3"/>
      <c r="F868" s="3"/>
    </row>
    <row r="869" spans="2:6">
      <c r="B869" s="3"/>
      <c r="F869" s="3"/>
    </row>
    <row r="870" spans="2:6">
      <c r="B870" s="3"/>
      <c r="F870" s="3"/>
    </row>
    <row r="871" spans="2:6">
      <c r="B871" s="3"/>
      <c r="F871" s="3"/>
    </row>
    <row r="872" spans="2:6">
      <c r="B872" s="3"/>
      <c r="F872" s="3"/>
    </row>
    <row r="873" spans="2:6">
      <c r="B873" s="3"/>
      <c r="F873" s="3"/>
    </row>
    <row r="874" spans="2:6">
      <c r="B874" s="3"/>
      <c r="F874" s="3"/>
    </row>
    <row r="875" spans="2:6">
      <c r="B875" s="3"/>
      <c r="F875" s="3"/>
    </row>
    <row r="876" spans="2:6">
      <c r="B876" s="3"/>
      <c r="F876" s="3"/>
    </row>
    <row r="877" spans="2:6">
      <c r="B877" s="3"/>
      <c r="F877" s="3"/>
    </row>
    <row r="878" spans="2:6">
      <c r="B878" s="3"/>
      <c r="F878" s="3"/>
    </row>
    <row r="879" spans="2:6">
      <c r="B879" s="3"/>
      <c r="F879" s="3"/>
    </row>
    <row r="880" spans="2:6">
      <c r="B880" s="3"/>
      <c r="F880" s="3"/>
    </row>
    <row r="881" spans="2:6">
      <c r="B881" s="3"/>
      <c r="F881" s="3"/>
    </row>
    <row r="882" spans="2:6">
      <c r="B882" s="3"/>
      <c r="F882" s="3"/>
    </row>
    <row r="883" spans="2:6">
      <c r="B883" s="3"/>
      <c r="F883" s="3"/>
    </row>
    <row r="884" spans="2:6">
      <c r="B884" s="3"/>
      <c r="F884" s="3"/>
    </row>
    <row r="885" spans="2:6">
      <c r="B885" s="3"/>
      <c r="F885" s="3"/>
    </row>
    <row r="886" spans="2:6">
      <c r="B886" s="3"/>
      <c r="F886" s="3"/>
    </row>
    <row r="887" spans="2:6">
      <c r="B887" s="3"/>
      <c r="F887" s="3"/>
    </row>
    <row r="888" spans="2:6">
      <c r="B888" s="3"/>
      <c r="F888" s="3"/>
    </row>
    <row r="889" spans="2:6">
      <c r="B889" s="3"/>
      <c r="F889" s="3"/>
    </row>
    <row r="890" spans="2:6">
      <c r="B890" s="3"/>
      <c r="F890" s="3"/>
    </row>
    <row r="891" spans="2:6">
      <c r="B891" s="3"/>
      <c r="F891" s="3"/>
    </row>
    <row r="892" spans="2:6">
      <c r="B892" s="3"/>
      <c r="F892" s="3"/>
    </row>
    <row r="893" spans="2:6">
      <c r="B893" s="3"/>
      <c r="F893" s="3"/>
    </row>
    <row r="894" spans="2:6">
      <c r="B894" s="3"/>
      <c r="F894" s="3"/>
    </row>
    <row r="895" spans="2:6">
      <c r="B895" s="3"/>
      <c r="F895" s="3"/>
    </row>
    <row r="896" spans="2:6">
      <c r="B896" s="3"/>
      <c r="F896" s="3"/>
    </row>
    <row r="897" spans="2:6">
      <c r="B897" s="3"/>
      <c r="F897" s="3"/>
    </row>
    <row r="898" spans="2:6">
      <c r="B898" s="3"/>
      <c r="F898" s="3"/>
    </row>
    <row r="899" spans="2:6">
      <c r="B899" s="3"/>
      <c r="F899" s="3"/>
    </row>
    <row r="900" spans="2:6">
      <c r="B900" s="3"/>
      <c r="F900" s="3"/>
    </row>
    <row r="901" spans="2:6">
      <c r="B901" s="3"/>
      <c r="F901" s="3"/>
    </row>
    <row r="902" spans="2:6">
      <c r="B902" s="3"/>
      <c r="F902" s="3"/>
    </row>
  </sheetData>
  <phoneticPr fontId="7" type="noConversion"/>
  <hyperlinks>
    <hyperlink ref="P18" r:id="rId1" display="http://var.astro.cz/oejv/issues/oejv0003.pdf"/>
    <hyperlink ref="P19" r:id="rId2" display="http://www.konkoly.hu/cgi-bin/IBVS?5690"/>
    <hyperlink ref="P21" r:id="rId3" display="http://www.bav-astro.de/sfs/BAVM_link.php?BAVMnr=203"/>
    <hyperlink ref="P20" r:id="rId4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2024-03-04T04:21:29Z</dcterms:modified>
</cp:coreProperties>
</file>