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77B172B-574B-49F0-AA2B-4DB8DC7DBD5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7" i="1" l="1"/>
  <c r="Q28" i="1"/>
  <c r="Q29" i="1"/>
  <c r="Q30" i="1"/>
  <c r="E25" i="1"/>
  <c r="F25" i="1"/>
  <c r="F11" i="1"/>
  <c r="Q22" i="1"/>
  <c r="Q23" i="1"/>
  <c r="Q24" i="1"/>
  <c r="Q25" i="1"/>
  <c r="Q26" i="1"/>
  <c r="G11" i="1"/>
  <c r="E14" i="1"/>
  <c r="E15" i="1" s="1"/>
  <c r="C17" i="1"/>
  <c r="C21" i="1"/>
  <c r="Q21" i="1"/>
  <c r="A21" i="1"/>
  <c r="C7" i="1"/>
  <c r="E27" i="1"/>
  <c r="F27" i="1"/>
  <c r="C8" i="1"/>
  <c r="E29" i="1"/>
  <c r="F29" i="1"/>
  <c r="G29" i="1"/>
  <c r="I29" i="1"/>
  <c r="G21" i="1"/>
  <c r="E23" i="1"/>
  <c r="F23" i="1"/>
  <c r="E21" i="1"/>
  <c r="F21" i="1"/>
  <c r="E28" i="1"/>
  <c r="F28" i="1"/>
  <c r="G28" i="1"/>
  <c r="I28" i="1"/>
  <c r="E26" i="1"/>
  <c r="F26" i="1"/>
  <c r="G26" i="1"/>
  <c r="I26" i="1"/>
  <c r="E22" i="1"/>
  <c r="F22" i="1"/>
  <c r="G22" i="1"/>
  <c r="I22" i="1"/>
  <c r="E30" i="1"/>
  <c r="F30" i="1"/>
  <c r="G30" i="1"/>
  <c r="I30" i="1"/>
  <c r="G27" i="1"/>
  <c r="I27" i="1"/>
  <c r="G25" i="1"/>
  <c r="I25" i="1"/>
  <c r="E24" i="1"/>
  <c r="F24" i="1"/>
  <c r="G24" i="1"/>
  <c r="I24" i="1"/>
  <c r="G23" i="1"/>
  <c r="I23" i="1"/>
  <c r="H21" i="1"/>
  <c r="C12" i="1"/>
  <c r="C16" i="1" l="1"/>
  <c r="D18" i="1" s="1"/>
  <c r="C11" i="1"/>
  <c r="O24" i="1" l="1"/>
  <c r="O22" i="1"/>
  <c r="C15" i="1"/>
  <c r="O27" i="1"/>
  <c r="O23" i="1"/>
  <c r="O25" i="1"/>
  <c r="O28" i="1"/>
  <c r="O26" i="1"/>
  <c r="O21" i="1"/>
  <c r="O29" i="1"/>
  <c r="O30" i="1"/>
  <c r="C18" i="1" l="1"/>
  <c r="E16" i="1"/>
  <c r="E17" i="1" s="1"/>
</calcChain>
</file>

<file path=xl/sharedStrings.xml><?xml version="1.0" encoding="utf-8"?>
<sst xmlns="http://schemas.openxmlformats.org/spreadsheetml/2006/main" count="67" uniqueCount="51">
  <si>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</si>
  <si>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</si>
  <si>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</si>
  <si>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</si>
  <si>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</si>
  <si>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</si>
  <si>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</si>
  <si>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</si>
  <si>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</si>
  <si>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</si>
  <si>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</si>
  <si>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</si>
  <si>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</si>
  <si>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</si>
  <si>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</si>
  <si>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</si>
  <si>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</si>
  <si>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</si>
  <si>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</si>
  <si>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</si>
  <si>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</si>
  <si>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</si>
  <si>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</si>
  <si>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</si>
  <si>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</si>
  <si>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</si>
  <si>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</si>
  <si>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</si>
  <si>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</si>
  <si>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</si>
  <si>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</si>
  <si>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</si>
  <si>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</si>
  <si>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</si>
  <si>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</si>
  <si>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</si>
  <si>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</si>
  <si>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G1208-0081_Psc.xls</t>
  </si>
  <si>
    <t>EA</t>
  </si>
  <si>
    <t>IBVS 5557 Eph.</t>
  </si>
  <si>
    <t>IBVS 5557</t>
  </si>
  <si>
    <t>Psc</t>
  </si>
  <si>
    <t>EU Psc / GSC 1208-0081 / NSV 15375</t>
  </si>
  <si>
    <t>Add cycle</t>
  </si>
  <si>
    <t>Old Cycle</t>
  </si>
  <si>
    <t>IBVS 6007</t>
  </si>
  <si>
    <t>I</t>
  </si>
  <si>
    <t>II</t>
  </si>
  <si>
    <t>OEJV 0160</t>
  </si>
  <si>
    <t>IBVS 6114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</si>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</sst>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EU Psc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4223</c:v>
                </c:pt>
                <c:pt idx="2">
                  <c:v>4223</c:v>
                </c:pt>
                <c:pt idx="3">
                  <c:v>4223</c:v>
                </c:pt>
                <c:pt idx="4">
                  <c:v>4272</c:v>
                </c:pt>
                <c:pt idx="5">
                  <c:v>4275.5</c:v>
                </c:pt>
                <c:pt idx="6">
                  <c:v>4454</c:v>
                </c:pt>
                <c:pt idx="7">
                  <c:v>4513.5</c:v>
                </c:pt>
                <c:pt idx="8">
                  <c:v>4665.5</c:v>
                </c:pt>
                <c:pt idx="9">
                  <c:v>4682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61-4A25-AFDA-786DA456C34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4223</c:v>
                </c:pt>
                <c:pt idx="2">
                  <c:v>4223</c:v>
                </c:pt>
                <c:pt idx="3">
                  <c:v>4223</c:v>
                </c:pt>
                <c:pt idx="4">
                  <c:v>4272</c:v>
                </c:pt>
                <c:pt idx="5">
                  <c:v>4275.5</c:v>
                </c:pt>
                <c:pt idx="6">
                  <c:v>4454</c:v>
                </c:pt>
                <c:pt idx="7">
                  <c:v>4513.5</c:v>
                </c:pt>
                <c:pt idx="8">
                  <c:v>4665.5</c:v>
                </c:pt>
                <c:pt idx="9">
                  <c:v>4682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2.1310000003722962E-2</c:v>
                </c:pt>
                <c:pt idx="2">
                  <c:v>2.3710000001301523E-2</c:v>
                </c:pt>
                <c:pt idx="3">
                  <c:v>2.3910000003525056E-2</c:v>
                </c:pt>
                <c:pt idx="4">
                  <c:v>2.4960000002465677E-2</c:v>
                </c:pt>
                <c:pt idx="5">
                  <c:v>2.3365000008197967E-2</c:v>
                </c:pt>
                <c:pt idx="6">
                  <c:v>2.8890000001410954E-2</c:v>
                </c:pt>
                <c:pt idx="7">
                  <c:v>1.8795000003592577E-2</c:v>
                </c:pt>
                <c:pt idx="8">
                  <c:v>4.7005000000353903E-2</c:v>
                </c:pt>
                <c:pt idx="9">
                  <c:v>3.0320000005303882E-2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61-4A25-AFDA-786DA456C34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4223</c:v>
                </c:pt>
                <c:pt idx="2">
                  <c:v>4223</c:v>
                </c:pt>
                <c:pt idx="3">
                  <c:v>4223</c:v>
                </c:pt>
                <c:pt idx="4">
                  <c:v>4272</c:v>
                </c:pt>
                <c:pt idx="5">
                  <c:v>4275.5</c:v>
                </c:pt>
                <c:pt idx="6">
                  <c:v>4454</c:v>
                </c:pt>
                <c:pt idx="7">
                  <c:v>4513.5</c:v>
                </c:pt>
                <c:pt idx="8">
                  <c:v>4665.5</c:v>
                </c:pt>
                <c:pt idx="9">
                  <c:v>4682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61-4A25-AFDA-786DA456C34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4223</c:v>
                </c:pt>
                <c:pt idx="2">
                  <c:v>4223</c:v>
                </c:pt>
                <c:pt idx="3">
                  <c:v>4223</c:v>
                </c:pt>
                <c:pt idx="4">
                  <c:v>4272</c:v>
                </c:pt>
                <c:pt idx="5">
                  <c:v>4275.5</c:v>
                </c:pt>
                <c:pt idx="6">
                  <c:v>4454</c:v>
                </c:pt>
                <c:pt idx="7">
                  <c:v>4513.5</c:v>
                </c:pt>
                <c:pt idx="8">
                  <c:v>4665.5</c:v>
                </c:pt>
                <c:pt idx="9">
                  <c:v>4682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61-4A25-AFDA-786DA456C34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4223</c:v>
                </c:pt>
                <c:pt idx="2">
                  <c:v>4223</c:v>
                </c:pt>
                <c:pt idx="3">
                  <c:v>4223</c:v>
                </c:pt>
                <c:pt idx="4">
                  <c:v>4272</c:v>
                </c:pt>
                <c:pt idx="5">
                  <c:v>4275.5</c:v>
                </c:pt>
                <c:pt idx="6">
                  <c:v>4454</c:v>
                </c:pt>
                <c:pt idx="7">
                  <c:v>4513.5</c:v>
                </c:pt>
                <c:pt idx="8">
                  <c:v>4665.5</c:v>
                </c:pt>
                <c:pt idx="9">
                  <c:v>4682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61-4A25-AFDA-786DA456C34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4223</c:v>
                </c:pt>
                <c:pt idx="2">
                  <c:v>4223</c:v>
                </c:pt>
                <c:pt idx="3">
                  <c:v>4223</c:v>
                </c:pt>
                <c:pt idx="4">
                  <c:v>4272</c:v>
                </c:pt>
                <c:pt idx="5">
                  <c:v>4275.5</c:v>
                </c:pt>
                <c:pt idx="6">
                  <c:v>4454</c:v>
                </c:pt>
                <c:pt idx="7">
                  <c:v>4513.5</c:v>
                </c:pt>
                <c:pt idx="8">
                  <c:v>4665.5</c:v>
                </c:pt>
                <c:pt idx="9">
                  <c:v>4682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61-4A25-AFDA-786DA456C34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4223</c:v>
                </c:pt>
                <c:pt idx="2">
                  <c:v>4223</c:v>
                </c:pt>
                <c:pt idx="3">
                  <c:v>4223</c:v>
                </c:pt>
                <c:pt idx="4">
                  <c:v>4272</c:v>
                </c:pt>
                <c:pt idx="5">
                  <c:v>4275.5</c:v>
                </c:pt>
                <c:pt idx="6">
                  <c:v>4454</c:v>
                </c:pt>
                <c:pt idx="7">
                  <c:v>4513.5</c:v>
                </c:pt>
                <c:pt idx="8">
                  <c:v>4665.5</c:v>
                </c:pt>
                <c:pt idx="9">
                  <c:v>4682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61-4A25-AFDA-786DA456C34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4223</c:v>
                </c:pt>
                <c:pt idx="2">
                  <c:v>4223</c:v>
                </c:pt>
                <c:pt idx="3">
                  <c:v>4223</c:v>
                </c:pt>
                <c:pt idx="4">
                  <c:v>4272</c:v>
                </c:pt>
                <c:pt idx="5">
                  <c:v>4275.5</c:v>
                </c:pt>
                <c:pt idx="6">
                  <c:v>4454</c:v>
                </c:pt>
                <c:pt idx="7">
                  <c:v>4513.5</c:v>
                </c:pt>
                <c:pt idx="8">
                  <c:v>4665.5</c:v>
                </c:pt>
                <c:pt idx="9">
                  <c:v>4682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-1.4506071341101046E-3</c:v>
                </c:pt>
                <c:pt idx="1">
                  <c:v>2.5979271175582914E-2</c:v>
                </c:pt>
                <c:pt idx="2">
                  <c:v>2.5979271175582914E-2</c:v>
                </c:pt>
                <c:pt idx="3">
                  <c:v>2.5979271175582914E-2</c:v>
                </c:pt>
                <c:pt idx="4">
                  <c:v>2.6297543502643052E-2</c:v>
                </c:pt>
                <c:pt idx="5">
                  <c:v>2.6320277240290204E-2</c:v>
                </c:pt>
                <c:pt idx="6">
                  <c:v>2.7479697860294989E-2</c:v>
                </c:pt>
                <c:pt idx="7">
                  <c:v>2.7866171400296583E-2</c:v>
                </c:pt>
                <c:pt idx="8">
                  <c:v>2.8853465149544354E-2</c:v>
                </c:pt>
                <c:pt idx="9">
                  <c:v>2.8960638484166648E-2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961-4A25-AFDA-786DA456C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1270152"/>
        <c:axId val="1"/>
      </c:scatterChart>
      <c:valAx>
        <c:axId val="751270152"/>
        <c:scaling>
          <c:orientation val="minMax"/>
          <c:min val="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1270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EU Psc - O-C Diagr.</a:t>
            </a:r>
          </a:p>
        </c:rich>
      </c:tx>
      <c:layout>
        <c:manualLayout>
          <c:xMode val="edge"/>
          <c:yMode val="edge"/>
          <c:x val="0.385886516437697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035127795846455"/>
          <c:w val="0.824325533041146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4223</c:v>
                </c:pt>
                <c:pt idx="2">
                  <c:v>4223</c:v>
                </c:pt>
                <c:pt idx="3">
                  <c:v>4223</c:v>
                </c:pt>
                <c:pt idx="4">
                  <c:v>4272</c:v>
                </c:pt>
                <c:pt idx="5">
                  <c:v>4275.5</c:v>
                </c:pt>
                <c:pt idx="6">
                  <c:v>4454</c:v>
                </c:pt>
                <c:pt idx="7">
                  <c:v>4513.5</c:v>
                </c:pt>
                <c:pt idx="8">
                  <c:v>4665.5</c:v>
                </c:pt>
                <c:pt idx="9">
                  <c:v>4682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FD-4BEF-A385-FF4C477EFB8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4223</c:v>
                </c:pt>
                <c:pt idx="2">
                  <c:v>4223</c:v>
                </c:pt>
                <c:pt idx="3">
                  <c:v>4223</c:v>
                </c:pt>
                <c:pt idx="4">
                  <c:v>4272</c:v>
                </c:pt>
                <c:pt idx="5">
                  <c:v>4275.5</c:v>
                </c:pt>
                <c:pt idx="6">
                  <c:v>4454</c:v>
                </c:pt>
                <c:pt idx="7">
                  <c:v>4513.5</c:v>
                </c:pt>
                <c:pt idx="8">
                  <c:v>4665.5</c:v>
                </c:pt>
                <c:pt idx="9">
                  <c:v>4682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2.1310000003722962E-2</c:v>
                </c:pt>
                <c:pt idx="2">
                  <c:v>2.3710000001301523E-2</c:v>
                </c:pt>
                <c:pt idx="3">
                  <c:v>2.3910000003525056E-2</c:v>
                </c:pt>
                <c:pt idx="4">
                  <c:v>2.4960000002465677E-2</c:v>
                </c:pt>
                <c:pt idx="5">
                  <c:v>2.3365000008197967E-2</c:v>
                </c:pt>
                <c:pt idx="6">
                  <c:v>2.8890000001410954E-2</c:v>
                </c:pt>
                <c:pt idx="7">
                  <c:v>1.8795000003592577E-2</c:v>
                </c:pt>
                <c:pt idx="8">
                  <c:v>4.7005000000353903E-2</c:v>
                </c:pt>
                <c:pt idx="9">
                  <c:v>3.0320000005303882E-2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FD-4BEF-A385-FF4C477EFB8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4223</c:v>
                </c:pt>
                <c:pt idx="2">
                  <c:v>4223</c:v>
                </c:pt>
                <c:pt idx="3">
                  <c:v>4223</c:v>
                </c:pt>
                <c:pt idx="4">
                  <c:v>4272</c:v>
                </c:pt>
                <c:pt idx="5">
                  <c:v>4275.5</c:v>
                </c:pt>
                <c:pt idx="6">
                  <c:v>4454</c:v>
                </c:pt>
                <c:pt idx="7">
                  <c:v>4513.5</c:v>
                </c:pt>
                <c:pt idx="8">
                  <c:v>4665.5</c:v>
                </c:pt>
                <c:pt idx="9">
                  <c:v>4682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FD-4BEF-A385-FF4C477EFB8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4223</c:v>
                </c:pt>
                <c:pt idx="2">
                  <c:v>4223</c:v>
                </c:pt>
                <c:pt idx="3">
                  <c:v>4223</c:v>
                </c:pt>
                <c:pt idx="4">
                  <c:v>4272</c:v>
                </c:pt>
                <c:pt idx="5">
                  <c:v>4275.5</c:v>
                </c:pt>
                <c:pt idx="6">
                  <c:v>4454</c:v>
                </c:pt>
                <c:pt idx="7">
                  <c:v>4513.5</c:v>
                </c:pt>
                <c:pt idx="8">
                  <c:v>4665.5</c:v>
                </c:pt>
                <c:pt idx="9">
                  <c:v>4682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FD-4BEF-A385-FF4C477EFB8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4223</c:v>
                </c:pt>
                <c:pt idx="2">
                  <c:v>4223</c:v>
                </c:pt>
                <c:pt idx="3">
                  <c:v>4223</c:v>
                </c:pt>
                <c:pt idx="4">
                  <c:v>4272</c:v>
                </c:pt>
                <c:pt idx="5">
                  <c:v>4275.5</c:v>
                </c:pt>
                <c:pt idx="6">
                  <c:v>4454</c:v>
                </c:pt>
                <c:pt idx="7">
                  <c:v>4513.5</c:v>
                </c:pt>
                <c:pt idx="8">
                  <c:v>4665.5</c:v>
                </c:pt>
                <c:pt idx="9">
                  <c:v>4682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FD-4BEF-A385-FF4C477EFB8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4223</c:v>
                </c:pt>
                <c:pt idx="2">
                  <c:v>4223</c:v>
                </c:pt>
                <c:pt idx="3">
                  <c:v>4223</c:v>
                </c:pt>
                <c:pt idx="4">
                  <c:v>4272</c:v>
                </c:pt>
                <c:pt idx="5">
                  <c:v>4275.5</c:v>
                </c:pt>
                <c:pt idx="6">
                  <c:v>4454</c:v>
                </c:pt>
                <c:pt idx="7">
                  <c:v>4513.5</c:v>
                </c:pt>
                <c:pt idx="8">
                  <c:v>4665.5</c:v>
                </c:pt>
                <c:pt idx="9">
                  <c:v>4682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FD-4BEF-A385-FF4C477EFB8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1.6999999999999999E-3</c:v>
                  </c:pt>
                  <c:pt idx="4">
                    <c:v>6.8000000000000005E-4</c:v>
                  </c:pt>
                  <c:pt idx="5">
                    <c:v>2.7E-4</c:v>
                  </c:pt>
                  <c:pt idx="6">
                    <c:v>1.06E-3</c:v>
                  </c:pt>
                  <c:pt idx="7">
                    <c:v>2.48E-3</c:v>
                  </c:pt>
                  <c:pt idx="8">
                    <c:v>3.15E-3</c:v>
                  </c:pt>
                  <c:pt idx="9">
                    <c:v>4.8000000000000001E-4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4223</c:v>
                </c:pt>
                <c:pt idx="2">
                  <c:v>4223</c:v>
                </c:pt>
                <c:pt idx="3">
                  <c:v>4223</c:v>
                </c:pt>
                <c:pt idx="4">
                  <c:v>4272</c:v>
                </c:pt>
                <c:pt idx="5">
                  <c:v>4275.5</c:v>
                </c:pt>
                <c:pt idx="6">
                  <c:v>4454</c:v>
                </c:pt>
                <c:pt idx="7">
                  <c:v>4513.5</c:v>
                </c:pt>
                <c:pt idx="8">
                  <c:v>4665.5</c:v>
                </c:pt>
                <c:pt idx="9">
                  <c:v>4682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FD-4BEF-A385-FF4C477EFB8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4223</c:v>
                </c:pt>
                <c:pt idx="2">
                  <c:v>4223</c:v>
                </c:pt>
                <c:pt idx="3">
                  <c:v>4223</c:v>
                </c:pt>
                <c:pt idx="4">
                  <c:v>4272</c:v>
                </c:pt>
                <c:pt idx="5">
                  <c:v>4275.5</c:v>
                </c:pt>
                <c:pt idx="6">
                  <c:v>4454</c:v>
                </c:pt>
                <c:pt idx="7">
                  <c:v>4513.5</c:v>
                </c:pt>
                <c:pt idx="8">
                  <c:v>4665.5</c:v>
                </c:pt>
                <c:pt idx="9">
                  <c:v>4682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-1.4506071341101046E-3</c:v>
                </c:pt>
                <c:pt idx="1">
                  <c:v>2.5979271175582914E-2</c:v>
                </c:pt>
                <c:pt idx="2">
                  <c:v>2.5979271175582914E-2</c:v>
                </c:pt>
                <c:pt idx="3">
                  <c:v>2.5979271175582914E-2</c:v>
                </c:pt>
                <c:pt idx="4">
                  <c:v>2.6297543502643052E-2</c:v>
                </c:pt>
                <c:pt idx="5">
                  <c:v>2.6320277240290204E-2</c:v>
                </c:pt>
                <c:pt idx="6">
                  <c:v>2.7479697860294989E-2</c:v>
                </c:pt>
                <c:pt idx="7">
                  <c:v>2.7866171400296583E-2</c:v>
                </c:pt>
                <c:pt idx="8">
                  <c:v>2.8853465149544354E-2</c:v>
                </c:pt>
                <c:pt idx="9">
                  <c:v>2.8960638484166648E-2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FD-4BEF-A385-FF4C477EF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010592"/>
        <c:axId val="1"/>
      </c:scatterChart>
      <c:valAx>
        <c:axId val="840010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263137152901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010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24055551614606"/>
          <c:y val="0.92397937099967764"/>
          <c:w val="0.6546556004823721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</xdr:rowOff>
    </xdr:from>
    <xdr:to>
      <xdr:col>17</xdr:col>
      <xdr:colOff>209550</xdr:colOff>
      <xdr:row>18</xdr:row>
      <xdr:rowOff>123826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82ADAF2-52DB-0B83-963B-E0354A701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276225</xdr:colOff>
      <xdr:row>0</xdr:row>
      <xdr:rowOff>0</xdr:rowOff>
    </xdr:from>
    <xdr:to>
      <xdr:col>27</xdr:col>
      <xdr:colOff>47625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E2303381-9960-37C3-F39D-092EC238FE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4"/>
      <c r="F1" s="4" t="s">
        <v>37</v>
      </c>
      <c r="G1" s="5" t="s">
        <v>38</v>
      </c>
      <c r="H1" s="4" t="s">
        <v>39</v>
      </c>
      <c r="I1" s="5">
        <v>48648.638999999996</v>
      </c>
      <c r="J1" s="5">
        <v>1.6926099999999999</v>
      </c>
      <c r="K1" s="5" t="s">
        <v>40</v>
      </c>
      <c r="L1" s="5" t="s">
        <v>41</v>
      </c>
    </row>
    <row r="2" spans="1:12" s="8" customFormat="1" ht="12.95" customHeight="1" x14ac:dyDescent="0.2">
      <c r="A2" s="8" t="s">
        <v>23</v>
      </c>
      <c r="B2" s="8" t="s">
        <v>38</v>
      </c>
      <c r="C2" s="9"/>
    </row>
    <row r="3" spans="1:12" s="8" customFormat="1" ht="12.95" customHeight="1" thickBot="1" x14ac:dyDescent="0.25"/>
    <row r="4" spans="1:12" s="8" customFormat="1" ht="12.95" customHeight="1" thickTop="1" thickBot="1" x14ac:dyDescent="0.25">
      <c r="A4" s="10" t="s">
        <v>39</v>
      </c>
      <c r="C4" s="11">
        <v>48648.638999999996</v>
      </c>
      <c r="D4" s="12">
        <v>1.6926099999999999</v>
      </c>
    </row>
    <row r="5" spans="1:12" s="8" customFormat="1" ht="12.95" customHeight="1" x14ac:dyDescent="0.2"/>
    <row r="6" spans="1:12" s="8" customFormat="1" ht="12.95" customHeight="1" x14ac:dyDescent="0.2">
      <c r="A6" s="13" t="s">
        <v>0</v>
      </c>
    </row>
    <row r="7" spans="1:12" s="8" customFormat="1" ht="12.95" customHeight="1" x14ac:dyDescent="0.2">
      <c r="A7" s="8" t="s">
        <v>1</v>
      </c>
      <c r="C7" s="8">
        <f>+C4</f>
        <v>48648.638999999996</v>
      </c>
    </row>
    <row r="8" spans="1:12" s="8" customFormat="1" ht="12.95" customHeight="1" x14ac:dyDescent="0.2">
      <c r="A8" s="8" t="s">
        <v>2</v>
      </c>
      <c r="C8" s="8">
        <f>+D4</f>
        <v>1.6926099999999999</v>
      </c>
    </row>
    <row r="9" spans="1:12" s="8" customFormat="1" ht="12.95" customHeight="1" x14ac:dyDescent="0.2">
      <c r="A9" s="10" t="s">
        <v>30</v>
      </c>
      <c r="C9" s="14">
        <v>-9.5</v>
      </c>
      <c r="D9" s="8" t="s">
        <v>31</v>
      </c>
    </row>
    <row r="10" spans="1:12" s="8" customFormat="1" ht="12.95" customHeight="1" thickBot="1" x14ac:dyDescent="0.25">
      <c r="C10" s="15" t="s">
        <v>19</v>
      </c>
      <c r="D10" s="15" t="s">
        <v>20</v>
      </c>
    </row>
    <row r="11" spans="1:12" s="8" customFormat="1" ht="12.95" customHeight="1" x14ac:dyDescent="0.2">
      <c r="A11" s="8" t="s">
        <v>14</v>
      </c>
      <c r="C11" s="16">
        <f ca="1">INTERCEPT(INDIRECT($G$11):G992,INDIRECT($F$11):F992)</f>
        <v>-1.4506071341101046E-3</v>
      </c>
      <c r="D11" s="9"/>
      <c r="F11" s="17" t="str">
        <f>"F"&amp;E19</f>
        <v>F21</v>
      </c>
      <c r="G11" s="16" t="str">
        <f>"G"&amp;E19</f>
        <v>G21</v>
      </c>
    </row>
    <row r="12" spans="1:12" s="8" customFormat="1" ht="12.95" customHeight="1" x14ac:dyDescent="0.2">
      <c r="A12" s="8" t="s">
        <v>15</v>
      </c>
      <c r="C12" s="16">
        <f ca="1">SLOPE(INDIRECT($G$11):G992,INDIRECT($F$11):F992)</f>
        <v>6.4953536134721809E-6</v>
      </c>
      <c r="D12" s="9"/>
    </row>
    <row r="13" spans="1:12" s="8" customFormat="1" ht="12.95" customHeight="1" x14ac:dyDescent="0.2">
      <c r="A13" s="8" t="s">
        <v>18</v>
      </c>
      <c r="C13" s="9" t="s">
        <v>12</v>
      </c>
      <c r="D13" s="18" t="s">
        <v>43</v>
      </c>
      <c r="E13" s="14">
        <v>1</v>
      </c>
    </row>
    <row r="14" spans="1:12" s="8" customFormat="1" ht="12.95" customHeight="1" x14ac:dyDescent="0.2">
      <c r="D14" s="18" t="s">
        <v>32</v>
      </c>
      <c r="E14" s="19">
        <f ca="1">NOW()+15018.5+$C$9/24</f>
        <v>60373.725078587959</v>
      </c>
    </row>
    <row r="15" spans="1:12" s="8" customFormat="1" ht="12.95" customHeight="1" x14ac:dyDescent="0.2">
      <c r="A15" s="20" t="s">
        <v>16</v>
      </c>
      <c r="C15" s="21">
        <f ca="1">(C7+C11)+(C8+C12)*INT(MAX(F21:F3533))</f>
        <v>56573.467980638481</v>
      </c>
      <c r="D15" s="18" t="s">
        <v>44</v>
      </c>
      <c r="E15" s="19">
        <f ca="1">ROUND(2*(E14-$C$7)/$C$8,0)/2+E13</f>
        <v>6928</v>
      </c>
    </row>
    <row r="16" spans="1:12" s="8" customFormat="1" ht="12.95" customHeight="1" x14ac:dyDescent="0.2">
      <c r="A16" s="13" t="s">
        <v>3</v>
      </c>
      <c r="C16" s="22">
        <f ca="1">+C8+C12</f>
        <v>1.6926164953536134</v>
      </c>
      <c r="D16" s="18" t="s">
        <v>33</v>
      </c>
      <c r="E16" s="16">
        <f ca="1">ROUND(2*(E14-$C$15)/$C$16,0)/2+E13</f>
        <v>2246</v>
      </c>
    </row>
    <row r="17" spans="1:17" s="8" customFormat="1" ht="12.95" customHeight="1" thickBot="1" x14ac:dyDescent="0.25">
      <c r="A17" s="18" t="s">
        <v>29</v>
      </c>
      <c r="C17" s="8">
        <f>COUNT(C21:C2191)</f>
        <v>10</v>
      </c>
      <c r="D17" s="18" t="s">
        <v>34</v>
      </c>
      <c r="E17" s="23">
        <f ca="1">+$C$15+$C$16*E16-15018.5-$C$9/24</f>
        <v>45356.980462536034</v>
      </c>
    </row>
    <row r="18" spans="1:17" s="8" customFormat="1" ht="12.95" customHeight="1" thickTop="1" thickBot="1" x14ac:dyDescent="0.25">
      <c r="A18" s="13" t="s">
        <v>4</v>
      </c>
      <c r="C18" s="24">
        <f ca="1">+C15</f>
        <v>56573.467980638481</v>
      </c>
      <c r="D18" s="25">
        <f ca="1">+C16</f>
        <v>1.6926164953536134</v>
      </c>
      <c r="E18" s="26" t="s">
        <v>35</v>
      </c>
    </row>
    <row r="19" spans="1:17" s="8" customFormat="1" ht="12.95" customHeight="1" thickTop="1" x14ac:dyDescent="0.2">
      <c r="A19" s="4" t="s">
        <v>36</v>
      </c>
      <c r="E19" s="27">
        <v>21</v>
      </c>
    </row>
    <row r="20" spans="1:17" s="8" customFormat="1" ht="12.95" customHeight="1" thickBot="1" x14ac:dyDescent="0.25">
      <c r="A20" s="15" t="s">
        <v>5</v>
      </c>
      <c r="B20" s="15" t="s">
        <v>6</v>
      </c>
      <c r="C20" s="15" t="s">
        <v>7</v>
      </c>
      <c r="D20" s="15" t="s">
        <v>11</v>
      </c>
      <c r="E20" s="15" t="s">
        <v>8</v>
      </c>
      <c r="F20" s="15" t="s">
        <v>9</v>
      </c>
      <c r="G20" s="15" t="s">
        <v>10</v>
      </c>
      <c r="H20" s="28" t="s">
        <v>28</v>
      </c>
      <c r="I20" s="28" t="s">
        <v>50</v>
      </c>
      <c r="J20" s="28" t="s">
        <v>17</v>
      </c>
      <c r="K20" s="28" t="s">
        <v>24</v>
      </c>
      <c r="L20" s="28" t="s">
        <v>25</v>
      </c>
      <c r="M20" s="28" t="s">
        <v>26</v>
      </c>
      <c r="N20" s="28" t="s">
        <v>27</v>
      </c>
      <c r="O20" s="28" t="s">
        <v>22</v>
      </c>
      <c r="P20" s="29" t="s">
        <v>21</v>
      </c>
      <c r="Q20" s="15" t="s">
        <v>13</v>
      </c>
    </row>
    <row r="21" spans="1:17" s="8" customFormat="1" ht="12.95" customHeight="1" x14ac:dyDescent="0.2">
      <c r="A21" s="8" t="str">
        <f>$K$1</f>
        <v>IBVS 5557</v>
      </c>
      <c r="C21" s="30">
        <f>+$C$4</f>
        <v>48648.638999999996</v>
      </c>
      <c r="D21" s="30" t="s">
        <v>12</v>
      </c>
      <c r="E21" s="8">
        <f t="shared" ref="E21:E26" si="0">+(C21-C$7)/C$8</f>
        <v>0</v>
      </c>
      <c r="F21" s="8">
        <f t="shared" ref="F21:F30" si="1">ROUND(2*E21,0)/2</f>
        <v>0</v>
      </c>
      <c r="G21" s="8">
        <f t="shared" ref="G21:G26" si="2">+C21-(C$7+F21*C$8)</f>
        <v>0</v>
      </c>
      <c r="H21" s="8">
        <f>+G21</f>
        <v>0</v>
      </c>
      <c r="O21" s="8">
        <f t="shared" ref="O21:O26" ca="1" si="3">+C$11+C$12*$F21</f>
        <v>-1.4506071341101046E-3</v>
      </c>
      <c r="Q21" s="31">
        <f t="shared" ref="Q21:Q26" si="4">+C21-15018.5</f>
        <v>33630.138999999996</v>
      </c>
    </row>
    <row r="22" spans="1:17" s="8" customFormat="1" ht="12.95" customHeight="1" x14ac:dyDescent="0.2">
      <c r="A22" s="32" t="s">
        <v>48</v>
      </c>
      <c r="B22" s="33" t="s">
        <v>46</v>
      </c>
      <c r="C22" s="34">
        <v>55796.552340000002</v>
      </c>
      <c r="D22" s="34">
        <v>1.1000000000000001E-3</v>
      </c>
      <c r="E22" s="8">
        <f t="shared" si="0"/>
        <v>4223.0125900236953</v>
      </c>
      <c r="F22" s="8">
        <f t="shared" si="1"/>
        <v>4223</v>
      </c>
      <c r="G22" s="8">
        <f t="shared" si="2"/>
        <v>2.1310000003722962E-2</v>
      </c>
      <c r="I22" s="8">
        <f>+G22</f>
        <v>2.1310000003722962E-2</v>
      </c>
      <c r="O22" s="8">
        <f t="shared" ca="1" si="3"/>
        <v>2.5979271175582914E-2</v>
      </c>
      <c r="Q22" s="31">
        <f t="shared" si="4"/>
        <v>40778.052340000002</v>
      </c>
    </row>
    <row r="23" spans="1:17" s="8" customFormat="1" ht="12.95" customHeight="1" x14ac:dyDescent="0.2">
      <c r="A23" s="32" t="s">
        <v>48</v>
      </c>
      <c r="B23" s="33" t="s">
        <v>46</v>
      </c>
      <c r="C23" s="34">
        <v>55796.55474</v>
      </c>
      <c r="D23" s="34">
        <v>1.1999999999999999E-3</v>
      </c>
      <c r="E23" s="8">
        <f t="shared" si="0"/>
        <v>4223.014007952218</v>
      </c>
      <c r="F23" s="8">
        <f t="shared" si="1"/>
        <v>4223</v>
      </c>
      <c r="G23" s="8">
        <f t="shared" si="2"/>
        <v>2.3710000001301523E-2</v>
      </c>
      <c r="I23" s="8">
        <f>+G23</f>
        <v>2.3710000001301523E-2</v>
      </c>
      <c r="O23" s="8">
        <f t="shared" ca="1" si="3"/>
        <v>2.5979271175582914E-2</v>
      </c>
      <c r="Q23" s="31">
        <f t="shared" si="4"/>
        <v>40778.05474</v>
      </c>
    </row>
    <row r="24" spans="1:17" s="8" customFormat="1" ht="12.95" customHeight="1" x14ac:dyDescent="0.2">
      <c r="A24" s="32" t="s">
        <v>48</v>
      </c>
      <c r="B24" s="33" t="s">
        <v>46</v>
      </c>
      <c r="C24" s="34">
        <v>55796.554940000002</v>
      </c>
      <c r="D24" s="34">
        <v>1.6999999999999999E-3</v>
      </c>
      <c r="E24" s="8">
        <f t="shared" si="0"/>
        <v>4223.0141261129302</v>
      </c>
      <c r="F24" s="8">
        <f t="shared" si="1"/>
        <v>4223</v>
      </c>
      <c r="G24" s="8">
        <f t="shared" si="2"/>
        <v>2.3910000003525056E-2</v>
      </c>
      <c r="I24" s="8">
        <f>+G24</f>
        <v>2.3910000003525056E-2</v>
      </c>
      <c r="O24" s="8">
        <f t="shared" ca="1" si="3"/>
        <v>2.5979271175582914E-2</v>
      </c>
      <c r="Q24" s="31">
        <f t="shared" si="4"/>
        <v>40778.054940000002</v>
      </c>
    </row>
    <row r="25" spans="1:17" s="8" customFormat="1" ht="12.95" customHeight="1" x14ac:dyDescent="0.2">
      <c r="A25" s="6" t="s">
        <v>45</v>
      </c>
      <c r="B25" s="7" t="s">
        <v>46</v>
      </c>
      <c r="C25" s="6">
        <v>55879.493880000002</v>
      </c>
      <c r="D25" s="6">
        <v>6.8000000000000005E-4</v>
      </c>
      <c r="E25" s="8">
        <f t="shared" si="0"/>
        <v>4272.0147464566599</v>
      </c>
      <c r="F25" s="8">
        <f t="shared" si="1"/>
        <v>4272</v>
      </c>
      <c r="G25" s="8">
        <f t="shared" si="2"/>
        <v>2.4960000002465677E-2</v>
      </c>
      <c r="I25" s="8">
        <f>+G25</f>
        <v>2.4960000002465677E-2</v>
      </c>
      <c r="O25" s="8">
        <f t="shared" ca="1" si="3"/>
        <v>2.6297543502643052E-2</v>
      </c>
      <c r="Q25" s="31">
        <f t="shared" si="4"/>
        <v>40860.993880000002</v>
      </c>
    </row>
    <row r="26" spans="1:17" s="8" customFormat="1" ht="12.95" customHeight="1" x14ac:dyDescent="0.2">
      <c r="A26" s="6" t="s">
        <v>45</v>
      </c>
      <c r="B26" s="7" t="s">
        <v>47</v>
      </c>
      <c r="C26" s="6">
        <v>55885.416420000001</v>
      </c>
      <c r="D26" s="6">
        <v>2.7E-4</v>
      </c>
      <c r="E26" s="8">
        <f t="shared" si="0"/>
        <v>4275.5138041249938</v>
      </c>
      <c r="F26" s="8">
        <f t="shared" si="1"/>
        <v>4275.5</v>
      </c>
      <c r="G26" s="8">
        <f t="shared" si="2"/>
        <v>2.3365000008197967E-2</v>
      </c>
      <c r="I26" s="8">
        <f>+G26</f>
        <v>2.3365000008197967E-2</v>
      </c>
      <c r="O26" s="8">
        <f t="shared" ca="1" si="3"/>
        <v>2.6320277240290204E-2</v>
      </c>
      <c r="Q26" s="31">
        <f t="shared" si="4"/>
        <v>40866.916420000001</v>
      </c>
    </row>
    <row r="27" spans="1:17" s="8" customFormat="1" ht="12.95" customHeight="1" x14ac:dyDescent="0.2">
      <c r="A27" s="35" t="s">
        <v>49</v>
      </c>
      <c r="B27" s="36" t="s">
        <v>46</v>
      </c>
      <c r="C27" s="35">
        <v>56187.552830000001</v>
      </c>
      <c r="D27" s="35">
        <v>1.06E-3</v>
      </c>
      <c r="E27" s="8">
        <f>+(C27-C$7)/C$8</f>
        <v>4454.017068314618</v>
      </c>
      <c r="F27" s="8">
        <f t="shared" si="1"/>
        <v>4454</v>
      </c>
      <c r="G27" s="8">
        <f>+C27-(C$7+F27*C$8)</f>
        <v>2.8890000001410954E-2</v>
      </c>
      <c r="I27" s="8">
        <f>+G27</f>
        <v>2.8890000001410954E-2</v>
      </c>
      <c r="O27" s="8">
        <f ca="1">+C$11+C$12*$F27</f>
        <v>2.7479697860294989E-2</v>
      </c>
      <c r="Q27" s="31">
        <f>+C27-15018.5</f>
        <v>41169.052830000001</v>
      </c>
    </row>
    <row r="28" spans="1:17" s="8" customFormat="1" ht="12.95" customHeight="1" x14ac:dyDescent="0.2">
      <c r="A28" s="35" t="s">
        <v>49</v>
      </c>
      <c r="B28" s="36" t="s">
        <v>47</v>
      </c>
      <c r="C28" s="35">
        <v>56288.25303</v>
      </c>
      <c r="D28" s="35">
        <v>2.48E-3</v>
      </c>
      <c r="E28" s="8">
        <f>+(C28-C$7)/C$8</f>
        <v>4513.5111041527607</v>
      </c>
      <c r="F28" s="8">
        <f t="shared" si="1"/>
        <v>4513.5</v>
      </c>
      <c r="G28" s="8">
        <f>+C28-(C$7+F28*C$8)</f>
        <v>1.8795000003592577E-2</v>
      </c>
      <c r="I28" s="8">
        <f>+G28</f>
        <v>1.8795000003592577E-2</v>
      </c>
      <c r="O28" s="8">
        <f ca="1">+C$11+C$12*$F28</f>
        <v>2.7866171400296583E-2</v>
      </c>
      <c r="Q28" s="31">
        <f>+C28-15018.5</f>
        <v>41269.75303</v>
      </c>
    </row>
    <row r="29" spans="1:17" s="8" customFormat="1" ht="12.95" customHeight="1" x14ac:dyDescent="0.2">
      <c r="A29" s="35" t="s">
        <v>49</v>
      </c>
      <c r="B29" s="36" t="s">
        <v>47</v>
      </c>
      <c r="C29" s="35">
        <v>56545.557959999998</v>
      </c>
      <c r="D29" s="35">
        <v>3.15E-3</v>
      </c>
      <c r="E29" s="8">
        <f>+(C29-C$7)/C$8</f>
        <v>4665.5277707209589</v>
      </c>
      <c r="F29" s="8">
        <f t="shared" si="1"/>
        <v>4665.5</v>
      </c>
      <c r="G29" s="8">
        <f>+C29-(C$7+F29*C$8)</f>
        <v>4.7005000000353903E-2</v>
      </c>
      <c r="I29" s="8">
        <f>+G29</f>
        <v>4.7005000000353903E-2</v>
      </c>
      <c r="O29" s="8">
        <f ca="1">+C$11+C$12*$F29</f>
        <v>2.8853465149544354E-2</v>
      </c>
      <c r="Q29" s="31">
        <f>+C29-15018.5</f>
        <v>41527.057959999998</v>
      </c>
    </row>
    <row r="30" spans="1:17" s="8" customFormat="1" ht="12.95" customHeight="1" x14ac:dyDescent="0.2">
      <c r="A30" s="35" t="s">
        <v>49</v>
      </c>
      <c r="B30" s="36" t="s">
        <v>46</v>
      </c>
      <c r="C30" s="35">
        <v>56573.469340000003</v>
      </c>
      <c r="D30" s="35">
        <v>4.8000000000000001E-4</v>
      </c>
      <c r="E30" s="8">
        <f>+(C30-C$7)/C$8</f>
        <v>4682.0179131636987</v>
      </c>
      <c r="F30" s="8">
        <f t="shared" si="1"/>
        <v>4682</v>
      </c>
      <c r="G30" s="8">
        <f>+C30-(C$7+F30*C$8)</f>
        <v>3.0320000005303882E-2</v>
      </c>
      <c r="I30" s="8">
        <f>+G30</f>
        <v>3.0320000005303882E-2</v>
      </c>
      <c r="O30" s="8">
        <f ca="1">+C$11+C$12*$F30</f>
        <v>2.8960638484166648E-2</v>
      </c>
      <c r="Q30" s="31">
        <f>+C30-15018.5</f>
        <v>41554.969340000003</v>
      </c>
    </row>
    <row r="31" spans="1:17" s="8" customFormat="1" ht="12.95" customHeight="1" x14ac:dyDescent="0.2">
      <c r="C31" s="30"/>
      <c r="D31" s="30"/>
      <c r="Q31" s="31"/>
    </row>
    <row r="32" spans="1:17" s="8" customFormat="1" ht="12.95" customHeight="1" x14ac:dyDescent="0.2">
      <c r="C32" s="30"/>
      <c r="D32" s="30"/>
      <c r="Q32" s="31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2024-03-04T04:24:06Z</dcterms:modified>
</cp:coreProperties>
</file>