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8A9207E-70E9-4DAD-AA79-8DD38A7B33A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/>
  <c r="G28" i="1"/>
  <c r="K28" i="1"/>
  <c r="Q28" i="1"/>
  <c r="E29" i="1"/>
  <c r="F29" i="1"/>
  <c r="G29" i="1"/>
  <c r="K29" i="1"/>
  <c r="Q29" i="1"/>
  <c r="E30" i="1"/>
  <c r="F30" i="1"/>
  <c r="G30" i="1"/>
  <c r="K30" i="1"/>
  <c r="Q30" i="1"/>
  <c r="E31" i="1"/>
  <c r="F31" i="1"/>
  <c r="G31" i="1"/>
  <c r="K31" i="1"/>
  <c r="Q31" i="1"/>
  <c r="E32" i="1"/>
  <c r="F32" i="1"/>
  <c r="G32" i="1"/>
  <c r="K32" i="1"/>
  <c r="Q32" i="1"/>
  <c r="E33" i="1"/>
  <c r="F33" i="1"/>
  <c r="G33" i="1"/>
  <c r="K33" i="1"/>
  <c r="Q33" i="1"/>
  <c r="E27" i="1"/>
  <c r="F27" i="1"/>
  <c r="G27" i="1"/>
  <c r="K27" i="1"/>
  <c r="Q27" i="1"/>
  <c r="E24" i="1"/>
  <c r="F24" i="1"/>
  <c r="G24" i="1"/>
  <c r="K24" i="1"/>
  <c r="E25" i="1"/>
  <c r="F25" i="1"/>
  <c r="G25" i="1"/>
  <c r="K25" i="1"/>
  <c r="E26" i="1"/>
  <c r="F26" i="1"/>
  <c r="G26" i="1"/>
  <c r="K26" i="1"/>
  <c r="D9" i="1"/>
  <c r="C9" i="1"/>
  <c r="E22" i="1"/>
  <c r="F22" i="1"/>
  <c r="G22" i="1"/>
  <c r="K22" i="1"/>
  <c r="E23" i="1"/>
  <c r="F23" i="1"/>
  <c r="G23" i="1"/>
  <c r="K23" i="1"/>
  <c r="Q24" i="1"/>
  <c r="Q25" i="1"/>
  <c r="Q26" i="1"/>
  <c r="Q22" i="1"/>
  <c r="Q23" i="1"/>
  <c r="A21" i="1"/>
  <c r="C21" i="1"/>
  <c r="E21" i="1"/>
  <c r="F21" i="1"/>
  <c r="G21" i="1"/>
  <c r="K21" i="1"/>
  <c r="F16" i="1"/>
  <c r="C17" i="1"/>
  <c r="Q21" i="1"/>
  <c r="C12" i="1"/>
  <c r="C11" i="1"/>
  <c r="O21" i="1" l="1"/>
  <c r="C15" i="1"/>
  <c r="F18" i="1" s="1"/>
  <c r="O30" i="1"/>
  <c r="O26" i="1"/>
  <c r="O33" i="1"/>
  <c r="O23" i="1"/>
  <c r="O22" i="1"/>
  <c r="O29" i="1"/>
  <c r="O28" i="1"/>
  <c r="O24" i="1"/>
  <c r="O31" i="1"/>
  <c r="O32" i="1"/>
  <c r="O25" i="1"/>
  <c r="O27" i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<sst xmlns="http://schemas.openxmlformats.org/spreadsheetml/2006/main" count="74" uniqueCount="54">
  <si>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</si>
  <si>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</si>
  <si>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</si>
  <si>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</si>
  <si>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</si>
  <si>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</si>
  <si>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</si>
  <si>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</si>
  <si>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</si>
  <si>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</si>
  <si>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</si>
  <si>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</si>
  <si>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</si>
  <si>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</si>
  <si>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</si>
  <si>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</si>
  <si>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</si>
  <si>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</si>
  <si>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</si>
  <si>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</si>
  <si>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</si>
  <si>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</si>
  <si>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</si>
  <si>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</si>
  <si>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</si>
  <si>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</si>
  <si>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</si>
  <si>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</si>
  <si>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</si>
  <si>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</si>
  <si>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</si>
  <si>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</si>
  <si>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</si>
  <si>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</si>
  <si>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</si>
  <si>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</si>
  <si>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</si>
  <si>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</si>
  <si>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</si>
  <si>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EW Psc</t>
  </si>
  <si>
    <t>EW Psc / GSC 0594-0324</t>
  </si>
  <si>
    <t>EW</t>
  </si>
  <si>
    <t>BRNO</t>
  </si>
  <si>
    <t>OEJV 0160</t>
  </si>
  <si>
    <t>I</t>
  </si>
  <si>
    <t>G0594-0324</t>
  </si>
  <si>
    <t>pg</t>
  </si>
  <si>
    <t>vis</t>
  </si>
  <si>
    <t>PE</t>
  </si>
  <si>
    <t>CCD</t>
  </si>
  <si>
    <t>IBVS 6196</t>
  </si>
  <si>
    <t>OEJV 0179</t>
  </si>
  <si>
    <t>II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</si>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</sst>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9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28" fillId="0" borderId="0"/>
    <xf numFmtId="0" fontId="28" fillId="0" borderId="0"/>
    <xf numFmtId="0" fontId="17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2" fillId="0" borderId="0" xfId="43" applyFont="1" applyAlignment="1">
      <alignment horizontal="left"/>
    </xf>
    <xf numFmtId="0" fontId="32" fillId="0" borderId="0" xfId="43" applyFont="1" applyAlignment="1">
      <alignment horizontal="center" wrapText="1"/>
    </xf>
    <xf numFmtId="0" fontId="32" fillId="0" borderId="0" xfId="43" applyFont="1" applyAlignment="1">
      <alignment horizontal="left" wrapText="1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0" fillId="0" borderId="0" xfId="0" applyAlignment="1">
      <alignment horizontal="righ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rmal_A_A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EW Psc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1E-3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4.0000000000000002E-4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6.9999999999999999E-4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1E-3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4.0000000000000002E-4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7697</c:v>
                </c:pt>
                <c:pt idx="2">
                  <c:v>10707</c:v>
                </c:pt>
                <c:pt idx="3">
                  <c:v>13787</c:v>
                </c:pt>
                <c:pt idx="4">
                  <c:v>13621.5</c:v>
                </c:pt>
                <c:pt idx="5">
                  <c:v>13675.5</c:v>
                </c:pt>
                <c:pt idx="6">
                  <c:v>15164</c:v>
                </c:pt>
                <c:pt idx="7">
                  <c:v>16623.5</c:v>
                </c:pt>
                <c:pt idx="8">
                  <c:v>16926</c:v>
                </c:pt>
                <c:pt idx="9">
                  <c:v>16929.5</c:v>
                </c:pt>
                <c:pt idx="10">
                  <c:v>16930</c:v>
                </c:pt>
                <c:pt idx="11">
                  <c:v>16934</c:v>
                </c:pt>
                <c:pt idx="12">
                  <c:v>16925.5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7E-4A62-B713-9828C4F7E68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1E-3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4.0000000000000002E-4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1E-3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4.0000000000000002E-4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7697</c:v>
                </c:pt>
                <c:pt idx="2">
                  <c:v>10707</c:v>
                </c:pt>
                <c:pt idx="3">
                  <c:v>13787</c:v>
                </c:pt>
                <c:pt idx="4">
                  <c:v>13621.5</c:v>
                </c:pt>
                <c:pt idx="5">
                  <c:v>13675.5</c:v>
                </c:pt>
                <c:pt idx="6">
                  <c:v>15164</c:v>
                </c:pt>
                <c:pt idx="7">
                  <c:v>16623.5</c:v>
                </c:pt>
                <c:pt idx="8">
                  <c:v>16926</c:v>
                </c:pt>
                <c:pt idx="9">
                  <c:v>16929.5</c:v>
                </c:pt>
                <c:pt idx="10">
                  <c:v>16930</c:v>
                </c:pt>
                <c:pt idx="11">
                  <c:v>16934</c:v>
                </c:pt>
                <c:pt idx="12">
                  <c:v>16925.5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7E-4A62-B713-9828C4F7E68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1E-3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4.0000000000000002E-4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1E-3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4.0000000000000002E-4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7697</c:v>
                </c:pt>
                <c:pt idx="2">
                  <c:v>10707</c:v>
                </c:pt>
                <c:pt idx="3">
                  <c:v>13787</c:v>
                </c:pt>
                <c:pt idx="4">
                  <c:v>13621.5</c:v>
                </c:pt>
                <c:pt idx="5">
                  <c:v>13675.5</c:v>
                </c:pt>
                <c:pt idx="6">
                  <c:v>15164</c:v>
                </c:pt>
                <c:pt idx="7">
                  <c:v>16623.5</c:v>
                </c:pt>
                <c:pt idx="8">
                  <c:v>16926</c:v>
                </c:pt>
                <c:pt idx="9">
                  <c:v>16929.5</c:v>
                </c:pt>
                <c:pt idx="10">
                  <c:v>16930</c:v>
                </c:pt>
                <c:pt idx="11">
                  <c:v>16934</c:v>
                </c:pt>
                <c:pt idx="12">
                  <c:v>16925.5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7E-4A62-B713-9828C4F7E68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1E-3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4.0000000000000002E-4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1E-3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4.0000000000000002E-4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7697</c:v>
                </c:pt>
                <c:pt idx="2">
                  <c:v>10707</c:v>
                </c:pt>
                <c:pt idx="3">
                  <c:v>13787</c:v>
                </c:pt>
                <c:pt idx="4">
                  <c:v>13621.5</c:v>
                </c:pt>
                <c:pt idx="5">
                  <c:v>13675.5</c:v>
                </c:pt>
                <c:pt idx="6">
                  <c:v>15164</c:v>
                </c:pt>
                <c:pt idx="7">
                  <c:v>16623.5</c:v>
                </c:pt>
                <c:pt idx="8">
                  <c:v>16926</c:v>
                </c:pt>
                <c:pt idx="9">
                  <c:v>16929.5</c:v>
                </c:pt>
                <c:pt idx="10">
                  <c:v>16930</c:v>
                </c:pt>
                <c:pt idx="11">
                  <c:v>16934</c:v>
                </c:pt>
                <c:pt idx="12">
                  <c:v>16925.5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5.8359999966342002E-3</c:v>
                </c:pt>
                <c:pt idx="2">
                  <c:v>-7.4000003223773092E-5</c:v>
                </c:pt>
                <c:pt idx="3">
                  <c:v>-2.9740000027231872E-3</c:v>
                </c:pt>
                <c:pt idx="4">
                  <c:v>-3.8430000058724545E-3</c:v>
                </c:pt>
                <c:pt idx="5">
                  <c:v>1.6589999941061251E-3</c:v>
                </c:pt>
                <c:pt idx="6">
                  <c:v>-1.2799999967683107E-4</c:v>
                </c:pt>
                <c:pt idx="7">
                  <c:v>5.4129998970893212E-3</c:v>
                </c:pt>
                <c:pt idx="8">
                  <c:v>-4.0200020885095E-4</c:v>
                </c:pt>
                <c:pt idx="9">
                  <c:v>5.8109998280997388E-3</c:v>
                </c:pt>
                <c:pt idx="10">
                  <c:v>1.4699998646392487E-3</c:v>
                </c:pt>
                <c:pt idx="11">
                  <c:v>-2.6800007617566735E-4</c:v>
                </c:pt>
                <c:pt idx="12">
                  <c:v>5.3589998569805175E-3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7E-4A62-B713-9828C4F7E68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1E-3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4.0000000000000002E-4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1E-3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4.0000000000000002E-4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7697</c:v>
                </c:pt>
                <c:pt idx="2">
                  <c:v>10707</c:v>
                </c:pt>
                <c:pt idx="3">
                  <c:v>13787</c:v>
                </c:pt>
                <c:pt idx="4">
                  <c:v>13621.5</c:v>
                </c:pt>
                <c:pt idx="5">
                  <c:v>13675.5</c:v>
                </c:pt>
                <c:pt idx="6">
                  <c:v>15164</c:v>
                </c:pt>
                <c:pt idx="7">
                  <c:v>16623.5</c:v>
                </c:pt>
                <c:pt idx="8">
                  <c:v>16926</c:v>
                </c:pt>
                <c:pt idx="9">
                  <c:v>16929.5</c:v>
                </c:pt>
                <c:pt idx="10">
                  <c:v>16930</c:v>
                </c:pt>
                <c:pt idx="11">
                  <c:v>16934</c:v>
                </c:pt>
                <c:pt idx="12">
                  <c:v>16925.5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F7E-4A62-B713-9828C4F7E68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1E-3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4.0000000000000002E-4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1E-3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4.0000000000000002E-4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7697</c:v>
                </c:pt>
                <c:pt idx="2">
                  <c:v>10707</c:v>
                </c:pt>
                <c:pt idx="3">
                  <c:v>13787</c:v>
                </c:pt>
                <c:pt idx="4">
                  <c:v>13621.5</c:v>
                </c:pt>
                <c:pt idx="5">
                  <c:v>13675.5</c:v>
                </c:pt>
                <c:pt idx="6">
                  <c:v>15164</c:v>
                </c:pt>
                <c:pt idx="7">
                  <c:v>16623.5</c:v>
                </c:pt>
                <c:pt idx="8">
                  <c:v>16926</c:v>
                </c:pt>
                <c:pt idx="9">
                  <c:v>16929.5</c:v>
                </c:pt>
                <c:pt idx="10">
                  <c:v>16930</c:v>
                </c:pt>
                <c:pt idx="11">
                  <c:v>16934</c:v>
                </c:pt>
                <c:pt idx="12">
                  <c:v>16925.5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F7E-4A62-B713-9828C4F7E68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1E-3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4.0000000000000002E-4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1E-3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4.0000000000000002E-4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7697</c:v>
                </c:pt>
                <c:pt idx="2">
                  <c:v>10707</c:v>
                </c:pt>
                <c:pt idx="3">
                  <c:v>13787</c:v>
                </c:pt>
                <c:pt idx="4">
                  <c:v>13621.5</c:v>
                </c:pt>
                <c:pt idx="5">
                  <c:v>13675.5</c:v>
                </c:pt>
                <c:pt idx="6">
                  <c:v>15164</c:v>
                </c:pt>
                <c:pt idx="7">
                  <c:v>16623.5</c:v>
                </c:pt>
                <c:pt idx="8">
                  <c:v>16926</c:v>
                </c:pt>
                <c:pt idx="9">
                  <c:v>16929.5</c:v>
                </c:pt>
                <c:pt idx="10">
                  <c:v>16930</c:v>
                </c:pt>
                <c:pt idx="11">
                  <c:v>16934</c:v>
                </c:pt>
                <c:pt idx="12">
                  <c:v>16925.5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F7E-4A62-B713-9828C4F7E68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7697</c:v>
                </c:pt>
                <c:pt idx="2">
                  <c:v>10707</c:v>
                </c:pt>
                <c:pt idx="3">
                  <c:v>13787</c:v>
                </c:pt>
                <c:pt idx="4">
                  <c:v>13621.5</c:v>
                </c:pt>
                <c:pt idx="5">
                  <c:v>13675.5</c:v>
                </c:pt>
                <c:pt idx="6">
                  <c:v>15164</c:v>
                </c:pt>
                <c:pt idx="7">
                  <c:v>16623.5</c:v>
                </c:pt>
                <c:pt idx="8">
                  <c:v>16926</c:v>
                </c:pt>
                <c:pt idx="9">
                  <c:v>16929.5</c:v>
                </c:pt>
                <c:pt idx="10">
                  <c:v>16930</c:v>
                </c:pt>
                <c:pt idx="11">
                  <c:v>16934</c:v>
                </c:pt>
                <c:pt idx="12">
                  <c:v>16925.5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1.1369371182048695E-3</c:v>
                </c:pt>
                <c:pt idx="1">
                  <c:v>1.3213878013407449E-3</c:v>
                </c:pt>
                <c:pt idx="2">
                  <c:v>1.3935193534050537E-3</c:v>
                </c:pt>
                <c:pt idx="3">
                  <c:v>1.4673283834243465E-3</c:v>
                </c:pt>
                <c:pt idx="4">
                  <c:v>1.4633623462593488E-3</c:v>
                </c:pt>
                <c:pt idx="5">
                  <c:v>1.4646564006817651E-3</c:v>
                </c:pt>
                <c:pt idx="6">
                  <c:v>1.5003267711959588E-3</c:v>
                </c:pt>
                <c:pt idx="7">
                  <c:v>1.5353021865573738E-3</c:v>
                </c:pt>
                <c:pt idx="8">
                  <c:v>1.5425512877199829E-3</c:v>
                </c:pt>
                <c:pt idx="9">
                  <c:v>1.5426351616177321E-3</c:v>
                </c:pt>
                <c:pt idx="10">
                  <c:v>1.5426471436031249E-3</c:v>
                </c:pt>
                <c:pt idx="11">
                  <c:v>1.5427429994862667E-3</c:v>
                </c:pt>
                <c:pt idx="12">
                  <c:v>1.5425393057345901E-3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F7E-4A62-B713-9828C4F7E68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7697</c:v>
                </c:pt>
                <c:pt idx="2">
                  <c:v>10707</c:v>
                </c:pt>
                <c:pt idx="3">
                  <c:v>13787</c:v>
                </c:pt>
                <c:pt idx="4">
                  <c:v>13621.5</c:v>
                </c:pt>
                <c:pt idx="5">
                  <c:v>13675.5</c:v>
                </c:pt>
                <c:pt idx="6">
                  <c:v>15164</c:v>
                </c:pt>
                <c:pt idx="7">
                  <c:v>16623.5</c:v>
                </c:pt>
                <c:pt idx="8">
                  <c:v>16926</c:v>
                </c:pt>
                <c:pt idx="9">
                  <c:v>16929.5</c:v>
                </c:pt>
                <c:pt idx="10">
                  <c:v>16930</c:v>
                </c:pt>
                <c:pt idx="11">
                  <c:v>16934</c:v>
                </c:pt>
                <c:pt idx="12">
                  <c:v>16925.5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F7E-4A62-B713-9828C4F7E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4711128"/>
        <c:axId val="1"/>
      </c:scatterChart>
      <c:valAx>
        <c:axId val="674711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4711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9525</xdr:rowOff>
    </xdr:from>
    <xdr:to>
      <xdr:col>17</xdr:col>
      <xdr:colOff>142875</xdr:colOff>
      <xdr:row>19</xdr:row>
      <xdr:rowOff>9525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85389B7-2F89-23A1-DA85-6E2483786C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40</v>
      </c>
    </row>
    <row r="2" spans="1:6" ht="12.95" customHeight="1" x14ac:dyDescent="0.2">
      <c r="A2" t="s">
        <v>24</v>
      </c>
      <c r="B2" t="s">
        <v>41</v>
      </c>
      <c r="C2" s="3"/>
      <c r="D2" s="3"/>
      <c r="E2" s="10" t="s">
        <v>39</v>
      </c>
      <c r="F2" t="s">
        <v>45</v>
      </c>
    </row>
    <row r="3" spans="1:6" ht="12.95" customHeight="1" thickBot="1" x14ac:dyDescent="0.25"/>
    <row r="4" spans="1:6" ht="12.95" customHeight="1" thickTop="1" thickBot="1" x14ac:dyDescent="0.25">
      <c r="A4" s="5" t="s">
        <v>1</v>
      </c>
      <c r="C4" s="27" t="s">
        <v>38</v>
      </c>
      <c r="D4" s="28" t="s">
        <v>38</v>
      </c>
    </row>
    <row r="5" spans="1:6" ht="12.95" customHeight="1" thickTop="1" x14ac:dyDescent="0.2">
      <c r="A5" s="9" t="s">
        <v>29</v>
      </c>
      <c r="B5" s="10"/>
      <c r="C5" s="11">
        <v>-9.5</v>
      </c>
      <c r="D5" s="10" t="s">
        <v>30</v>
      </c>
    </row>
    <row r="6" spans="1:6" ht="12.95" customHeight="1" x14ac:dyDescent="0.2">
      <c r="A6" s="5" t="s">
        <v>2</v>
      </c>
    </row>
    <row r="7" spans="1:6" ht="12.95" customHeight="1" x14ac:dyDescent="0.2">
      <c r="A7" t="s">
        <v>3</v>
      </c>
      <c r="C7" s="45">
        <v>53958.937400000003</v>
      </c>
      <c r="D7" s="29" t="s">
        <v>42</v>
      </c>
    </row>
    <row r="8" spans="1:6" ht="12.95" customHeight="1" x14ac:dyDescent="0.2">
      <c r="A8" t="s">
        <v>4</v>
      </c>
      <c r="C8" s="45">
        <v>0.241202</v>
      </c>
      <c r="D8" s="29" t="s">
        <v>42</v>
      </c>
    </row>
    <row r="9" spans="1:6" ht="12.95" customHeight="1" x14ac:dyDescent="0.2">
      <c r="A9" s="24" t="s">
        <v>33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2.95" customHeight="1" thickBot="1" x14ac:dyDescent="0.25">
      <c r="A10" s="10"/>
      <c r="B10" s="10"/>
      <c r="C10" s="4" t="s">
        <v>20</v>
      </c>
      <c r="D10" s="4" t="s">
        <v>21</v>
      </c>
      <c r="E10" s="10"/>
    </row>
    <row r="11" spans="1:6" ht="12.95" customHeight="1" x14ac:dyDescent="0.2">
      <c r="A11" s="10" t="s">
        <v>16</v>
      </c>
      <c r="B11" s="10"/>
      <c r="C11" s="21">
        <f ca="1">INTERCEPT(INDIRECT($D$9):G992,INDIRECT($C$9):F992)</f>
        <v>1.1369371182048695E-3</v>
      </c>
      <c r="D11" s="3"/>
      <c r="E11" s="10"/>
    </row>
    <row r="12" spans="1:6" ht="12.95" customHeight="1" x14ac:dyDescent="0.2">
      <c r="A12" s="10" t="s">
        <v>17</v>
      </c>
      <c r="B12" s="10"/>
      <c r="C12" s="21">
        <f ca="1">SLOPE(INDIRECT($D$9):G992,INDIRECT($C$9):F992)</f>
        <v>2.3963970785484664E-8</v>
      </c>
      <c r="D12" s="3"/>
      <c r="E12" s="10"/>
    </row>
    <row r="13" spans="1:6" ht="12.95" customHeight="1" x14ac:dyDescent="0.2">
      <c r="A13" s="10" t="s">
        <v>19</v>
      </c>
      <c r="B13" s="10"/>
      <c r="C13" s="3" t="s">
        <v>14</v>
      </c>
    </row>
    <row r="14" spans="1:6" ht="12.95" customHeight="1" x14ac:dyDescent="0.2">
      <c r="A14" s="10"/>
      <c r="B14" s="10"/>
      <c r="C14" s="10"/>
    </row>
    <row r="15" spans="1:6" ht="12.95" customHeight="1" x14ac:dyDescent="0.2">
      <c r="A15" s="12" t="s">
        <v>18</v>
      </c>
      <c r="B15" s="10"/>
      <c r="C15" s="13">
        <f ca="1">(C7+C11)+(C8+C12)*INT(MAX(F21:F3533))</f>
        <v>58043.453610743003</v>
      </c>
      <c r="E15" s="14" t="s">
        <v>35</v>
      </c>
      <c r="F15" s="11">
        <v>1</v>
      </c>
    </row>
    <row r="16" spans="1:6" ht="12.95" customHeight="1" x14ac:dyDescent="0.2">
      <c r="A16" s="16" t="s">
        <v>5</v>
      </c>
      <c r="B16" s="10"/>
      <c r="C16" s="17">
        <f ca="1">+C8+C12</f>
        <v>0.24120202396397078</v>
      </c>
      <c r="E16" s="14" t="s">
        <v>31</v>
      </c>
      <c r="F16" s="15">
        <f ca="1">NOW()+15018.5+$C$5/24</f>
        <v>60373.725653124995</v>
      </c>
    </row>
    <row r="17" spans="1:21" ht="12.95" customHeight="1" thickBot="1" x14ac:dyDescent="0.25">
      <c r="A17" s="14" t="s">
        <v>28</v>
      </c>
      <c r="B17" s="10"/>
      <c r="C17" s="10">
        <f>COUNT(C21:C2191)</f>
        <v>13</v>
      </c>
      <c r="E17" s="14" t="s">
        <v>36</v>
      </c>
      <c r="F17" s="15">
        <f ca="1">ROUND(2*(F16-$C$7)/$C$8,0)/2+F15</f>
        <v>26596</v>
      </c>
    </row>
    <row r="18" spans="1:21" ht="12.95" customHeight="1" thickTop="1" thickBot="1" x14ac:dyDescent="0.25">
      <c r="A18" s="16" t="s">
        <v>6</v>
      </c>
      <c r="B18" s="10"/>
      <c r="C18" s="19">
        <f ca="1">+C15</f>
        <v>58043.453610743003</v>
      </c>
      <c r="D18" s="20">
        <f ca="1">+C16</f>
        <v>0.24120202396397078</v>
      </c>
      <c r="E18" s="14" t="s">
        <v>37</v>
      </c>
      <c r="F18" s="23">
        <f ca="1">ROUND(2*(F16-$C$15)/$C$16,0)/2+F15</f>
        <v>9662</v>
      </c>
    </row>
    <row r="19" spans="1:21" ht="12.95" customHeight="1" thickTop="1" x14ac:dyDescent="0.2">
      <c r="E19" s="14" t="s">
        <v>32</v>
      </c>
      <c r="F19" s="18">
        <f ca="1">+$C$15+$C$16*F18-15018.5-$C$5/24</f>
        <v>45355.843399616228</v>
      </c>
    </row>
    <row r="20" spans="1:21" ht="12.95" customHeight="1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46</v>
      </c>
      <c r="I20" s="7" t="s">
        <v>47</v>
      </c>
      <c r="J20" s="7" t="s">
        <v>48</v>
      </c>
      <c r="K20" s="7" t="s">
        <v>49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6" t="s">
        <v>34</v>
      </c>
    </row>
    <row r="21" spans="1:21" ht="12.95" customHeight="1" x14ac:dyDescent="0.2">
      <c r="A21" t="str">
        <f>D$7</f>
        <v>BRNO</v>
      </c>
      <c r="C21" s="8">
        <f>C$7</f>
        <v>53958.937400000003</v>
      </c>
      <c r="D21" s="8" t="s">
        <v>14</v>
      </c>
      <c r="E21">
        <f t="shared" ref="E21:E26" si="0">+(C21-C$7)/C$8</f>
        <v>0</v>
      </c>
      <c r="F21">
        <f t="shared" ref="F21:F27" si="1">ROUND(2*E21,0)/2</f>
        <v>0</v>
      </c>
      <c r="G21">
        <f t="shared" ref="G21:G26" si="2">+C21-(C$7+F21*C$8)</f>
        <v>0</v>
      </c>
      <c r="K21">
        <f t="shared" ref="K21:K26" si="3">+G21</f>
        <v>0</v>
      </c>
      <c r="O21">
        <f t="shared" ref="O21:O26" ca="1" si="4">+C$11+C$12*$F21</f>
        <v>1.1369371182048695E-3</v>
      </c>
      <c r="Q21" s="2">
        <f t="shared" ref="Q21:Q26" si="5">+C21-15018.5</f>
        <v>38940.437400000003</v>
      </c>
    </row>
    <row r="22" spans="1:21" ht="12.95" customHeight="1" x14ac:dyDescent="0.2">
      <c r="A22" s="30" t="s">
        <v>43</v>
      </c>
      <c r="B22" s="31" t="s">
        <v>44</v>
      </c>
      <c r="C22" s="32">
        <v>55815.475030000001</v>
      </c>
      <c r="D22" s="32">
        <v>1E-3</v>
      </c>
      <c r="E22">
        <f t="shared" si="0"/>
        <v>7697.0241954875946</v>
      </c>
      <c r="F22">
        <f t="shared" si="1"/>
        <v>7697</v>
      </c>
      <c r="G22">
        <f t="shared" si="2"/>
        <v>5.8359999966342002E-3</v>
      </c>
      <c r="K22">
        <f t="shared" si="3"/>
        <v>5.8359999966342002E-3</v>
      </c>
      <c r="O22">
        <f t="shared" ca="1" si="4"/>
        <v>1.3213878013407449E-3</v>
      </c>
      <c r="Q22" s="2">
        <f t="shared" si="5"/>
        <v>40796.975030000001</v>
      </c>
    </row>
    <row r="23" spans="1:21" ht="12.95" customHeight="1" x14ac:dyDescent="0.2">
      <c r="A23" s="30" t="s">
        <v>43</v>
      </c>
      <c r="B23" s="31" t="s">
        <v>44</v>
      </c>
      <c r="C23" s="32">
        <v>56541.487139999997</v>
      </c>
      <c r="D23" s="32">
        <v>5.9999999999999995E-4</v>
      </c>
      <c r="E23">
        <f t="shared" si="0"/>
        <v>10706.999693203186</v>
      </c>
      <c r="F23">
        <f t="shared" si="1"/>
        <v>10707</v>
      </c>
      <c r="G23">
        <f t="shared" si="2"/>
        <v>-7.4000003223773092E-5</v>
      </c>
      <c r="K23">
        <f t="shared" si="3"/>
        <v>-7.4000003223773092E-5</v>
      </c>
      <c r="O23">
        <f t="shared" ca="1" si="4"/>
        <v>1.3935193534050537E-3</v>
      </c>
      <c r="Q23" s="2">
        <f t="shared" si="5"/>
        <v>41522.987139999997</v>
      </c>
    </row>
    <row r="24" spans="1:21" ht="12.95" customHeight="1" x14ac:dyDescent="0.2">
      <c r="A24" s="33" t="s">
        <v>50</v>
      </c>
      <c r="B24" s="34" t="s">
        <v>44</v>
      </c>
      <c r="C24" s="35">
        <v>57284.386400000003</v>
      </c>
      <c r="D24" s="35">
        <v>4.0000000000000002E-4</v>
      </c>
      <c r="E24">
        <f t="shared" si="0"/>
        <v>13786.987670085657</v>
      </c>
      <c r="F24">
        <f t="shared" si="1"/>
        <v>13787</v>
      </c>
      <c r="G24">
        <f t="shared" si="2"/>
        <v>-2.9740000027231872E-3</v>
      </c>
      <c r="K24">
        <f t="shared" si="3"/>
        <v>-2.9740000027231872E-3</v>
      </c>
      <c r="O24">
        <f t="shared" ca="1" si="4"/>
        <v>1.4673283834243465E-3</v>
      </c>
      <c r="Q24" s="2">
        <f t="shared" si="5"/>
        <v>42265.886400000003</v>
      </c>
    </row>
    <row r="25" spans="1:21" ht="12.95" customHeight="1" x14ac:dyDescent="0.2">
      <c r="A25" s="36" t="s">
        <v>51</v>
      </c>
      <c r="B25" s="37" t="s">
        <v>52</v>
      </c>
      <c r="C25" s="38">
        <v>57244.4666</v>
      </c>
      <c r="D25" s="38">
        <v>5.9999999999999995E-4</v>
      </c>
      <c r="E25">
        <f t="shared" si="0"/>
        <v>13621.48406729628</v>
      </c>
      <c r="F25">
        <f t="shared" si="1"/>
        <v>13621.5</v>
      </c>
      <c r="G25">
        <f t="shared" si="2"/>
        <v>-3.8430000058724545E-3</v>
      </c>
      <c r="K25">
        <f t="shared" si="3"/>
        <v>-3.8430000058724545E-3</v>
      </c>
      <c r="O25">
        <f t="shared" ca="1" si="4"/>
        <v>1.4633623462593488E-3</v>
      </c>
      <c r="Q25" s="2">
        <f t="shared" si="5"/>
        <v>42225.9666</v>
      </c>
    </row>
    <row r="26" spans="1:21" ht="12.95" customHeight="1" x14ac:dyDescent="0.2">
      <c r="A26" s="36" t="s">
        <v>51</v>
      </c>
      <c r="B26" s="37" t="s">
        <v>52</v>
      </c>
      <c r="C26" s="38">
        <v>57257.497009999999</v>
      </c>
      <c r="D26" s="38">
        <v>1E-3</v>
      </c>
      <c r="E26">
        <f t="shared" si="0"/>
        <v>13675.506878052407</v>
      </c>
      <c r="F26">
        <f t="shared" si="1"/>
        <v>13675.5</v>
      </c>
      <c r="G26">
        <f t="shared" si="2"/>
        <v>1.6589999941061251E-3</v>
      </c>
      <c r="K26">
        <f t="shared" si="3"/>
        <v>1.6589999941061251E-3</v>
      </c>
      <c r="O26">
        <f t="shared" ca="1" si="4"/>
        <v>1.4646564006817651E-3</v>
      </c>
      <c r="Q26" s="2">
        <f t="shared" si="5"/>
        <v>42238.997009999999</v>
      </c>
    </row>
    <row r="27" spans="1:21" ht="12.95" customHeight="1" x14ac:dyDescent="0.2">
      <c r="A27" s="39" t="s">
        <v>0</v>
      </c>
      <c r="B27" s="40" t="s">
        <v>44</v>
      </c>
      <c r="C27" s="41">
        <v>57616.524400000002</v>
      </c>
      <c r="D27" s="41">
        <v>4.0000000000000002E-4</v>
      </c>
      <c r="E27">
        <f>+(C27-C$7)/C$8</f>
        <v>15163.999469324464</v>
      </c>
      <c r="F27">
        <f t="shared" si="1"/>
        <v>15164</v>
      </c>
      <c r="G27">
        <f>+C27-(C$7+F27*C$8)</f>
        <v>-1.2799999967683107E-4</v>
      </c>
      <c r="K27">
        <f>+G27</f>
        <v>-1.2799999967683107E-4</v>
      </c>
      <c r="O27">
        <f ca="1">+C$11+C$12*$F27</f>
        <v>1.5003267711959588E-3</v>
      </c>
      <c r="Q27" s="2">
        <f>+C27-15018.5</f>
        <v>42598.024400000002</v>
      </c>
    </row>
    <row r="28" spans="1:21" x14ac:dyDescent="0.2">
      <c r="A28" s="42" t="s">
        <v>53</v>
      </c>
      <c r="B28" s="43" t="s">
        <v>52</v>
      </c>
      <c r="C28" s="44">
        <v>57968.564259999897</v>
      </c>
      <c r="D28" s="44">
        <v>8.0000000000000004E-4</v>
      </c>
      <c r="E28">
        <f t="shared" ref="E28:E33" si="6">+(C28-C$7)/C$8</f>
        <v>16623.522441770361</v>
      </c>
      <c r="F28">
        <f t="shared" ref="F28:F33" si="7">ROUND(2*E28,0)/2</f>
        <v>16623.5</v>
      </c>
      <c r="G28">
        <f t="shared" ref="G28:G33" si="8">+C28-(C$7+F28*C$8)</f>
        <v>5.4129998970893212E-3</v>
      </c>
      <c r="K28">
        <f t="shared" ref="K28:K33" si="9">+G28</f>
        <v>5.4129998970893212E-3</v>
      </c>
      <c r="O28">
        <f t="shared" ref="O28:O33" ca="1" si="10">+C$11+C$12*$F28</f>
        <v>1.5353021865573738E-3</v>
      </c>
      <c r="Q28" s="2">
        <f t="shared" ref="Q28:Q33" si="11">+C28-15018.5</f>
        <v>42950.064259999897</v>
      </c>
    </row>
    <row r="29" spans="1:21" x14ac:dyDescent="0.2">
      <c r="A29" s="42" t="s">
        <v>53</v>
      </c>
      <c r="B29" s="43" t="s">
        <v>44</v>
      </c>
      <c r="C29" s="44">
        <v>58041.522049999796</v>
      </c>
      <c r="D29" s="44">
        <v>4.0000000000000002E-4</v>
      </c>
      <c r="E29">
        <f t="shared" si="6"/>
        <v>16925.998333346295</v>
      </c>
      <c r="F29">
        <f t="shared" si="7"/>
        <v>16926</v>
      </c>
      <c r="G29">
        <f t="shared" si="8"/>
        <v>-4.0200020885095E-4</v>
      </c>
      <c r="K29">
        <f t="shared" si="9"/>
        <v>-4.0200020885095E-4</v>
      </c>
      <c r="O29">
        <f t="shared" ca="1" si="10"/>
        <v>1.5425512877199829E-3</v>
      </c>
      <c r="Q29" s="2">
        <f t="shared" si="11"/>
        <v>43023.022049999796</v>
      </c>
    </row>
    <row r="30" spans="1:21" x14ac:dyDescent="0.2">
      <c r="A30" s="42" t="s">
        <v>53</v>
      </c>
      <c r="B30" s="43" t="s">
        <v>52</v>
      </c>
      <c r="C30" s="44">
        <v>58042.372469999827</v>
      </c>
      <c r="D30" s="44">
        <v>5.9999999999999995E-4</v>
      </c>
      <c r="E30">
        <f t="shared" si="6"/>
        <v>16929.52409183931</v>
      </c>
      <c r="F30">
        <f t="shared" si="7"/>
        <v>16929.5</v>
      </c>
      <c r="G30">
        <f t="shared" si="8"/>
        <v>5.8109998280997388E-3</v>
      </c>
      <c r="K30">
        <f t="shared" si="9"/>
        <v>5.8109998280997388E-3</v>
      </c>
      <c r="O30">
        <f t="shared" ca="1" si="10"/>
        <v>1.5426351616177321E-3</v>
      </c>
      <c r="Q30" s="2">
        <f t="shared" si="11"/>
        <v>43023.872469999827</v>
      </c>
    </row>
    <row r="31" spans="1:21" x14ac:dyDescent="0.2">
      <c r="A31" s="42" t="s">
        <v>53</v>
      </c>
      <c r="B31" s="43" t="s">
        <v>44</v>
      </c>
      <c r="C31" s="44">
        <v>58042.488729999866</v>
      </c>
      <c r="D31" s="44">
        <v>5.0000000000000001E-4</v>
      </c>
      <c r="E31">
        <f t="shared" si="6"/>
        <v>16930.006094476263</v>
      </c>
      <c r="F31">
        <f t="shared" si="7"/>
        <v>16930</v>
      </c>
      <c r="G31">
        <f t="shared" si="8"/>
        <v>1.4699998646392487E-3</v>
      </c>
      <c r="K31">
        <f t="shared" si="9"/>
        <v>1.4699998646392487E-3</v>
      </c>
      <c r="O31">
        <f t="shared" ca="1" si="10"/>
        <v>1.5426471436031249E-3</v>
      </c>
      <c r="Q31" s="2">
        <f t="shared" si="11"/>
        <v>43023.988729999866</v>
      </c>
    </row>
    <row r="32" spans="1:21" x14ac:dyDescent="0.2">
      <c r="A32" s="42" t="s">
        <v>53</v>
      </c>
      <c r="B32" s="43" t="s">
        <v>44</v>
      </c>
      <c r="C32" s="44">
        <v>58043.451799999923</v>
      </c>
      <c r="D32" s="44">
        <v>5.0000000000000001E-4</v>
      </c>
      <c r="E32">
        <f t="shared" si="6"/>
        <v>16933.998888897771</v>
      </c>
      <c r="F32">
        <f t="shared" si="7"/>
        <v>16934</v>
      </c>
      <c r="G32">
        <f t="shared" si="8"/>
        <v>-2.6800007617566735E-4</v>
      </c>
      <c r="K32">
        <f t="shared" si="9"/>
        <v>-2.6800007617566735E-4</v>
      </c>
      <c r="O32">
        <f t="shared" ca="1" si="10"/>
        <v>1.5427429994862667E-3</v>
      </c>
      <c r="Q32" s="2">
        <f t="shared" si="11"/>
        <v>43024.951799999923</v>
      </c>
    </row>
    <row r="33" spans="1:17" x14ac:dyDescent="0.2">
      <c r="A33" s="42" t="s">
        <v>53</v>
      </c>
      <c r="B33" s="43" t="s">
        <v>52</v>
      </c>
      <c r="C33" s="44">
        <v>58041.407209999859</v>
      </c>
      <c r="D33" s="44">
        <v>6.9999999999999999E-4</v>
      </c>
      <c r="E33">
        <f t="shared" si="6"/>
        <v>16925.522217891463</v>
      </c>
      <c r="F33">
        <f t="shared" si="7"/>
        <v>16925.5</v>
      </c>
      <c r="G33">
        <f t="shared" si="8"/>
        <v>5.3589998569805175E-3</v>
      </c>
      <c r="K33">
        <f t="shared" si="9"/>
        <v>5.3589998569805175E-3</v>
      </c>
      <c r="O33">
        <f t="shared" ca="1" si="10"/>
        <v>1.5425393057345901E-3</v>
      </c>
      <c r="Q33" s="2">
        <f t="shared" si="11"/>
        <v>43022.907209999859</v>
      </c>
    </row>
    <row r="34" spans="1:17" x14ac:dyDescent="0.2">
      <c r="C34" s="8"/>
      <c r="D34" s="8"/>
    </row>
    <row r="35" spans="1:17" x14ac:dyDescent="0.2">
      <c r="C35" s="8"/>
      <c r="D35" s="8"/>
    </row>
    <row r="36" spans="1:17" x14ac:dyDescent="0.2">
      <c r="C36" s="8"/>
      <c r="D36" s="8"/>
    </row>
    <row r="37" spans="1:17" x14ac:dyDescent="0.2">
      <c r="C37" s="8"/>
      <c r="D37" s="8"/>
    </row>
    <row r="38" spans="1:17" x14ac:dyDescent="0.2">
      <c r="C38" s="8"/>
      <c r="D38" s="8"/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8:D33" name="Range1"/>
  </protectedRanges>
  <phoneticPr fontId="8" type="noConversion"/>
  <hyperlinks>
    <hyperlink ref="H63180" r:id="rId1" display="http://vsolj.cetus-net.org/bulletin.html"/>
    <hyperlink ref="H63173" r:id="rId2" display="https://www.aavso.org/ejaavso"/>
    <hyperlink ref="I63180" r:id="rId3" display="http://vsolj.cetus-net.org/bulletin.html"/>
    <hyperlink ref="AQ56831" r:id="rId4" display="http://cdsbib.u-strasbg.fr/cgi-bin/cdsbib?1990RMxAA..21..381G"/>
    <hyperlink ref="H63177" r:id="rId5" display="https://www.aavso.org/ejaavso"/>
    <hyperlink ref="AP4195" r:id="rId6" display="http://cdsbib.u-strasbg.fr/cgi-bin/cdsbib?1990RMxAA..21..381G"/>
    <hyperlink ref="AP4198" r:id="rId7" display="http://cdsbib.u-strasbg.fr/cgi-bin/cdsbib?1990RMxAA..21..381G"/>
    <hyperlink ref="AP4196" r:id="rId8" display="http://cdsbib.u-strasbg.fr/cgi-bin/cdsbib?1990RMxAA..21..381G"/>
    <hyperlink ref="AP4180" r:id="rId9" display="http://cdsbib.u-strasbg.fr/cgi-bin/cdsbib?1990RMxAA..21..381G"/>
    <hyperlink ref="AQ4409" r:id="rId10" display="http://cdsbib.u-strasbg.fr/cgi-bin/cdsbib?1990RMxAA..21..381G"/>
    <hyperlink ref="AQ4413" r:id="rId11" display="http://cdsbib.u-strasbg.fr/cgi-bin/cdsbib?1990RMxAA..21..381G"/>
    <hyperlink ref="AQ64093" r:id="rId12" display="http://cdsbib.u-strasbg.fr/cgi-bin/cdsbib?1990RMxAA..21..381G"/>
    <hyperlink ref="I1301" r:id="rId13" display="http://vsolj.cetus-net.org/bulletin.html"/>
    <hyperlink ref="H1301" r:id="rId14" display="http://vsolj.cetus-net.org/bulletin.html"/>
    <hyperlink ref="AQ64754" r:id="rId15" display="http://cdsbib.u-strasbg.fr/cgi-bin/cdsbib?1990RMxAA..21..381G"/>
    <hyperlink ref="AQ64753" r:id="rId16" display="http://cdsbib.u-strasbg.fr/cgi-bin/cdsbib?1990RMxAA..21..381G"/>
    <hyperlink ref="AP2471" r:id="rId17" display="http://cdsbib.u-strasbg.fr/cgi-bin/cdsbib?1990RMxAA..21..381G"/>
    <hyperlink ref="AP2489" r:id="rId18" display="http://cdsbib.u-strasbg.fr/cgi-bin/cdsbib?1990RMxAA..21..381G"/>
    <hyperlink ref="AP2490" r:id="rId19" display="http://cdsbib.u-strasbg.fr/cgi-bin/cdsbib?1990RMxAA..21..381G"/>
    <hyperlink ref="AP2486" r:id="rId20" display="http://cdsbib.u-strasbg.fr/cgi-bin/cdsbib?1990RMxAA..21..381G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2024-03-04T04:24:56Z</dcterms:modified>
</cp:coreProperties>
</file>