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D1A7B92-BB1D-4497-8D38-6DD16D1493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3" i="1" l="1"/>
  <c r="F53" i="1"/>
  <c r="G53" i="1" s="1"/>
  <c r="K53" i="1" s="1"/>
  <c r="Q53" i="1"/>
  <c r="E51" i="1"/>
  <c r="F51" i="1" s="1"/>
  <c r="G51" i="1" s="1"/>
  <c r="K51" i="1" s="1"/>
  <c r="Q51" i="1"/>
  <c r="E52" i="1"/>
  <c r="F52" i="1"/>
  <c r="G52" i="1" s="1"/>
  <c r="K52" i="1" s="1"/>
  <c r="Q52" i="1"/>
  <c r="K25" i="1"/>
  <c r="E50" i="1"/>
  <c r="F50" i="1"/>
  <c r="G50" i="1"/>
  <c r="K50" i="1"/>
  <c r="D9" i="1"/>
  <c r="C9" i="1"/>
  <c r="E21" i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5" i="1"/>
  <c r="F35" i="1"/>
  <c r="G35" i="1"/>
  <c r="K35" i="1"/>
  <c r="E36" i="1"/>
  <c r="F36" i="1"/>
  <c r="G36" i="1"/>
  <c r="K36" i="1"/>
  <c r="E37" i="1"/>
  <c r="F37" i="1"/>
  <c r="G37" i="1"/>
  <c r="J37" i="1"/>
  <c r="E38" i="1"/>
  <c r="F38" i="1"/>
  <c r="G38" i="1"/>
  <c r="K38" i="1"/>
  <c r="E39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K43" i="1"/>
  <c r="E44" i="1"/>
  <c r="F44" i="1"/>
  <c r="G44" i="1"/>
  <c r="K44" i="1"/>
  <c r="E45" i="1"/>
  <c r="F45" i="1"/>
  <c r="G45" i="1"/>
  <c r="K45" i="1"/>
  <c r="E46" i="1"/>
  <c r="F46" i="1"/>
  <c r="G46" i="1"/>
  <c r="K46" i="1"/>
  <c r="E47" i="1"/>
  <c r="F47" i="1"/>
  <c r="G47" i="1"/>
  <c r="K47" i="1"/>
  <c r="E48" i="1"/>
  <c r="F48" i="1"/>
  <c r="G48" i="1"/>
  <c r="K48" i="1"/>
  <c r="E49" i="1"/>
  <c r="F49" i="1"/>
  <c r="G49" i="1"/>
  <c r="K49" i="1"/>
  <c r="E25" i="1"/>
  <c r="F25" i="1"/>
  <c r="U25" i="1"/>
  <c r="E34" i="1"/>
  <c r="F34" i="1"/>
  <c r="U34" i="1"/>
  <c r="Q50" i="1"/>
  <c r="Q39" i="1"/>
  <c r="Q40" i="1"/>
  <c r="Q41" i="1"/>
  <c r="Q42" i="1"/>
  <c r="Q43" i="1"/>
  <c r="Q44" i="1"/>
  <c r="Q45" i="1"/>
  <c r="Q46" i="1"/>
  <c r="Q47" i="1"/>
  <c r="Q48" i="1"/>
  <c r="Q49" i="1"/>
  <c r="Q36" i="1"/>
  <c r="Q34" i="1"/>
  <c r="Q37" i="1"/>
  <c r="Q26" i="1"/>
  <c r="Q27" i="1"/>
  <c r="Q28" i="1"/>
  <c r="Q29" i="1"/>
  <c r="Q30" i="1"/>
  <c r="Q31" i="1"/>
  <c r="Q38" i="1"/>
  <c r="Q21" i="1"/>
  <c r="Q22" i="1"/>
  <c r="Q24" i="1"/>
  <c r="Q25" i="1"/>
  <c r="Q32" i="1"/>
  <c r="Q33" i="1"/>
  <c r="Q35" i="1"/>
  <c r="F16" i="1"/>
  <c r="C17" i="1"/>
  <c r="Q23" i="1"/>
  <c r="C11" i="1"/>
  <c r="C12" i="1"/>
  <c r="O53" i="1" l="1"/>
  <c r="O52" i="1"/>
  <c r="O51" i="1"/>
  <c r="O22" i="1"/>
  <c r="O39" i="1"/>
  <c r="O48" i="1"/>
  <c r="O21" i="1"/>
  <c r="O36" i="1"/>
  <c r="O33" i="1"/>
  <c r="O47" i="1"/>
  <c r="O38" i="1"/>
  <c r="O32" i="1"/>
  <c r="O24" i="1"/>
  <c r="O40" i="1"/>
  <c r="O25" i="1"/>
  <c r="O35" i="1"/>
  <c r="O46" i="1"/>
  <c r="O49" i="1"/>
  <c r="O26" i="1"/>
  <c r="O27" i="1"/>
  <c r="O23" i="1"/>
  <c r="O45" i="1"/>
  <c r="C15" i="1"/>
  <c r="O30" i="1"/>
  <c r="O31" i="1"/>
  <c r="O34" i="1"/>
  <c r="O37" i="1"/>
  <c r="O50" i="1"/>
  <c r="O43" i="1"/>
  <c r="O28" i="1"/>
  <c r="O29" i="1"/>
  <c r="O42" i="1"/>
  <c r="O41" i="1"/>
  <c r="O44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<sst xmlns="http://schemas.openxmlformats.org/spreadsheetml/2006/main" count="114" uniqueCount="61">
  <si>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</si>
  <si>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</si>
  <si>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</si>
  <si>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</si>
  <si>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</si>
  <si>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</si>
  <si>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</si>
  <si>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</si>
  <si>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</si>
  <si>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</si>
  <si>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</si>
  <si>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</si>
  <si>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</si>
  <si>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</si>
  <si>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</si>
  <si>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</si>
  <si>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</si>
  <si>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</si>
  <si>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</si>
  <si>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</si>
  <si>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</si>
  <si>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</si>
  <si>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</si>
  <si>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</si>
  <si>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</si>
  <si>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</si>
  <si>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</si>
  <si>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</si>
  <si>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</si>
  <si>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</si>
  <si>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</si>
  <si>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</si>
  <si>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</si>
  <si>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</si>
  <si>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</si>
  <si>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</si>
  <si>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</si>
  <si>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</si>
  <si>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EX Psc</t>
  </si>
  <si>
    <t xml:space="preserve">EX Psc / GSC 008-0901 </t>
  </si>
  <si>
    <t xml:space="preserve">G0008-0901 </t>
  </si>
  <si>
    <t>EW</t>
  </si>
  <si>
    <t>OEJV 0062</t>
  </si>
  <si>
    <t>II</t>
  </si>
  <si>
    <t>I</t>
  </si>
  <si>
    <t>IBVS 5980</t>
  </si>
  <si>
    <t>OEJV 0142</t>
  </si>
  <si>
    <t>IBVS 6042</t>
  </si>
  <si>
    <t>IBVS 5898</t>
  </si>
  <si>
    <t>IBVS 6044</t>
  </si>
  <si>
    <t>IBVS 6070</t>
  </si>
  <si>
    <t>IBVS 6084</t>
  </si>
  <si>
    <t>IBVS 6167</t>
  </si>
  <si>
    <t>V</t>
  </si>
  <si>
    <t>VSB 060</t>
  </si>
  <si>
    <t>pg</t>
  </si>
  <si>
    <t>vis</t>
  </si>
  <si>
    <t>PE</t>
  </si>
  <si>
    <t>CCD</t>
  </si>
  <si>
    <t>VSB, 91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</si>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</sst>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0" xfId="0" applyFont="1" applyAlignme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/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29" fillId="0" borderId="0" xfId="41" applyFont="1" applyAlignment="1">
      <alignment horizontal="left"/>
    </xf>
    <xf numFmtId="0" fontId="29" fillId="0" borderId="0" xfId="41" applyFont="1" applyAlignment="1">
      <alignment horizont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165" fontId="31" fillId="0" borderId="0" xfId="0" applyNumberFormat="1" applyFont="1" applyAlignment="1">
      <alignment vertical="center" wrapText="1"/>
    </xf>
    <xf numFmtId="0" fontId="31" fillId="0" borderId="0" xfId="0" applyFont="1" applyAlignment="1" applyProtection="1">
      <alignment horizontal="left"/>
      <protection locked="0"/>
    </xf>
    <xf numFmtId="0" fontId="31" fillId="0" borderId="0" xfId="0" applyFont="1" applyAlignment="1" applyProtection="1">
      <alignment horizontal="center"/>
      <protection locked="0"/>
    </xf>
    <xf numFmtId="165" fontId="31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Psc - O-C Diagr.</a:t>
            </a:r>
          </a:p>
        </c:rich>
      </c:tx>
      <c:layout>
        <c:manualLayout>
          <c:xMode val="edge"/>
          <c:yMode val="edge"/>
          <c:x val="0.38646616541353385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117667333506626"/>
          <c:w val="0.81954887218045114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  <c:pt idx="32">
                  <c:v>21299.5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96-4360-9E9D-3E75275EC16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  <c:pt idx="32">
                  <c:v>21299.5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96-4360-9E9D-3E75275EC16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  <c:pt idx="32">
                  <c:v>21299.5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16">
                  <c:v>-2.0322500000474975E-2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96-4360-9E9D-3E75275EC16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  <c:pt idx="32">
                  <c:v>21299.5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0">
                  <c:v>1.5525000053457916E-3</c:v>
                </c:pt>
                <c:pt idx="1">
                  <c:v>9.6500000654486939E-4</c:v>
                </c:pt>
                <c:pt idx="2">
                  <c:v>0</c:v>
                </c:pt>
                <c:pt idx="3">
                  <c:v>-2.542499998526182E-3</c:v>
                </c:pt>
                <c:pt idx="4">
                  <c:v>0</c:v>
                </c:pt>
                <c:pt idx="5">
                  <c:v>-4.4625000009546056E-3</c:v>
                </c:pt>
                <c:pt idx="6">
                  <c:v>-4.5774999962304719E-3</c:v>
                </c:pt>
                <c:pt idx="7">
                  <c:v>-4.1199999977834523E-3</c:v>
                </c:pt>
                <c:pt idx="8">
                  <c:v>-2.8524999943329021E-3</c:v>
                </c:pt>
                <c:pt idx="9">
                  <c:v>-5.7949999973061495E-3</c:v>
                </c:pt>
                <c:pt idx="10">
                  <c:v>-5.7499999966239557E-3</c:v>
                </c:pt>
                <c:pt idx="11">
                  <c:v>-7.2724999990896322E-3</c:v>
                </c:pt>
                <c:pt idx="12">
                  <c:v>-9.810000003199093E-3</c:v>
                </c:pt>
                <c:pt idx="14">
                  <c:v>-1.652499999909196E-2</c:v>
                </c:pt>
                <c:pt idx="15">
                  <c:v>-2.4887500003387686E-2</c:v>
                </c:pt>
                <c:pt idx="17">
                  <c:v>-2.1989999993820675E-2</c:v>
                </c:pt>
                <c:pt idx="18">
                  <c:v>-2.6682499999878928E-2</c:v>
                </c:pt>
                <c:pt idx="19">
                  <c:v>-3.1425000001036096E-2</c:v>
                </c:pt>
                <c:pt idx="20">
                  <c:v>-3.4937499993247911E-2</c:v>
                </c:pt>
                <c:pt idx="21">
                  <c:v>-3.3879999995406251E-2</c:v>
                </c:pt>
                <c:pt idx="22">
                  <c:v>-3.4077500000421423E-2</c:v>
                </c:pt>
                <c:pt idx="23">
                  <c:v>-3.5037499997997656E-2</c:v>
                </c:pt>
                <c:pt idx="24">
                  <c:v>-3.547999999136664E-2</c:v>
                </c:pt>
                <c:pt idx="25">
                  <c:v>-4.0197499998612329E-2</c:v>
                </c:pt>
                <c:pt idx="26">
                  <c:v>-3.8287499999569263E-2</c:v>
                </c:pt>
                <c:pt idx="27">
                  <c:v>-3.883499999938067E-2</c:v>
                </c:pt>
                <c:pt idx="28">
                  <c:v>-3.7077499997394625E-2</c:v>
                </c:pt>
                <c:pt idx="29">
                  <c:v>-3.2012499992561061E-2</c:v>
                </c:pt>
                <c:pt idx="30">
                  <c:v>-6.4975000175763853E-2</c:v>
                </c:pt>
                <c:pt idx="31">
                  <c:v>-6.2370000072405674E-2</c:v>
                </c:pt>
                <c:pt idx="32">
                  <c:v>7.2042500069073867E-2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96-4360-9E9D-3E75275EC16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  <c:pt idx="32">
                  <c:v>21299.5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96-4360-9E9D-3E75275EC16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  <c:pt idx="32">
                  <c:v>21299.5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96-4360-9E9D-3E75275EC16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  <c:pt idx="32">
                  <c:v>21299.5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96-4360-9E9D-3E75275EC16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  <c:pt idx="32">
                  <c:v>21299.5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-5.5432126929983241E-3</c:v>
                </c:pt>
                <c:pt idx="1">
                  <c:v>-5.6646739190071588E-3</c:v>
                </c:pt>
                <c:pt idx="2">
                  <c:v>-5.708110383937471E-3</c:v>
                </c:pt>
                <c:pt idx="3">
                  <c:v>-5.708914762917662E-3</c:v>
                </c:pt>
                <c:pt idx="4">
                  <c:v>-7.5042886467038879E-3</c:v>
                </c:pt>
                <c:pt idx="5">
                  <c:v>-9.9431657146428834E-3</c:v>
                </c:pt>
                <c:pt idx="6">
                  <c:v>-1.0070257593513056E-2</c:v>
                </c:pt>
                <c:pt idx="7">
                  <c:v>-1.0071061972493247E-2</c:v>
                </c:pt>
                <c:pt idx="8">
                  <c:v>-1.163879660488543E-2</c:v>
                </c:pt>
                <c:pt idx="9">
                  <c:v>-1.1639600983865621E-2</c:v>
                </c:pt>
                <c:pt idx="10">
                  <c:v>-1.1644427257746767E-2</c:v>
                </c:pt>
                <c:pt idx="11">
                  <c:v>-1.3556436093660683E-2</c:v>
                </c:pt>
                <c:pt idx="12">
                  <c:v>-1.376155273360938E-2</c:v>
                </c:pt>
                <c:pt idx="13">
                  <c:v>-1.5979225581995861E-2</c:v>
                </c:pt>
                <c:pt idx="14">
                  <c:v>-1.7846189195019083E-2</c:v>
                </c:pt>
                <c:pt idx="15">
                  <c:v>-1.9796808221982164E-2</c:v>
                </c:pt>
                <c:pt idx="16">
                  <c:v>-2.0007555514792198E-2</c:v>
                </c:pt>
                <c:pt idx="17">
                  <c:v>-2.0209454638820127E-2</c:v>
                </c:pt>
                <c:pt idx="18">
                  <c:v>-2.1963805194616614E-2</c:v>
                </c:pt>
                <c:pt idx="19">
                  <c:v>-2.1964609573596805E-2</c:v>
                </c:pt>
                <c:pt idx="20">
                  <c:v>-2.3931316180163708E-2</c:v>
                </c:pt>
                <c:pt idx="21">
                  <c:v>-2.3932120559143899E-2</c:v>
                </c:pt>
                <c:pt idx="22">
                  <c:v>-2.3937751212005233E-2</c:v>
                </c:pt>
                <c:pt idx="23">
                  <c:v>-2.4092191976201899E-2</c:v>
                </c:pt>
                <c:pt idx="24">
                  <c:v>-2.4092996355182091E-2</c:v>
                </c:pt>
                <c:pt idx="25">
                  <c:v>-2.5887565859988127E-2</c:v>
                </c:pt>
                <c:pt idx="26">
                  <c:v>-2.5910088471433473E-2</c:v>
                </c:pt>
                <c:pt idx="27">
                  <c:v>-2.5931806703898629E-2</c:v>
                </c:pt>
                <c:pt idx="28">
                  <c:v>-2.593261108287882E-2</c:v>
                </c:pt>
                <c:pt idx="29">
                  <c:v>-2.447025009689165E-2</c:v>
                </c:pt>
                <c:pt idx="30">
                  <c:v>-3.8390028349096245E-2</c:v>
                </c:pt>
                <c:pt idx="31">
                  <c:v>-3.8401289654818913E-2</c:v>
                </c:pt>
                <c:pt idx="32">
                  <c:v>-3.9973850561092247E-2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96-4360-9E9D-3E75275EC16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69FFFF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  <c:pt idx="32">
                  <c:v>21299.5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  <c:pt idx="4">
                  <c:v>-4.6372500000870787E-2</c:v>
                </c:pt>
                <c:pt idx="13">
                  <c:v>3.5917499997594859E-2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E96-4360-9E9D-3E75275EC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672248"/>
        <c:axId val="1"/>
      </c:scatterChart>
      <c:valAx>
        <c:axId val="710672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672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902255639097744"/>
          <c:y val="0.92353064690443099"/>
          <c:w val="0.7142857142857143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A8C5B28-B7C0-37BB-BE89-DEFE70CAE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8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  <c r="E1" s="27" t="s">
        <v>38</v>
      </c>
      <c r="F1" t="s">
        <v>40</v>
      </c>
    </row>
    <row r="2" spans="1:6" x14ac:dyDescent="0.2">
      <c r="A2" t="s">
        <v>23</v>
      </c>
      <c r="B2" t="s">
        <v>41</v>
      </c>
      <c r="C2" s="3"/>
      <c r="D2" s="3"/>
      <c r="E2">
        <v>0</v>
      </c>
    </row>
    <row r="3" spans="1:6" ht="13.5" thickBot="1" x14ac:dyDescent="0.25"/>
    <row r="4" spans="1:6" ht="13.5" thickBot="1" x14ac:dyDescent="0.25">
      <c r="A4" s="5" t="s">
        <v>0</v>
      </c>
      <c r="C4" s="29">
        <v>53648.264199999998</v>
      </c>
      <c r="D4" s="30">
        <v>0.28948499999999999</v>
      </c>
    </row>
    <row r="5" spans="1:6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47">
        <v>53648.264199999998</v>
      </c>
      <c r="D7" s="28" t="e">
        <v>#N/A</v>
      </c>
    </row>
    <row r="8" spans="1:6" x14ac:dyDescent="0.2">
      <c r="A8" t="s">
        <v>3</v>
      </c>
      <c r="C8" s="47">
        <v>0.28948499999999999</v>
      </c>
      <c r="D8" s="28" t="e">
        <v>#N/A</v>
      </c>
    </row>
    <row r="9" spans="1:6" x14ac:dyDescent="0.2">
      <c r="A9" s="24" t="s">
        <v>33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INTERCEPT(INDIRECT($D$9):G990,INDIRECT($C$9):F990)</f>
        <v>-5.708110383937471E-3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SLOPE(INDIRECT($D$9):G990,INDIRECT($C$9):F990)</f>
        <v>-1.6087579603819233E-6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(C7+C11)+(C8+C12)*INT(MAX(F21:F3531))</f>
        <v>59813.965241953818</v>
      </c>
      <c r="E15" s="14" t="s">
        <v>35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0.28948339124203959</v>
      </c>
      <c r="E16" s="14" t="s">
        <v>30</v>
      </c>
      <c r="F16" s="15">
        <f ca="1">NOW()+15018.5+$C$5/24</f>
        <v>60373.726121874999</v>
      </c>
    </row>
    <row r="17" spans="1:21" ht="13.5" thickBot="1" x14ac:dyDescent="0.25">
      <c r="A17" s="14" t="s">
        <v>27</v>
      </c>
      <c r="B17" s="10"/>
      <c r="C17" s="10">
        <f>COUNT(C21:C2189)</f>
        <v>33</v>
      </c>
      <c r="E17" s="14" t="s">
        <v>36</v>
      </c>
      <c r="F17" s="15">
        <f ca="1">ROUND(2*(F16-$C$7)/$C$8,0)/2+F15</f>
        <v>23233.5</v>
      </c>
    </row>
    <row r="18" spans="1:21" ht="14.25" thickTop="1" thickBot="1" x14ac:dyDescent="0.25">
      <c r="A18" s="16" t="s">
        <v>5</v>
      </c>
      <c r="B18" s="10"/>
      <c r="C18" s="19">
        <f ca="1">+C15</f>
        <v>59813.965241953818</v>
      </c>
      <c r="D18" s="20">
        <f ca="1">+C16</f>
        <v>0.28948339124203959</v>
      </c>
      <c r="E18" s="14" t="s">
        <v>31</v>
      </c>
      <c r="F18" s="23">
        <f ca="1">ROUND(2*(F16-$C$15)/$C$16,0)/2+F15</f>
        <v>1934.5</v>
      </c>
    </row>
    <row r="19" spans="1:21" ht="13.5" thickTop="1" x14ac:dyDescent="0.2">
      <c r="E19" s="14" t="s">
        <v>32</v>
      </c>
      <c r="F19" s="18">
        <f ca="1">+$C$15+$C$16*F18-15018.5-$C$5/24</f>
        <v>45355.86669564488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55</v>
      </c>
      <c r="I20" s="7" t="s">
        <v>56</v>
      </c>
      <c r="J20" s="7" t="s">
        <v>57</v>
      </c>
      <c r="K20" s="7" t="s">
        <v>58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34</v>
      </c>
    </row>
    <row r="21" spans="1:21" x14ac:dyDescent="0.2">
      <c r="A21" s="31" t="s">
        <v>42</v>
      </c>
      <c r="B21" s="32" t="s">
        <v>43</v>
      </c>
      <c r="C21" s="31">
        <v>53618.593540000002</v>
      </c>
      <c r="D21" s="31">
        <v>2.3999999999999998E-3</v>
      </c>
      <c r="E21">
        <f t="shared" ref="E21:E49" si="0">+(C21-C$7)/C$8</f>
        <v>-102.49463702781192</v>
      </c>
      <c r="F21">
        <f t="shared" ref="F21:F50" si="1">ROUND(2*E21,0)/2</f>
        <v>-102.5</v>
      </c>
      <c r="G21">
        <f>+C21-(C$7+F21*C$8)</f>
        <v>1.5525000053457916E-3</v>
      </c>
      <c r="K21">
        <f t="shared" ref="K21:K49" si="2">+G21</f>
        <v>1.5525000053457916E-3</v>
      </c>
      <c r="O21">
        <f t="shared" ref="O21:O49" ca="1" si="3">+C$11+C$12*$F21</f>
        <v>-5.5432126929983241E-3</v>
      </c>
      <c r="Q21" s="2">
        <f t="shared" ref="Q21:Q49" si="4">+C21-15018.5</f>
        <v>38600.093540000002</v>
      </c>
    </row>
    <row r="22" spans="1:21" x14ac:dyDescent="0.2">
      <c r="A22" s="31" t="s">
        <v>42</v>
      </c>
      <c r="B22" s="32" t="s">
        <v>44</v>
      </c>
      <c r="C22" s="31">
        <v>53640.449070000002</v>
      </c>
      <c r="D22" s="31">
        <v>1E-3</v>
      </c>
      <c r="E22">
        <f t="shared" si="0"/>
        <v>-26.996666493930277</v>
      </c>
      <c r="F22">
        <f t="shared" si="1"/>
        <v>-27</v>
      </c>
      <c r="G22">
        <f>+C22-(C$7+F22*C$8)</f>
        <v>9.6500000654486939E-4</v>
      </c>
      <c r="K22">
        <f t="shared" si="2"/>
        <v>9.6500000654486939E-4</v>
      </c>
      <c r="O22">
        <f t="shared" ca="1" si="3"/>
        <v>-5.6646739190071588E-3</v>
      </c>
      <c r="Q22" s="2">
        <f t="shared" si="4"/>
        <v>38621.949070000002</v>
      </c>
    </row>
    <row r="23" spans="1:21" x14ac:dyDescent="0.2">
      <c r="A23" s="28" t="s">
        <v>37</v>
      </c>
      <c r="C23" s="8">
        <v>53648.264199999998</v>
      </c>
      <c r="D23" s="8" t="s">
        <v>13</v>
      </c>
      <c r="E23">
        <f t="shared" si="0"/>
        <v>0</v>
      </c>
      <c r="F23">
        <f t="shared" si="1"/>
        <v>0</v>
      </c>
      <c r="G23">
        <f>+C23-(C$7+F23*C$8)</f>
        <v>0</v>
      </c>
      <c r="K23">
        <f t="shared" si="2"/>
        <v>0</v>
      </c>
      <c r="O23">
        <f t="shared" ca="1" si="3"/>
        <v>-5.708110383937471E-3</v>
      </c>
      <c r="Q23" s="2">
        <f t="shared" si="4"/>
        <v>38629.764199999998</v>
      </c>
    </row>
    <row r="24" spans="1:21" x14ac:dyDescent="0.2">
      <c r="A24" s="31" t="s">
        <v>42</v>
      </c>
      <c r="B24" s="32" t="s">
        <v>43</v>
      </c>
      <c r="C24" s="31">
        <v>53648.4064</v>
      </c>
      <c r="D24" s="31">
        <v>1.6999999999999999E-3</v>
      </c>
      <c r="E24" s="33">
        <f t="shared" si="0"/>
        <v>0.4912171615180369</v>
      </c>
      <c r="F24">
        <f t="shared" si="1"/>
        <v>0.5</v>
      </c>
      <c r="G24">
        <f>+C24-(C$7+F24*C$8)</f>
        <v>-2.542499998526182E-3</v>
      </c>
      <c r="K24">
        <f t="shared" si="2"/>
        <v>-2.542499998526182E-3</v>
      </c>
      <c r="O24">
        <f t="shared" ca="1" si="3"/>
        <v>-5.708914762917662E-3</v>
      </c>
      <c r="Q24" s="2">
        <f t="shared" si="4"/>
        <v>38629.9064</v>
      </c>
    </row>
    <row r="25" spans="1:21" x14ac:dyDescent="0.2">
      <c r="A25" s="31" t="s">
        <v>42</v>
      </c>
      <c r="B25" s="32" t="s">
        <v>44</v>
      </c>
      <c r="C25" s="31">
        <v>53971.427830000001</v>
      </c>
      <c r="D25" s="31">
        <v>1.6000000000000001E-3</v>
      </c>
      <c r="E25" s="33">
        <f t="shared" si="0"/>
        <v>1116.3398103528775</v>
      </c>
      <c r="F25">
        <f t="shared" si="1"/>
        <v>1116.5</v>
      </c>
      <c r="K25">
        <f t="shared" si="2"/>
        <v>0</v>
      </c>
      <c r="O25">
        <f t="shared" ca="1" si="3"/>
        <v>-7.5042886467038879E-3</v>
      </c>
      <c r="Q25" s="2">
        <f t="shared" si="4"/>
        <v>38952.927830000001</v>
      </c>
      <c r="U25">
        <f>+C25-(C$7+F25*C$8)</f>
        <v>-4.6372500000870787E-2</v>
      </c>
    </row>
    <row r="26" spans="1:21" x14ac:dyDescent="0.2">
      <c r="A26" s="31" t="s">
        <v>48</v>
      </c>
      <c r="B26" s="32" t="s">
        <v>44</v>
      </c>
      <c r="C26" s="31">
        <v>54410.328999999998</v>
      </c>
      <c r="D26" s="31">
        <v>1E-4</v>
      </c>
      <c r="E26" s="33">
        <f t="shared" si="0"/>
        <v>2632.4845846935077</v>
      </c>
      <c r="F26">
        <f t="shared" si="1"/>
        <v>2632.5</v>
      </c>
      <c r="G26">
        <f t="shared" ref="G26:G33" si="5">+C26-(C$7+F26*C$8)</f>
        <v>-4.4625000009546056E-3</v>
      </c>
      <c r="K26">
        <f t="shared" si="2"/>
        <v>-4.4625000009546056E-3</v>
      </c>
      <c r="O26">
        <f t="shared" ca="1" si="3"/>
        <v>-9.9431657146428834E-3</v>
      </c>
      <c r="Q26" s="2">
        <f t="shared" si="4"/>
        <v>39391.828999999998</v>
      </c>
    </row>
    <row r="27" spans="1:21" x14ac:dyDescent="0.2">
      <c r="A27" s="31" t="s">
        <v>48</v>
      </c>
      <c r="B27" s="32" t="s">
        <v>43</v>
      </c>
      <c r="C27" s="31">
        <v>54433.198199999999</v>
      </c>
      <c r="D27" s="31">
        <v>2.0000000000000001E-4</v>
      </c>
      <c r="E27" s="33">
        <f t="shared" si="0"/>
        <v>2711.4841874363133</v>
      </c>
      <c r="F27">
        <f t="shared" si="1"/>
        <v>2711.5</v>
      </c>
      <c r="G27">
        <f t="shared" si="5"/>
        <v>-4.5774999962304719E-3</v>
      </c>
      <c r="K27">
        <f t="shared" si="2"/>
        <v>-4.5774999962304719E-3</v>
      </c>
      <c r="O27">
        <f t="shared" ca="1" si="3"/>
        <v>-1.0070257593513056E-2</v>
      </c>
      <c r="Q27" s="2">
        <f t="shared" si="4"/>
        <v>39414.698199999999</v>
      </c>
    </row>
    <row r="28" spans="1:21" x14ac:dyDescent="0.2">
      <c r="A28" s="31" t="s">
        <v>48</v>
      </c>
      <c r="B28" s="32" t="s">
        <v>44</v>
      </c>
      <c r="C28" s="31">
        <v>54433.343399999998</v>
      </c>
      <c r="D28" s="31">
        <v>2.9999999999999997E-4</v>
      </c>
      <c r="E28" s="33">
        <f t="shared" si="0"/>
        <v>2711.9857678290764</v>
      </c>
      <c r="F28">
        <f t="shared" si="1"/>
        <v>2712</v>
      </c>
      <c r="G28">
        <f t="shared" si="5"/>
        <v>-4.1199999977834523E-3</v>
      </c>
      <c r="K28">
        <f t="shared" si="2"/>
        <v>-4.1199999977834523E-3</v>
      </c>
      <c r="O28">
        <f t="shared" ca="1" si="3"/>
        <v>-1.0071061972493247E-2</v>
      </c>
      <c r="Q28" s="2">
        <f t="shared" si="4"/>
        <v>39414.843399999998</v>
      </c>
    </row>
    <row r="29" spans="1:21" x14ac:dyDescent="0.2">
      <c r="A29" s="31" t="s">
        <v>48</v>
      </c>
      <c r="B29" s="32" t="s">
        <v>43</v>
      </c>
      <c r="C29" s="31">
        <v>54715.447800000002</v>
      </c>
      <c r="D29" s="31">
        <v>5.0000000000000001E-4</v>
      </c>
      <c r="E29" s="33">
        <f t="shared" si="0"/>
        <v>3686.4901462942948</v>
      </c>
      <c r="F29">
        <f t="shared" si="1"/>
        <v>3686.5</v>
      </c>
      <c r="G29">
        <f t="shared" si="5"/>
        <v>-2.8524999943329021E-3</v>
      </c>
      <c r="K29">
        <f t="shared" si="2"/>
        <v>-2.8524999943329021E-3</v>
      </c>
      <c r="O29">
        <f t="shared" ca="1" si="3"/>
        <v>-1.163879660488543E-2</v>
      </c>
      <c r="Q29" s="2">
        <f t="shared" si="4"/>
        <v>39696.947800000002</v>
      </c>
    </row>
    <row r="30" spans="1:21" x14ac:dyDescent="0.2">
      <c r="A30" s="31" t="s">
        <v>48</v>
      </c>
      <c r="B30" s="32" t="s">
        <v>44</v>
      </c>
      <c r="C30" s="31">
        <v>54715.589599999999</v>
      </c>
      <c r="D30" s="31">
        <v>5.0000000000000001E-4</v>
      </c>
      <c r="E30" s="33">
        <f t="shared" si="0"/>
        <v>3686.9799816916302</v>
      </c>
      <c r="F30">
        <f t="shared" si="1"/>
        <v>3687</v>
      </c>
      <c r="G30">
        <f t="shared" si="5"/>
        <v>-5.7949999973061495E-3</v>
      </c>
      <c r="K30">
        <f t="shared" si="2"/>
        <v>-5.7949999973061495E-3</v>
      </c>
      <c r="O30">
        <f t="shared" ca="1" si="3"/>
        <v>-1.1639600983865621E-2</v>
      </c>
      <c r="Q30" s="2">
        <f t="shared" si="4"/>
        <v>39697.089599999999</v>
      </c>
    </row>
    <row r="31" spans="1:21" x14ac:dyDescent="0.2">
      <c r="A31" s="31" t="s">
        <v>48</v>
      </c>
      <c r="B31" s="32" t="s">
        <v>44</v>
      </c>
      <c r="C31" s="31">
        <v>54716.458100000003</v>
      </c>
      <c r="D31" s="31">
        <v>4.0000000000000002E-4</v>
      </c>
      <c r="E31" s="33">
        <f t="shared" si="0"/>
        <v>3689.9801371401131</v>
      </c>
      <c r="F31">
        <f t="shared" si="1"/>
        <v>3690</v>
      </c>
      <c r="G31">
        <f t="shared" si="5"/>
        <v>-5.7499999966239557E-3</v>
      </c>
      <c r="K31">
        <f t="shared" si="2"/>
        <v>-5.7499999966239557E-3</v>
      </c>
      <c r="O31">
        <f t="shared" ca="1" si="3"/>
        <v>-1.1644427257746767E-2</v>
      </c>
      <c r="Q31" s="2">
        <f t="shared" si="4"/>
        <v>39697.958100000003</v>
      </c>
    </row>
    <row r="32" spans="1:21" x14ac:dyDescent="0.2">
      <c r="A32" s="31" t="s">
        <v>45</v>
      </c>
      <c r="B32" s="32" t="s">
        <v>44</v>
      </c>
      <c r="C32" s="31">
        <v>55060.5095</v>
      </c>
      <c r="D32" s="31">
        <v>2.9999999999999997E-4</v>
      </c>
      <c r="E32" s="33">
        <f t="shared" si="0"/>
        <v>4878.4748778002395</v>
      </c>
      <c r="F32">
        <f t="shared" si="1"/>
        <v>4878.5</v>
      </c>
      <c r="G32">
        <f t="shared" si="5"/>
        <v>-7.2724999990896322E-3</v>
      </c>
      <c r="K32">
        <f t="shared" si="2"/>
        <v>-7.2724999990896322E-3</v>
      </c>
      <c r="O32">
        <f t="shared" ca="1" si="3"/>
        <v>-1.3556436093660683E-2</v>
      </c>
      <c r="Q32" s="2">
        <f t="shared" si="4"/>
        <v>40042.0095</v>
      </c>
    </row>
    <row r="33" spans="1:21" x14ac:dyDescent="0.2">
      <c r="A33" s="31" t="s">
        <v>45</v>
      </c>
      <c r="B33" s="32" t="s">
        <v>43</v>
      </c>
      <c r="C33" s="31">
        <v>55097.416299999997</v>
      </c>
      <c r="D33" s="31">
        <v>5.9999999999999995E-4</v>
      </c>
      <c r="E33" s="33">
        <f t="shared" si="0"/>
        <v>5005.966112233792</v>
      </c>
      <c r="F33">
        <f t="shared" si="1"/>
        <v>5006</v>
      </c>
      <c r="G33">
        <f t="shared" si="5"/>
        <v>-9.810000003199093E-3</v>
      </c>
      <c r="K33">
        <f t="shared" si="2"/>
        <v>-9.810000003199093E-3</v>
      </c>
      <c r="O33">
        <f t="shared" ca="1" si="3"/>
        <v>-1.376155273360938E-2</v>
      </c>
      <c r="Q33" s="2">
        <f t="shared" si="4"/>
        <v>40078.916299999997</v>
      </c>
    </row>
    <row r="34" spans="1:21" x14ac:dyDescent="0.2">
      <c r="A34" s="34" t="s">
        <v>50</v>
      </c>
      <c r="B34" s="35" t="s">
        <v>44</v>
      </c>
      <c r="C34" s="36">
        <v>55496.517099999997</v>
      </c>
      <c r="D34" s="36">
        <v>4.0000000000000002E-4</v>
      </c>
      <c r="E34" s="33">
        <f t="shared" si="0"/>
        <v>6384.6240737862054</v>
      </c>
      <c r="F34">
        <f t="shared" si="1"/>
        <v>6384.5</v>
      </c>
      <c r="O34">
        <f t="shared" ca="1" si="3"/>
        <v>-1.5979225581995861E-2</v>
      </c>
      <c r="Q34" s="2">
        <f t="shared" si="4"/>
        <v>40478.017099999997</v>
      </c>
      <c r="U34">
        <f>+C34-(C$7+F34*C$8)</f>
        <v>3.5917499997594859E-2</v>
      </c>
    </row>
    <row r="35" spans="1:21" x14ac:dyDescent="0.2">
      <c r="A35" s="31" t="s">
        <v>46</v>
      </c>
      <c r="B35" s="32" t="s">
        <v>44</v>
      </c>
      <c r="C35" s="31">
        <v>55832.411999999997</v>
      </c>
      <c r="D35" s="31">
        <v>3.0000000000000001E-3</v>
      </c>
      <c r="E35" s="33">
        <f t="shared" si="0"/>
        <v>7544.9429158678304</v>
      </c>
      <c r="F35">
        <f t="shared" si="1"/>
        <v>7545</v>
      </c>
      <c r="G35">
        <f t="shared" ref="G35:G49" si="6">+C35-(C$7+F35*C$8)</f>
        <v>-1.652499999909196E-2</v>
      </c>
      <c r="K35">
        <f t="shared" si="2"/>
        <v>-1.652499999909196E-2</v>
      </c>
      <c r="O35">
        <f t="shared" ca="1" si="3"/>
        <v>-1.7846189195019083E-2</v>
      </c>
      <c r="Q35" s="2">
        <f t="shared" si="4"/>
        <v>40813.911999999997</v>
      </c>
    </row>
    <row r="36" spans="1:21" x14ac:dyDescent="0.2">
      <c r="A36" s="34" t="s">
        <v>49</v>
      </c>
      <c r="B36" s="37" t="s">
        <v>44</v>
      </c>
      <c r="C36" s="38">
        <v>56183.404199999997</v>
      </c>
      <c r="D36" s="38">
        <v>2.0000000000000001E-4</v>
      </c>
      <c r="E36" s="33">
        <f t="shared" si="0"/>
        <v>8757.4140283607085</v>
      </c>
      <c r="F36">
        <f t="shared" si="1"/>
        <v>8757.5</v>
      </c>
      <c r="G36">
        <f t="shared" si="6"/>
        <v>-2.4887500003387686E-2</v>
      </c>
      <c r="K36">
        <f t="shared" si="2"/>
        <v>-2.4887500003387686E-2</v>
      </c>
      <c r="O36">
        <f t="shared" ca="1" si="3"/>
        <v>-1.9796808221982164E-2</v>
      </c>
      <c r="Q36" s="2">
        <f t="shared" si="4"/>
        <v>41164.904199999997</v>
      </c>
    </row>
    <row r="37" spans="1:21" x14ac:dyDescent="0.2">
      <c r="A37" s="36" t="s">
        <v>51</v>
      </c>
      <c r="B37" s="35" t="s">
        <v>44</v>
      </c>
      <c r="C37" s="36">
        <v>56221.331299999998</v>
      </c>
      <c r="D37" s="36">
        <v>2E-3</v>
      </c>
      <c r="E37" s="33">
        <f t="shared" si="0"/>
        <v>8888.4297977442711</v>
      </c>
      <c r="F37">
        <f t="shared" si="1"/>
        <v>8888.5</v>
      </c>
      <c r="G37">
        <f t="shared" si="6"/>
        <v>-2.0322500000474975E-2</v>
      </c>
      <c r="J37">
        <f>+G37</f>
        <v>-2.0322500000474975E-2</v>
      </c>
      <c r="O37">
        <f t="shared" ca="1" si="3"/>
        <v>-2.0007555514792198E-2</v>
      </c>
      <c r="Q37" s="2">
        <f t="shared" si="4"/>
        <v>41202.831299999998</v>
      </c>
    </row>
    <row r="38" spans="1:21" x14ac:dyDescent="0.2">
      <c r="A38" s="34" t="s">
        <v>47</v>
      </c>
      <c r="B38" s="35" t="s">
        <v>44</v>
      </c>
      <c r="C38" s="36">
        <v>56257.66</v>
      </c>
      <c r="D38" s="36">
        <v>2.0000000000000001E-4</v>
      </c>
      <c r="E38" s="33">
        <f t="shared" si="0"/>
        <v>9013.9240375149166</v>
      </c>
      <c r="F38">
        <f t="shared" si="1"/>
        <v>9014</v>
      </c>
      <c r="G38">
        <f t="shared" si="6"/>
        <v>-2.1989999993820675E-2</v>
      </c>
      <c r="K38">
        <f t="shared" si="2"/>
        <v>-2.1989999993820675E-2</v>
      </c>
      <c r="O38">
        <f t="shared" ca="1" si="3"/>
        <v>-2.0209454638820127E-2</v>
      </c>
      <c r="Q38" s="2">
        <f t="shared" si="4"/>
        <v>41239.160000000003</v>
      </c>
    </row>
    <row r="39" spans="1:21" x14ac:dyDescent="0.2">
      <c r="A39" s="36" t="s">
        <v>52</v>
      </c>
      <c r="B39" s="35" t="s">
        <v>43</v>
      </c>
      <c r="C39" s="36">
        <v>56573.3387</v>
      </c>
      <c r="D39" s="36">
        <v>2.0000000000000001E-4</v>
      </c>
      <c r="E39" s="33">
        <f t="shared" si="0"/>
        <v>10104.407827694016</v>
      </c>
      <c r="F39">
        <f t="shared" si="1"/>
        <v>10104.5</v>
      </c>
      <c r="G39">
        <f t="shared" si="6"/>
        <v>-2.6682499999878928E-2</v>
      </c>
      <c r="K39">
        <f t="shared" si="2"/>
        <v>-2.6682499999878928E-2</v>
      </c>
      <c r="O39">
        <f t="shared" ca="1" si="3"/>
        <v>-2.1963805194616614E-2</v>
      </c>
      <c r="Q39" s="2">
        <f t="shared" si="4"/>
        <v>41554.8387</v>
      </c>
    </row>
    <row r="40" spans="1:21" x14ac:dyDescent="0.2">
      <c r="A40" s="36" t="s">
        <v>52</v>
      </c>
      <c r="B40" s="35" t="s">
        <v>44</v>
      </c>
      <c r="C40" s="36">
        <v>56573.4787</v>
      </c>
      <c r="D40" s="36">
        <v>4.0000000000000002E-4</v>
      </c>
      <c r="E40" s="33">
        <f t="shared" si="0"/>
        <v>10104.891445152605</v>
      </c>
      <c r="F40">
        <f t="shared" si="1"/>
        <v>10105</v>
      </c>
      <c r="G40">
        <f t="shared" si="6"/>
        <v>-3.1425000001036096E-2</v>
      </c>
      <c r="K40">
        <f t="shared" si="2"/>
        <v>-3.1425000001036096E-2</v>
      </c>
      <c r="O40">
        <f t="shared" ca="1" si="3"/>
        <v>-2.1964609573596805E-2</v>
      </c>
      <c r="Q40" s="2">
        <f t="shared" si="4"/>
        <v>41554.9787</v>
      </c>
    </row>
    <row r="41" spans="1:21" x14ac:dyDescent="0.2">
      <c r="A41" s="36" t="s">
        <v>52</v>
      </c>
      <c r="B41" s="35" t="s">
        <v>43</v>
      </c>
      <c r="C41" s="36">
        <v>56927.370600000002</v>
      </c>
      <c r="D41" s="36">
        <v>1.1999999999999999E-3</v>
      </c>
      <c r="E41" s="33">
        <f t="shared" si="0"/>
        <v>11327.379311536019</v>
      </c>
      <c r="F41">
        <f t="shared" si="1"/>
        <v>11327.5</v>
      </c>
      <c r="G41">
        <f t="shared" si="6"/>
        <v>-3.4937499993247911E-2</v>
      </c>
      <c r="K41">
        <f t="shared" si="2"/>
        <v>-3.4937499993247911E-2</v>
      </c>
      <c r="O41">
        <f t="shared" ca="1" si="3"/>
        <v>-2.3931316180163708E-2</v>
      </c>
      <c r="Q41" s="2">
        <f t="shared" si="4"/>
        <v>41908.870600000002</v>
      </c>
    </row>
    <row r="42" spans="1:21" x14ac:dyDescent="0.2">
      <c r="A42" s="36" t="s">
        <v>52</v>
      </c>
      <c r="B42" s="35" t="s">
        <v>44</v>
      </c>
      <c r="C42" s="36">
        <v>56927.5164</v>
      </c>
      <c r="D42" s="36">
        <v>1.1999999999999999E-3</v>
      </c>
      <c r="E42" s="33">
        <f t="shared" si="0"/>
        <v>11327.88296457503</v>
      </c>
      <c r="F42">
        <f t="shared" si="1"/>
        <v>11328</v>
      </c>
      <c r="G42">
        <f t="shared" si="6"/>
        <v>-3.3879999995406251E-2</v>
      </c>
      <c r="K42">
        <f t="shared" si="2"/>
        <v>-3.3879999995406251E-2</v>
      </c>
      <c r="O42">
        <f t="shared" ca="1" si="3"/>
        <v>-2.3932120559143899E-2</v>
      </c>
      <c r="Q42" s="2">
        <f t="shared" si="4"/>
        <v>41909.0164</v>
      </c>
    </row>
    <row r="43" spans="1:21" x14ac:dyDescent="0.2">
      <c r="A43" s="36" t="s">
        <v>52</v>
      </c>
      <c r="B43" s="35" t="s">
        <v>43</v>
      </c>
      <c r="C43" s="36">
        <v>56928.529399999999</v>
      </c>
      <c r="D43" s="36">
        <v>5.9999999999999995E-4</v>
      </c>
      <c r="E43" s="33">
        <f t="shared" si="0"/>
        <v>11331.38228232897</v>
      </c>
      <c r="F43">
        <f t="shared" si="1"/>
        <v>11331.5</v>
      </c>
      <c r="G43">
        <f t="shared" si="6"/>
        <v>-3.4077500000421423E-2</v>
      </c>
      <c r="K43">
        <f t="shared" si="2"/>
        <v>-3.4077500000421423E-2</v>
      </c>
      <c r="O43">
        <f t="shared" ca="1" si="3"/>
        <v>-2.3937751212005233E-2</v>
      </c>
      <c r="Q43" s="2">
        <f t="shared" si="4"/>
        <v>41910.029399999999</v>
      </c>
    </row>
    <row r="44" spans="1:21" x14ac:dyDescent="0.2">
      <c r="A44" s="36" t="s">
        <v>52</v>
      </c>
      <c r="B44" s="35" t="s">
        <v>43</v>
      </c>
      <c r="C44" s="36">
        <v>56956.319000000003</v>
      </c>
      <c r="D44" s="36">
        <v>2.9999999999999997E-4</v>
      </c>
      <c r="E44" s="33">
        <f t="shared" si="0"/>
        <v>11427.378966094981</v>
      </c>
      <c r="F44">
        <f t="shared" si="1"/>
        <v>11427.5</v>
      </c>
      <c r="G44">
        <f t="shared" si="6"/>
        <v>-3.5037499997997656E-2</v>
      </c>
      <c r="K44">
        <f t="shared" si="2"/>
        <v>-3.5037499997997656E-2</v>
      </c>
      <c r="O44">
        <f t="shared" ca="1" si="3"/>
        <v>-2.4092191976201899E-2</v>
      </c>
      <c r="Q44" s="2">
        <f t="shared" si="4"/>
        <v>41937.819000000003</v>
      </c>
    </row>
    <row r="45" spans="1:21" x14ac:dyDescent="0.2">
      <c r="A45" s="36" t="s">
        <v>52</v>
      </c>
      <c r="B45" s="35" t="s">
        <v>44</v>
      </c>
      <c r="C45" s="36">
        <v>56956.463300000003</v>
      </c>
      <c r="D45" s="36">
        <v>2.0000000000000001E-4</v>
      </c>
      <c r="E45" s="33">
        <f t="shared" si="0"/>
        <v>11427.877437518369</v>
      </c>
      <c r="F45">
        <f t="shared" si="1"/>
        <v>11428</v>
      </c>
      <c r="G45">
        <f t="shared" si="6"/>
        <v>-3.547999999136664E-2</v>
      </c>
      <c r="K45">
        <f t="shared" si="2"/>
        <v>-3.547999999136664E-2</v>
      </c>
      <c r="O45">
        <f t="shared" ca="1" si="3"/>
        <v>-2.4092996355182091E-2</v>
      </c>
      <c r="Q45" s="2">
        <f t="shared" si="4"/>
        <v>41937.963300000003</v>
      </c>
    </row>
    <row r="46" spans="1:21" x14ac:dyDescent="0.2">
      <c r="A46" s="36" t="s">
        <v>52</v>
      </c>
      <c r="B46" s="35" t="s">
        <v>43</v>
      </c>
      <c r="C46" s="36">
        <v>57279.379099999998</v>
      </c>
      <c r="D46" s="36">
        <v>8.9999999999999998E-4</v>
      </c>
      <c r="E46" s="33">
        <f t="shared" si="0"/>
        <v>12543.361141337204</v>
      </c>
      <c r="F46">
        <f t="shared" si="1"/>
        <v>12543.5</v>
      </c>
      <c r="G46">
        <f t="shared" si="6"/>
        <v>-4.0197499998612329E-2</v>
      </c>
      <c r="K46">
        <f t="shared" si="2"/>
        <v>-4.0197499998612329E-2</v>
      </c>
      <c r="O46">
        <f t="shared" ca="1" si="3"/>
        <v>-2.5887565859988127E-2</v>
      </c>
      <c r="Q46" s="2">
        <f t="shared" si="4"/>
        <v>42260.879099999998</v>
      </c>
    </row>
    <row r="47" spans="1:21" x14ac:dyDescent="0.2">
      <c r="A47" s="36" t="s">
        <v>52</v>
      </c>
      <c r="B47" s="35" t="s">
        <v>43</v>
      </c>
      <c r="C47" s="36">
        <v>57283.433799999999</v>
      </c>
      <c r="D47" s="36">
        <v>6.9999999999999999E-4</v>
      </c>
      <c r="E47" s="33">
        <f t="shared" si="0"/>
        <v>12557.367739261106</v>
      </c>
      <c r="F47">
        <f t="shared" si="1"/>
        <v>12557.5</v>
      </c>
      <c r="G47">
        <f t="shared" si="6"/>
        <v>-3.8287499999569263E-2</v>
      </c>
      <c r="K47">
        <f t="shared" si="2"/>
        <v>-3.8287499999569263E-2</v>
      </c>
      <c r="O47">
        <f t="shared" ca="1" si="3"/>
        <v>-2.5910088471433473E-2</v>
      </c>
      <c r="Q47" s="2">
        <f t="shared" si="4"/>
        <v>42264.933799999999</v>
      </c>
    </row>
    <row r="48" spans="1:21" x14ac:dyDescent="0.2">
      <c r="A48" s="36" t="s">
        <v>52</v>
      </c>
      <c r="B48" s="35" t="s">
        <v>43</v>
      </c>
      <c r="C48" s="36">
        <v>57287.3413</v>
      </c>
      <c r="D48" s="36">
        <v>1.2999999999999999E-3</v>
      </c>
      <c r="E48" s="33">
        <f t="shared" si="0"/>
        <v>12570.865847971405</v>
      </c>
      <c r="F48">
        <f t="shared" si="1"/>
        <v>12571</v>
      </c>
      <c r="G48">
        <f t="shared" si="6"/>
        <v>-3.883499999938067E-2</v>
      </c>
      <c r="K48">
        <f t="shared" si="2"/>
        <v>-3.883499999938067E-2</v>
      </c>
      <c r="O48">
        <f t="shared" ca="1" si="3"/>
        <v>-2.5931806703898629E-2</v>
      </c>
      <c r="Q48" s="2">
        <f t="shared" si="4"/>
        <v>42268.8413</v>
      </c>
    </row>
    <row r="49" spans="1:17" x14ac:dyDescent="0.2">
      <c r="A49" s="36" t="s">
        <v>52</v>
      </c>
      <c r="B49" s="35" t="s">
        <v>44</v>
      </c>
      <c r="C49" s="36">
        <v>57287.487800000003</v>
      </c>
      <c r="D49" s="36">
        <v>8.0000000000000004E-4</v>
      </c>
      <c r="E49" s="33">
        <f t="shared" si="0"/>
        <v>12571.371919097724</v>
      </c>
      <c r="F49">
        <f t="shared" si="1"/>
        <v>12571.5</v>
      </c>
      <c r="G49">
        <f t="shared" si="6"/>
        <v>-3.7077499997394625E-2</v>
      </c>
      <c r="K49">
        <f t="shared" si="2"/>
        <v>-3.7077499997394625E-2</v>
      </c>
      <c r="O49">
        <f t="shared" ca="1" si="3"/>
        <v>-2.593261108287882E-2</v>
      </c>
      <c r="Q49" s="2">
        <f t="shared" si="4"/>
        <v>42268.987800000003</v>
      </c>
    </row>
    <row r="50" spans="1:17" x14ac:dyDescent="0.2">
      <c r="A50" s="39" t="s">
        <v>54</v>
      </c>
      <c r="B50" s="40" t="s">
        <v>43</v>
      </c>
      <c r="C50" s="39">
        <v>57024.351000000002</v>
      </c>
      <c r="D50" s="39" t="s">
        <v>53</v>
      </c>
      <c r="E50" s="33">
        <f>+(C50-C$7)/C$8</f>
        <v>11662.389415686494</v>
      </c>
      <c r="F50">
        <f t="shared" si="1"/>
        <v>11662.5</v>
      </c>
      <c r="G50">
        <f>+C50-(C$7+F50*C$8)</f>
        <v>-3.2012499992561061E-2</v>
      </c>
      <c r="K50">
        <f>+G50</f>
        <v>-3.2012499992561061E-2</v>
      </c>
      <c r="O50">
        <f ca="1">+C$11+C$12*$F50</f>
        <v>-2.447025009689165E-2</v>
      </c>
      <c r="Q50" s="2">
        <f>+C50-15018.5</f>
        <v>42005.851000000002</v>
      </c>
    </row>
    <row r="51" spans="1:17" x14ac:dyDescent="0.2">
      <c r="A51" s="41" t="s">
        <v>59</v>
      </c>
      <c r="B51" s="42" t="s">
        <v>44</v>
      </c>
      <c r="C51" s="43">
        <v>59529.086999999825</v>
      </c>
      <c r="D51" s="41" t="s">
        <v>53</v>
      </c>
      <c r="E51" s="33">
        <f t="shared" ref="E51:E52" si="7">+(C51-C$7)/C$8</f>
        <v>20314.775549682461</v>
      </c>
      <c r="F51">
        <f t="shared" ref="F51:F52" si="8">ROUND(2*E51,0)/2</f>
        <v>20315</v>
      </c>
      <c r="G51">
        <f t="shared" ref="G51:G52" si="9">+C51-(C$7+F51*C$8)</f>
        <v>-6.4975000175763853E-2</v>
      </c>
      <c r="K51">
        <f t="shared" ref="K51:K52" si="10">+G51</f>
        <v>-6.4975000175763853E-2</v>
      </c>
      <c r="O51">
        <f t="shared" ref="O51:O52" ca="1" si="11">+C$11+C$12*$F51</f>
        <v>-3.8390028349096245E-2</v>
      </c>
      <c r="Q51" s="2">
        <f t="shared" ref="Q51:Q52" si="12">+C51-15018.5</f>
        <v>44510.586999999825</v>
      </c>
    </row>
    <row r="52" spans="1:17" x14ac:dyDescent="0.2">
      <c r="A52" s="41" t="s">
        <v>59</v>
      </c>
      <c r="B52" s="42" t="s">
        <v>44</v>
      </c>
      <c r="C52" s="43">
        <v>59531.115999999922</v>
      </c>
      <c r="D52" s="41" t="s">
        <v>53</v>
      </c>
      <c r="E52" s="33">
        <f t="shared" si="7"/>
        <v>20321.784548421936</v>
      </c>
      <c r="F52">
        <f t="shared" si="8"/>
        <v>20322</v>
      </c>
      <c r="G52">
        <f t="shared" si="9"/>
        <v>-6.2370000072405674E-2</v>
      </c>
      <c r="K52">
        <f t="shared" si="10"/>
        <v>-6.2370000072405674E-2</v>
      </c>
      <c r="O52">
        <f t="shared" ca="1" si="11"/>
        <v>-3.8401289654818913E-2</v>
      </c>
      <c r="Q52" s="2">
        <f t="shared" si="12"/>
        <v>44512.615999999922</v>
      </c>
    </row>
    <row r="53" spans="1:17" x14ac:dyDescent="0.2">
      <c r="A53" s="44" t="s">
        <v>60</v>
      </c>
      <c r="B53" s="45" t="s">
        <v>44</v>
      </c>
      <c r="C53" s="46">
        <v>59814.222000000067</v>
      </c>
      <c r="D53" s="8"/>
      <c r="E53" s="33">
        <f t="shared" ref="E53" si="13">+(C53-C$7)/C$8</f>
        <v>21299.748864362813</v>
      </c>
      <c r="F53">
        <f t="shared" ref="F53" si="14">ROUND(2*E53,0)/2</f>
        <v>21299.5</v>
      </c>
      <c r="G53">
        <f t="shared" ref="G53" si="15">+C53-(C$7+F53*C$8)</f>
        <v>7.2042500069073867E-2</v>
      </c>
      <c r="K53">
        <f t="shared" ref="K53" si="16">+G53</f>
        <v>7.2042500069073867E-2</v>
      </c>
      <c r="O53">
        <f t="shared" ref="O53" ca="1" si="17">+C$11+C$12*$F53</f>
        <v>-3.9973850561092247E-2</v>
      </c>
      <c r="Q53" s="2">
        <f t="shared" ref="Q53" si="18">+C53-15018.5</f>
        <v>44795.722000000067</v>
      </c>
    </row>
    <row r="54" spans="1:17" x14ac:dyDescent="0.2">
      <c r="C54" s="8"/>
      <c r="D54" s="8"/>
    </row>
    <row r="55" spans="1:17" x14ac:dyDescent="0.2">
      <c r="C55" s="8"/>
      <c r="D55" s="8"/>
    </row>
    <row r="56" spans="1:17" x14ac:dyDescent="0.2">
      <c r="C56" s="8"/>
      <c r="D56" s="8"/>
    </row>
    <row r="57" spans="1:17" x14ac:dyDescent="0.2">
      <c r="C57" s="8"/>
      <c r="D57" s="8"/>
    </row>
    <row r="58" spans="1:17" x14ac:dyDescent="0.2">
      <c r="C58" s="8"/>
      <c r="D58" s="8"/>
    </row>
    <row r="59" spans="1:17" x14ac:dyDescent="0.2">
      <c r="C59" s="8"/>
      <c r="D59" s="8"/>
    </row>
    <row r="60" spans="1:17" x14ac:dyDescent="0.2">
      <c r="C60" s="8"/>
      <c r="D60" s="8"/>
    </row>
    <row r="61" spans="1:17" x14ac:dyDescent="0.2">
      <c r="C61" s="8"/>
      <c r="D61" s="8"/>
    </row>
    <row r="62" spans="1:17" x14ac:dyDescent="0.2">
      <c r="C62" s="8"/>
      <c r="D62" s="8"/>
    </row>
    <row r="63" spans="1:17" x14ac:dyDescent="0.2">
      <c r="C63" s="8"/>
      <c r="D63" s="8"/>
    </row>
    <row r="64" spans="1:17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2024-03-04T04:25:36Z</dcterms:modified>
</cp:coreProperties>
</file>