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A4E2A10-F926-4113-A8B1-163CD4934DA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C17" i="1"/>
  <c r="Q21" i="1"/>
  <c r="C12" i="1"/>
  <c r="C11" i="1"/>
  <c r="O21" i="1" l="1"/>
  <c r="O22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<sst xmlns="http://schemas.openxmlformats.org/spreadsheetml/2006/main" count="55" uniqueCount="50">
  <si>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</si>
  <si>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</si>
  <si>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</si>
  <si>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</si>
  <si>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</si>
  <si>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</si>
  <si>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</si>
  <si>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</si>
  <si>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</si>
  <si>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</si>
  <si>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</si>
  <si>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</si>
  <si>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</si>
  <si>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</si>
  <si>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</si>
  <si>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</si>
  <si>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</si>
  <si>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</si>
  <si>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</si>
  <si>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</si>
  <si>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</si>
  <si>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</si>
  <si>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</si>
  <si>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</si>
  <si>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</si>
  <si>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</si>
  <si>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</si>
  <si>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</si>
  <si>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</si>
  <si>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</si>
  <si>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</si>
  <si>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</si>
  <si>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</si>
  <si>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</si>
  <si>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</si>
  <si>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</si>
  <si>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</si>
  <si>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</si>
  <si>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</si>
  <si>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</si>
  <si>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</si>
  <si>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FU Psc</t>
  </si>
  <si>
    <t>2013a</t>
  </si>
  <si>
    <t>G1194-0692</t>
  </si>
  <si>
    <t>EA/RS</t>
  </si>
  <si>
    <t>BRNO</t>
  </si>
  <si>
    <t>FU Psc / GSC 1194-0692</t>
  </si>
  <si>
    <t>as of 2021-06-08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</si>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</sst>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172" fontId="5" fillId="0" borderId="0" xfId="0" applyNumberFormat="1" applyFont="1" applyAlignment="1">
      <alignment horizontal="left"/>
    </xf>
    <xf numFmtId="172" fontId="0" fillId="0" borderId="0" xfId="0" applyNumberFormat="1" applyAlignment="1">
      <alignment horizontal="left"/>
    </xf>
    <xf numFmtId="0" fontId="16" fillId="3" borderId="1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FU Psc - O-C Diagr.</a:t>
            </a:r>
          </a:p>
        </c:rich>
      </c:tx>
      <c:layout>
        <c:manualLayout>
          <c:xMode val="edge"/>
          <c:yMode val="edge"/>
          <c:x val="0.38796992481203008"/>
          <c:y val="4.3859649122807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8A-4595-8772-DA7BDF31DC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8A-4595-8772-DA7BDF31DC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8A-4595-8772-DA7BDF31DC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-1.9996999995782971E-2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8A-4595-8772-DA7BDF31DC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8A-4595-8772-DA7BDF31DC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8A-4595-8772-DA7BDF31DC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8A-4595-8772-DA7BDF31DC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-1.9996999995782971E-2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8A-4595-8772-DA7BDF31DC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8A-4595-8772-DA7BDF31D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048584"/>
        <c:axId val="1"/>
      </c:scatterChart>
      <c:valAx>
        <c:axId val="82704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7048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DC0066-3F62-51C0-B4A0-D135EF627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46</v>
      </c>
      <c r="F1" s="6" t="s">
        <v>41</v>
      </c>
      <c r="G1" s="5" t="s">
        <v>42</v>
      </c>
      <c r="H1" s="7"/>
      <c r="I1" s="8" t="s">
        <v>43</v>
      </c>
      <c r="J1" s="9" t="s">
        <v>41</v>
      </c>
      <c r="K1" s="10">
        <v>0.52560000000000007</v>
      </c>
      <c r="L1" s="11">
        <v>20.172990000000002</v>
      </c>
      <c r="M1" s="12">
        <v>55526.7091</v>
      </c>
      <c r="N1" s="12">
        <v>0.37583699999999998</v>
      </c>
      <c r="O1" s="4" t="s">
        <v>44</v>
      </c>
      <c r="P1" s="3">
        <v>12.8</v>
      </c>
    </row>
    <row r="2" spans="1:16" s="13" customFormat="1" ht="12.95" customHeight="1" x14ac:dyDescent="0.2">
      <c r="A2" s="13" t="s">
        <v>23</v>
      </c>
      <c r="B2" s="13" t="s">
        <v>44</v>
      </c>
      <c r="C2" s="14"/>
      <c r="D2" s="15"/>
    </row>
    <row r="3" spans="1:16" s="13" customFormat="1" ht="12.95" customHeight="1" thickBot="1" x14ac:dyDescent="0.25"/>
    <row r="4" spans="1:16" s="13" customFormat="1" ht="12.95" customHeight="1" thickTop="1" thickBot="1" x14ac:dyDescent="0.25">
      <c r="A4" s="16" t="s">
        <v>0</v>
      </c>
      <c r="C4" s="17">
        <v>51556.703500000003</v>
      </c>
      <c r="D4" s="18">
        <v>0.79659999999999997</v>
      </c>
      <c r="E4" s="19" t="s">
        <v>47</v>
      </c>
    </row>
    <row r="5" spans="1:16" s="13" customFormat="1" ht="12.95" customHeight="1" thickTop="1" x14ac:dyDescent="0.2">
      <c r="A5" s="20" t="s">
        <v>28</v>
      </c>
      <c r="C5" s="21">
        <v>-9.5</v>
      </c>
      <c r="D5" s="13" t="s">
        <v>29</v>
      </c>
    </row>
    <row r="6" spans="1:16" s="13" customFormat="1" ht="12.95" customHeight="1" x14ac:dyDescent="0.2">
      <c r="A6" s="16" t="s">
        <v>1</v>
      </c>
    </row>
    <row r="7" spans="1:16" s="13" customFormat="1" ht="12.95" customHeight="1" x14ac:dyDescent="0.2">
      <c r="A7" s="13" t="s">
        <v>2</v>
      </c>
      <c r="C7" s="42">
        <v>55526.7091</v>
      </c>
      <c r="D7" s="23" t="s">
        <v>45</v>
      </c>
    </row>
    <row r="8" spans="1:16" s="13" customFormat="1" ht="12.95" customHeight="1" x14ac:dyDescent="0.2">
      <c r="A8" s="13" t="s">
        <v>3</v>
      </c>
      <c r="C8" s="42">
        <v>0.37583699999999998</v>
      </c>
      <c r="D8" s="23" t="s">
        <v>45</v>
      </c>
    </row>
    <row r="9" spans="1:16" s="13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6" s="13" customFormat="1" ht="12.95" customHeight="1" thickBot="1" x14ac:dyDescent="0.25">
      <c r="C10" s="28" t="s">
        <v>19</v>
      </c>
      <c r="D10" s="28" t="s">
        <v>20</v>
      </c>
    </row>
    <row r="11" spans="1:16" s="13" customFormat="1" ht="12.95" customHeight="1" x14ac:dyDescent="0.2">
      <c r="A11" s="13" t="s">
        <v>15</v>
      </c>
      <c r="C11" s="27">
        <f ca="1">INTERCEPT(INDIRECT($D$9):G992,INDIRECT($C$9):F992)</f>
        <v>0</v>
      </c>
      <c r="D11" s="15"/>
    </row>
    <row r="12" spans="1:16" s="13" customFormat="1" ht="12.95" customHeight="1" x14ac:dyDescent="0.2">
      <c r="A12" s="13" t="s">
        <v>16</v>
      </c>
      <c r="C12" s="27">
        <f ca="1">SLOPE(INDIRECT($D$9):G992,INDIRECT($C$9):F992)</f>
        <v>-2.9886414580455792E-6</v>
      </c>
      <c r="D12" s="15"/>
    </row>
    <row r="13" spans="1:16" s="13" customFormat="1" ht="12.95" customHeight="1" x14ac:dyDescent="0.2">
      <c r="A13" s="13" t="s">
        <v>18</v>
      </c>
      <c r="C13" s="15" t="s">
        <v>13</v>
      </c>
    </row>
    <row r="14" spans="1:16" s="13" customFormat="1" ht="12.95" customHeight="1" x14ac:dyDescent="0.2"/>
    <row r="15" spans="1:16" s="13" customFormat="1" ht="12.95" customHeight="1" x14ac:dyDescent="0.2">
      <c r="A15" s="29" t="s">
        <v>17</v>
      </c>
      <c r="C15" s="30">
        <f ca="1">(C7+C11)+(C8+C12)*INT(MAX(F21:F3533))</f>
        <v>58041.414470000003</v>
      </c>
      <c r="E15" s="31" t="s">
        <v>34</v>
      </c>
      <c r="F15" s="32">
        <v>1</v>
      </c>
    </row>
    <row r="16" spans="1:16" s="13" customFormat="1" ht="12.95" customHeight="1" x14ac:dyDescent="0.2">
      <c r="A16" s="16" t="s">
        <v>4</v>
      </c>
      <c r="C16" s="33">
        <f ca="1">+C8+C12</f>
        <v>0.37583401135854194</v>
      </c>
      <c r="E16" s="31" t="s">
        <v>30</v>
      </c>
      <c r="F16" s="33">
        <f ca="1">NOW()+15018.5+$C$5/24</f>
        <v>60373.727475231477</v>
      </c>
    </row>
    <row r="17" spans="1:21" s="13" customFormat="1" ht="12.95" customHeight="1" thickBot="1" x14ac:dyDescent="0.25">
      <c r="A17" s="31" t="s">
        <v>27</v>
      </c>
      <c r="C17" s="13">
        <f>COUNT(C21:C2191)</f>
        <v>2</v>
      </c>
      <c r="E17" s="31" t="s">
        <v>35</v>
      </c>
      <c r="F17" s="34">
        <f ca="1">ROUND(2*(F16-$C$7)/$C$8,0)/2+F15</f>
        <v>12897.5</v>
      </c>
    </row>
    <row r="18" spans="1:21" s="13" customFormat="1" ht="12.95" customHeight="1" thickTop="1" thickBot="1" x14ac:dyDescent="0.25">
      <c r="A18" s="16" t="s">
        <v>5</v>
      </c>
      <c r="C18" s="35">
        <f ca="1">+C15</f>
        <v>58041.414470000003</v>
      </c>
      <c r="D18" s="36">
        <f ca="1">+C16</f>
        <v>0.37583401135854194</v>
      </c>
      <c r="E18" s="31" t="s">
        <v>36</v>
      </c>
      <c r="F18" s="27">
        <f ca="1">ROUND(2*(F16-$C$15)/$C$16,0)/2+F15</f>
        <v>6206.5</v>
      </c>
    </row>
    <row r="19" spans="1:21" s="13" customFormat="1" ht="12.95" customHeight="1" thickTop="1" x14ac:dyDescent="0.2">
      <c r="E19" s="31" t="s">
        <v>31</v>
      </c>
      <c r="F19" s="37">
        <f ca="1">+$C$15+$C$16*F18-15018.5-$C$5/24</f>
        <v>45355.92409483013</v>
      </c>
    </row>
    <row r="20" spans="1:21" s="13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13" customFormat="1" ht="12.95" customHeight="1" x14ac:dyDescent="0.2">
      <c r="A21" s="13" t="s">
        <v>45</v>
      </c>
      <c r="C21" s="22">
        <v>55526.7091</v>
      </c>
      <c r="D21" s="22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I21" s="13">
        <f>+G21</f>
        <v>0</v>
      </c>
      <c r="O21" s="13">
        <f ca="1">+C$11+C$12*$F21</f>
        <v>0</v>
      </c>
      <c r="Q21" s="41">
        <f>+C21-15018.5</f>
        <v>40508.2091</v>
      </c>
    </row>
    <row r="22" spans="1:21" s="13" customFormat="1" ht="12.95" customHeight="1" x14ac:dyDescent="0.2">
      <c r="A22" s="13" t="s">
        <v>48</v>
      </c>
      <c r="B22" s="13" t="s">
        <v>49</v>
      </c>
      <c r="C22" s="22">
        <v>58041.414470000003</v>
      </c>
      <c r="D22" s="22">
        <v>2.0000000000000001E-4</v>
      </c>
      <c r="E22" s="13">
        <f>+(C22-C$7)/C$8</f>
        <v>6690.9467934237537</v>
      </c>
      <c r="F22" s="13">
        <f>ROUND(2*E22,0)/2</f>
        <v>6691</v>
      </c>
      <c r="G22" s="13">
        <f>+C22-(C$7+F22*C$8)</f>
        <v>-1.9996999995782971E-2</v>
      </c>
      <c r="K22" s="13">
        <f>+G22</f>
        <v>-1.9996999995782971E-2</v>
      </c>
      <c r="O22" s="13">
        <f ca="1">+C$11+C$12*$F22</f>
        <v>-1.9996999995782971E-2</v>
      </c>
      <c r="Q22" s="41">
        <f>+C22-15018.5</f>
        <v>43022.914470000003</v>
      </c>
    </row>
    <row r="23" spans="1:21" s="13" customFormat="1" ht="12.95" customHeight="1" x14ac:dyDescent="0.2">
      <c r="C23" s="22"/>
      <c r="D23" s="22"/>
      <c r="Q23" s="41"/>
    </row>
    <row r="24" spans="1:21" s="13" customFormat="1" ht="12.95" customHeight="1" x14ac:dyDescent="0.2">
      <c r="C24" s="22"/>
      <c r="D24" s="22"/>
      <c r="Q24" s="41"/>
    </row>
    <row r="25" spans="1:21" s="13" customFormat="1" ht="12.95" customHeight="1" x14ac:dyDescent="0.2">
      <c r="C25" s="22"/>
      <c r="D25" s="22"/>
      <c r="Q25" s="41"/>
    </row>
    <row r="26" spans="1:21" s="13" customFormat="1" ht="12.95" customHeight="1" x14ac:dyDescent="0.2">
      <c r="C26" s="22"/>
      <c r="D26" s="22"/>
      <c r="Q26" s="41"/>
    </row>
    <row r="27" spans="1:21" s="13" customFormat="1" ht="12.95" customHeight="1" x14ac:dyDescent="0.2">
      <c r="C27" s="22"/>
      <c r="D27" s="22"/>
      <c r="Q27" s="41"/>
    </row>
    <row r="28" spans="1:21" s="13" customFormat="1" ht="12.95" customHeight="1" x14ac:dyDescent="0.2">
      <c r="C28" s="22"/>
      <c r="D28" s="22"/>
      <c r="Q28" s="41"/>
    </row>
    <row r="29" spans="1:21" s="13" customFormat="1" ht="12.95" customHeight="1" x14ac:dyDescent="0.2">
      <c r="C29" s="22"/>
      <c r="D29" s="22"/>
      <c r="Q29" s="41"/>
    </row>
    <row r="30" spans="1:21" x14ac:dyDescent="0.2">
      <c r="C30" s="3"/>
      <c r="D30" s="3"/>
      <c r="Q30" s="2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2024-03-04T04:27:33Z</dcterms:modified>
</cp:coreProperties>
</file>