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B2A726B-B51C-494C-8391-CB14D2EC085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K24" i="1"/>
  <c r="Q24" i="1"/>
  <c r="E25" i="1"/>
  <c r="F25" i="1"/>
  <c r="G25" i="1"/>
  <c r="K25" i="1"/>
  <c r="Q25" i="1"/>
  <c r="C11" i="1"/>
  <c r="C12" i="1"/>
  <c r="C16" i="1" l="1"/>
  <c r="D18" i="1" s="1"/>
  <c r="O24" i="1"/>
  <c r="O22" i="1"/>
  <c r="C15" i="1"/>
  <c r="F18" i="1" s="1"/>
  <c r="O21" i="1"/>
  <c r="O25" i="1"/>
  <c r="O23" i="1"/>
  <c r="F17" i="1"/>
  <c r="C18" i="1" l="1"/>
  <c r="F19" i="1"/>
</calcChain>
</file>

<file path=xl/sharedStrings.xml><?xml version="1.0" encoding="utf-8"?>
<sst xmlns="http://schemas.openxmlformats.org/spreadsheetml/2006/main" count="57" uniqueCount="48">
  <si>
    <t>GO Psc / GSC 2282-0985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</si>
  <si>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</si>
  <si>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</si>
  <si>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</si>
  <si>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</si>
  <si>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</si>
  <si>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</si>
  <si>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</si>
  <si>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</si>
  <si>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OEJV 0147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</si>
  <si>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</si>
  <si>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</si>
  <si>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</si>
  <si>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</si>
  <si>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</si>
  <si>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</si>
  <si>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</si>
  <si>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</si>
  <si>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</si>
  <si>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</si>
  <si>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</si>
  <si>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</si>
  <si>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</si>
  <si>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</si>
  <si>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</si>
  <si>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</si>
  <si>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</si>
  <si>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</si>
  <si>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</si>
  <si>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</si>
  <si>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</si>
  <si>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</si>
  <si>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</si>
  <si>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</si>
  <si>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</si>
  <si>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</si>
  <si>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</si>
  <si>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</si>
  <si>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</si>
  <si>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</si>
  <si>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</si>
  <si>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</si>
  <si>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</si>
  <si>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</si>
  <si>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</si>
  <si>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</t>
  </si>
  <si>
    <t>II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</si>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</sst>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26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6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38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41" applyFont="1" applyAlignment="1">
      <alignment vertical="center" wrapText="1"/>
    </xf>
    <xf numFmtId="0" fontId="25" fillId="0" borderId="0" xfId="41" applyFont="1" applyAlignment="1">
      <alignment horizontal="center" vertical="center" wrapText="1"/>
    </xf>
    <xf numFmtId="0" fontId="25" fillId="0" borderId="0" xfId="41" applyFont="1" applyAlignment="1">
      <alignment horizontal="left" vertical="center" wrapText="1"/>
    </xf>
    <xf numFmtId="0" fontId="0" fillId="0" borderId="0" xfId="0" applyFill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Psc - O-C Diagr.</a:t>
            </a:r>
          </a:p>
        </c:rich>
      </c:tx>
      <c:layout>
        <c:manualLayout>
          <c:xMode val="edge"/>
          <c:yMode val="edge"/>
          <c:x val="0.3849624060150376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541547847059658"/>
          <c:w val="0.81503759398496245"/>
          <c:h val="0.62963120600915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Active!$H$21:$H$25</c:f>
              <c:numCache>
                <c:formatCode>General</c:formatCode>
                <c:ptCount val="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2-47B1-B98C-510C23146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Active!$I$21:$I$250</c:f>
              <c:numCache>
                <c:formatCode>General</c:formatCode>
                <c:ptCount val="230"/>
                <c:pt idx="1">
                  <c:v>-3.9780000006430782E-3</c:v>
                </c:pt>
                <c:pt idx="2">
                  <c:v>2.0430999997188337E-2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B2-47B1-B98C-510C23146FF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B2-47B1-B98C-510C23146FF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Active!$K$21:$K$250</c:f>
              <c:numCache>
                <c:formatCode>General</c:formatCode>
                <c:ptCount val="230"/>
                <c:pt idx="3">
                  <c:v>4.2344000001321547E-2</c:v>
                </c:pt>
                <c:pt idx="4">
                  <c:v>6.9621000002371147E-2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B2-47B1-B98C-510C23146FF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Active!$L$21:$L$25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B2-47B1-B98C-510C23146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Active!$M$21:$M$25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B2-47B1-B98C-510C23146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Active!$N$21:$N$25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B2-47B1-B98C-510C23146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Active!$O$21:$O$25</c:f>
              <c:numCache>
                <c:formatCode>General</c:formatCode>
                <c:ptCount val="5"/>
                <c:pt idx="0">
                  <c:v>-9.4281742694095026E-3</c:v>
                </c:pt>
                <c:pt idx="1">
                  <c:v>2.9511817839726843E-2</c:v>
                </c:pt>
                <c:pt idx="2">
                  <c:v>2.3026118590899178E-2</c:v>
                </c:pt>
                <c:pt idx="3">
                  <c:v>4.2655193778517814E-2</c:v>
                </c:pt>
                <c:pt idx="4">
                  <c:v>4.2653044060503617E-2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B2-47B1-B98C-510C23146F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Active!$F$21:$F$25</c:f>
              <c:numCache>
                <c:formatCode>General</c:formatCode>
                <c:ptCount val="5"/>
                <c:pt idx="0">
                  <c:v>0</c:v>
                </c:pt>
                <c:pt idx="1">
                  <c:v>9057</c:v>
                </c:pt>
                <c:pt idx="2">
                  <c:v>7548.5</c:v>
                </c:pt>
                <c:pt idx="3">
                  <c:v>12114</c:v>
                </c:pt>
                <c:pt idx="4">
                  <c:v>12113.5</c:v>
                </c:pt>
              </c:numCache>
            </c:numRef>
          </c:xVal>
          <c:yVal>
            <c:numRef>
              <c:f>Active!$U$21:$U$25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B2-47B1-B98C-510C2314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037960"/>
        <c:axId val="1"/>
      </c:scatterChart>
      <c:valAx>
        <c:axId val="82703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037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46616541353384"/>
          <c:y val="0.91591875339906836"/>
          <c:w val="0.79398496240601513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28576</xdr:rowOff>
    </xdr:from>
    <xdr:to>
      <xdr:col>17</xdr:col>
      <xdr:colOff>495300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631134-D3DA-FA14-41A8-482EED95B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18" ht="20.25" x14ac:dyDescent="0.3">
      <c r="A1" s="2" t="s">
        <v>0</v>
      </c>
    </row>
    <row r="2" spans="1:18" s="5" customFormat="1" ht="12.95" customHeight="1" x14ac:dyDescent="0.2">
      <c r="A2" s="5" t="s">
        <v>1</v>
      </c>
      <c r="B2" s="3" t="s">
        <v>2</v>
      </c>
      <c r="C2" s="6"/>
      <c r="D2" s="6"/>
      <c r="R2" s="7"/>
    </row>
    <row r="3" spans="1:18" s="5" customFormat="1" ht="12.95" customHeight="1" x14ac:dyDescent="0.2">
      <c r="R3" s="7"/>
    </row>
    <row r="4" spans="1:18" s="5" customFormat="1" ht="12.95" customHeight="1" x14ac:dyDescent="0.2">
      <c r="A4" s="8" t="s">
        <v>3</v>
      </c>
      <c r="C4" s="9" t="s">
        <v>4</v>
      </c>
      <c r="D4" s="10" t="s">
        <v>4</v>
      </c>
      <c r="R4" s="7"/>
    </row>
    <row r="5" spans="1:18" s="5" customFormat="1" ht="12.95" customHeight="1" x14ac:dyDescent="0.2">
      <c r="A5" s="11" t="s">
        <v>5</v>
      </c>
      <c r="B5" s="7"/>
      <c r="C5" s="12">
        <v>-9.5</v>
      </c>
      <c r="D5" s="7" t="s">
        <v>6</v>
      </c>
      <c r="R5" s="7"/>
    </row>
    <row r="6" spans="1:18" s="5" customFormat="1" ht="12.95" customHeight="1" x14ac:dyDescent="0.2">
      <c r="A6" s="8" t="s">
        <v>7</v>
      </c>
      <c r="R6" s="7"/>
    </row>
    <row r="7" spans="1:18" s="5" customFormat="1" ht="12.95" customHeight="1" x14ac:dyDescent="0.2">
      <c r="A7" s="5" t="s">
        <v>8</v>
      </c>
      <c r="C7" s="37">
        <v>51504.673000000003</v>
      </c>
      <c r="D7" s="4" t="s">
        <v>9</v>
      </c>
      <c r="R7" s="7"/>
    </row>
    <row r="8" spans="1:18" s="5" customFormat="1" ht="12.95" customHeight="1" x14ac:dyDescent="0.2">
      <c r="A8" s="5" t="s">
        <v>10</v>
      </c>
      <c r="C8" s="37">
        <v>0.48075400000000001</v>
      </c>
      <c r="D8" s="4" t="s">
        <v>9</v>
      </c>
      <c r="R8" s="7"/>
    </row>
    <row r="9" spans="1:18" s="5" customFormat="1" ht="12.95" customHeight="1" x14ac:dyDescent="0.2">
      <c r="A9" s="14" t="s">
        <v>11</v>
      </c>
      <c r="B9" s="15">
        <v>21</v>
      </c>
      <c r="C9" s="16" t="str">
        <f>"F"&amp;B9</f>
        <v>F21</v>
      </c>
      <c r="D9" s="17" t="str">
        <f>"G"&amp;B9</f>
        <v>G21</v>
      </c>
      <c r="R9" s="7"/>
    </row>
    <row r="10" spans="1:18" s="5" customFormat="1" ht="12.95" customHeight="1" x14ac:dyDescent="0.2">
      <c r="A10" s="7"/>
      <c r="B10" s="7"/>
      <c r="C10" s="18" t="s">
        <v>12</v>
      </c>
      <c r="D10" s="18" t="s">
        <v>13</v>
      </c>
      <c r="E10" s="7"/>
      <c r="R10" s="7"/>
    </row>
    <row r="11" spans="1:18" s="5" customFormat="1" ht="12.95" customHeight="1" x14ac:dyDescent="0.2">
      <c r="A11" s="7" t="s">
        <v>14</v>
      </c>
      <c r="B11" s="7"/>
      <c r="C11" s="19">
        <f ca="1">INTERCEPT(INDIRECT($D$9):G992,INDIRECT($C$9):F992)</f>
        <v>-9.4281742694095026E-3</v>
      </c>
      <c r="D11" s="20"/>
      <c r="E11" s="7"/>
      <c r="R11" s="7"/>
    </row>
    <row r="12" spans="1:18" s="5" customFormat="1" ht="12.95" customHeight="1" x14ac:dyDescent="0.2">
      <c r="A12" s="7" t="s">
        <v>15</v>
      </c>
      <c r="B12" s="7"/>
      <c r="C12" s="19">
        <f ca="1">SLOPE(INDIRECT($D$9):G992,INDIRECT($C$9):F992)</f>
        <v>4.2994360283908961E-6</v>
      </c>
      <c r="D12" s="20"/>
      <c r="E12" s="7"/>
      <c r="R12" s="7"/>
    </row>
    <row r="13" spans="1:18" s="5" customFormat="1" ht="12.95" customHeight="1" x14ac:dyDescent="0.2">
      <c r="A13" s="7" t="s">
        <v>16</v>
      </c>
      <c r="B13" s="7"/>
      <c r="C13" s="20" t="s">
        <v>17</v>
      </c>
      <c r="R13" s="7"/>
    </row>
    <row r="14" spans="1:18" s="5" customFormat="1" ht="12.95" customHeight="1" x14ac:dyDescent="0.2">
      <c r="A14" s="7"/>
      <c r="B14" s="7"/>
      <c r="C14" s="7"/>
      <c r="R14" s="7"/>
    </row>
    <row r="15" spans="1:18" s="5" customFormat="1" ht="12.95" customHeight="1" x14ac:dyDescent="0.2">
      <c r="A15" s="21" t="s">
        <v>18</v>
      </c>
      <c r="B15" s="7"/>
      <c r="C15" s="22">
        <f ca="1">(C7+C11)+(C8+C12)*INT(MAX(F21:F3533))</f>
        <v>57328.56961119378</v>
      </c>
      <c r="E15" s="23" t="s">
        <v>19</v>
      </c>
      <c r="F15" s="12">
        <v>1</v>
      </c>
      <c r="R15" s="7"/>
    </row>
    <row r="16" spans="1:18" s="5" customFormat="1" ht="12.95" customHeight="1" x14ac:dyDescent="0.2">
      <c r="A16" s="21" t="s">
        <v>20</v>
      </c>
      <c r="B16" s="7"/>
      <c r="C16" s="22">
        <f ca="1">+C8+C12</f>
        <v>0.48075829943602838</v>
      </c>
      <c r="E16" s="23" t="s">
        <v>21</v>
      </c>
      <c r="F16" s="19">
        <f ca="1">NOW()+15018.5+$C$5/24</f>
        <v>60373.731193287036</v>
      </c>
      <c r="R16" s="7"/>
    </row>
    <row r="17" spans="1:21" s="5" customFormat="1" ht="12.95" customHeight="1" x14ac:dyDescent="0.2">
      <c r="A17" s="23" t="s">
        <v>22</v>
      </c>
      <c r="B17" s="7"/>
      <c r="C17" s="7">
        <f>COUNT(C21:C2191)</f>
        <v>5</v>
      </c>
      <c r="E17" s="23" t="s">
        <v>23</v>
      </c>
      <c r="F17" s="19">
        <f ca="1">ROUND(2*(F16-$C$7)/$C$8,0)/2+F15</f>
        <v>18449</v>
      </c>
      <c r="R17" s="7"/>
    </row>
    <row r="18" spans="1:21" s="5" customFormat="1" ht="12.95" customHeight="1" x14ac:dyDescent="0.2">
      <c r="A18" s="21" t="s">
        <v>24</v>
      </c>
      <c r="B18" s="7"/>
      <c r="C18" s="24">
        <f ca="1">+C15</f>
        <v>57328.56961119378</v>
      </c>
      <c r="D18" s="25">
        <f ca="1">+C16</f>
        <v>0.48075829943602838</v>
      </c>
      <c r="E18" s="23" t="s">
        <v>25</v>
      </c>
      <c r="F18" s="17">
        <f ca="1">ROUND(2*(F16-$C$15)/$C$16,0)/2+F15</f>
        <v>6335</v>
      </c>
      <c r="R18" s="7"/>
    </row>
    <row r="19" spans="1:21" s="5" customFormat="1" ht="12.95" customHeight="1" x14ac:dyDescent="0.2">
      <c r="E19" s="23" t="s">
        <v>26</v>
      </c>
      <c r="F19" s="26">
        <f ca="1">+$C$15+$C$16*F18-15018.5-$C$5/24</f>
        <v>45356.069271454355</v>
      </c>
      <c r="R19" s="7"/>
    </row>
    <row r="20" spans="1:21" s="5" customFormat="1" ht="12.95" customHeight="1" x14ac:dyDescent="0.2">
      <c r="A20" s="27" t="s">
        <v>27</v>
      </c>
      <c r="B20" s="27" t="s">
        <v>28</v>
      </c>
      <c r="C20" s="27" t="s">
        <v>29</v>
      </c>
      <c r="D20" s="27" t="s">
        <v>30</v>
      </c>
      <c r="E20" s="27" t="s">
        <v>31</v>
      </c>
      <c r="F20" s="27" t="s">
        <v>32</v>
      </c>
      <c r="G20" s="27" t="s">
        <v>33</v>
      </c>
      <c r="H20" s="28" t="s">
        <v>34</v>
      </c>
      <c r="I20" s="28" t="s">
        <v>35</v>
      </c>
      <c r="J20" s="28" t="s">
        <v>36</v>
      </c>
      <c r="K20" s="28" t="s">
        <v>37</v>
      </c>
      <c r="L20" s="28" t="s">
        <v>38</v>
      </c>
      <c r="M20" s="28" t="s">
        <v>39</v>
      </c>
      <c r="N20" s="28" t="s">
        <v>40</v>
      </c>
      <c r="O20" s="28" t="s">
        <v>41</v>
      </c>
      <c r="P20" s="28" t="s">
        <v>42</v>
      </c>
      <c r="Q20" s="27" t="s">
        <v>43</v>
      </c>
      <c r="R20" s="7"/>
      <c r="U20" s="29" t="s">
        <v>44</v>
      </c>
    </row>
    <row r="21" spans="1:21" s="5" customFormat="1" ht="12.95" customHeight="1" x14ac:dyDescent="0.2">
      <c r="A21" s="3" t="s">
        <v>9</v>
      </c>
      <c r="C21" s="13">
        <v>51504.673000000003</v>
      </c>
      <c r="D21" s="13" t="s">
        <v>17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-9.4281742694095026E-3</v>
      </c>
      <c r="Q21" s="30">
        <f>+C21-15018.5</f>
        <v>36486.173000000003</v>
      </c>
      <c r="R21" s="7"/>
    </row>
    <row r="22" spans="1:21" s="5" customFormat="1" ht="12.95" customHeight="1" x14ac:dyDescent="0.2">
      <c r="A22" s="31" t="s">
        <v>9</v>
      </c>
      <c r="B22" s="32" t="s">
        <v>45</v>
      </c>
      <c r="C22" s="33">
        <v>55858.858</v>
      </c>
      <c r="D22" s="33">
        <v>0.01</v>
      </c>
      <c r="E22" s="5">
        <f>+(C22-C$7)/C$8</f>
        <v>9056.9917254978591</v>
      </c>
      <c r="F22" s="5">
        <f>ROUND(2*E22,0)/2</f>
        <v>9057</v>
      </c>
      <c r="G22" s="5">
        <f>+C22-(C$7+F22*C$8)</f>
        <v>-3.9780000006430782E-3</v>
      </c>
      <c r="I22" s="5">
        <f>+G22</f>
        <v>-3.9780000006430782E-3</v>
      </c>
      <c r="O22" s="5">
        <f ca="1">+C$11+C$12*$F22</f>
        <v>2.9511817839726843E-2</v>
      </c>
      <c r="Q22" s="30">
        <f>+C22-15018.5</f>
        <v>40840.358</v>
      </c>
      <c r="R22" s="7"/>
    </row>
    <row r="23" spans="1:21" s="5" customFormat="1" ht="12.95" customHeight="1" x14ac:dyDescent="0.2">
      <c r="A23" s="31" t="s">
        <v>9</v>
      </c>
      <c r="B23" s="32" t="s">
        <v>46</v>
      </c>
      <c r="C23" s="33">
        <v>55133.665000000001</v>
      </c>
      <c r="D23" s="33">
        <v>0.01</v>
      </c>
      <c r="E23" s="5">
        <f>+(C23-C$7)/C$8</f>
        <v>7548.5424978263272</v>
      </c>
      <c r="F23" s="5">
        <f>ROUND(2*E23,0)/2</f>
        <v>7548.5</v>
      </c>
      <c r="G23" s="5">
        <f>+C23-(C$7+F23*C$8)</f>
        <v>2.0430999997188337E-2</v>
      </c>
      <c r="I23" s="5">
        <f>+G23</f>
        <v>2.0430999997188337E-2</v>
      </c>
      <c r="O23" s="5">
        <f ca="1">+C$11+C$12*$F23</f>
        <v>2.3026118590899178E-2</v>
      </c>
      <c r="Q23" s="30">
        <f>+C23-15018.5</f>
        <v>40115.165000000001</v>
      </c>
      <c r="R23" s="7"/>
    </row>
    <row r="24" spans="1:21" s="5" customFormat="1" ht="12.95" customHeight="1" x14ac:dyDescent="0.2">
      <c r="A24" s="34" t="s">
        <v>47</v>
      </c>
      <c r="B24" s="35" t="s">
        <v>45</v>
      </c>
      <c r="C24" s="36">
        <v>57328.569300000003</v>
      </c>
      <c r="D24" s="36">
        <v>5.1999999999999998E-3</v>
      </c>
      <c r="E24" s="5">
        <f>+(C24-C$7)/C$8</f>
        <v>12114.088078310322</v>
      </c>
      <c r="F24" s="5">
        <f>ROUND(2*E24,0)/2</f>
        <v>12114</v>
      </c>
      <c r="G24" s="5">
        <f>+C24-(C$7+F24*C$8)</f>
        <v>4.2344000001321547E-2</v>
      </c>
      <c r="K24" s="5">
        <f>+G24</f>
        <v>4.2344000001321547E-2</v>
      </c>
      <c r="O24" s="5">
        <f ca="1">+C$11+C$12*$F24</f>
        <v>4.2655193778517814E-2</v>
      </c>
      <c r="Q24" s="30">
        <f>+C24-15018.5</f>
        <v>42310.069300000003</v>
      </c>
      <c r="R24" s="7"/>
    </row>
    <row r="25" spans="1:21" s="5" customFormat="1" ht="12.95" customHeight="1" x14ac:dyDescent="0.2">
      <c r="A25" s="34" t="s">
        <v>47</v>
      </c>
      <c r="B25" s="35" t="s">
        <v>45</v>
      </c>
      <c r="C25" s="36">
        <v>57328.356200000002</v>
      </c>
      <c r="D25" s="36">
        <v>5.4999999999999997E-3</v>
      </c>
      <c r="E25" s="5">
        <f>+(C25-C$7)/C$8</f>
        <v>12113.644816267777</v>
      </c>
      <c r="F25" s="5">
        <f>ROUND(2*E25,0)/2</f>
        <v>12113.5</v>
      </c>
      <c r="G25" s="5">
        <f>+C25-(C$7+F25*C$8)</f>
        <v>6.9621000002371147E-2</v>
      </c>
      <c r="K25" s="5">
        <f>+G25</f>
        <v>6.9621000002371147E-2</v>
      </c>
      <c r="O25" s="5">
        <f ca="1">+C$11+C$12*$F25</f>
        <v>4.2653044060503617E-2</v>
      </c>
      <c r="Q25" s="30">
        <f>+C25-15018.5</f>
        <v>42309.856200000002</v>
      </c>
      <c r="R25" s="7"/>
    </row>
    <row r="26" spans="1:21" s="5" customFormat="1" ht="12.95" customHeight="1" x14ac:dyDescent="0.2">
      <c r="R26" s="7"/>
    </row>
    <row r="27" spans="1:21" s="5" customFormat="1" ht="12.95" customHeight="1" x14ac:dyDescent="0.2">
      <c r="R27" s="7"/>
    </row>
    <row r="28" spans="1:21" s="5" customFormat="1" ht="12.95" customHeight="1" x14ac:dyDescent="0.2">
      <c r="R28" s="7"/>
    </row>
    <row r="29" spans="1:21" s="5" customFormat="1" ht="12.95" customHeight="1" x14ac:dyDescent="0.2">
      <c r="R29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2024-03-04T04:32:54Z</dcterms:created>
  <dcterms:modified xsi:type="dcterms:W3CDTF">2024-03-04T04:32:55Z</dcterms:modified>
</cp:coreProperties>
</file>