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35907B-6F66-4C34-8E1E-21A831590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F14" i="1"/>
  <c r="E45" i="1"/>
  <c r="F45" i="1" s="1"/>
  <c r="G45" i="1" s="1"/>
  <c r="K45" i="1" s="1"/>
  <c r="Q45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U43" i="1" s="1"/>
  <c r="Q43" i="1"/>
  <c r="E44" i="1"/>
  <c r="F44" i="1" s="1"/>
  <c r="G44" i="1" s="1"/>
  <c r="K44" i="1" s="1"/>
  <c r="Q44" i="1"/>
  <c r="E40" i="1"/>
  <c r="F40" i="1"/>
  <c r="G40" i="1" s="1"/>
  <c r="K40" i="1" s="1"/>
  <c r="Q40" i="1"/>
  <c r="E37" i="1"/>
  <c r="F37" i="1" s="1"/>
  <c r="G37" i="1" s="1"/>
  <c r="K37" i="1" s="1"/>
  <c r="Q37" i="1"/>
  <c r="E38" i="1"/>
  <c r="F38" i="1" s="1"/>
  <c r="G38" i="1" s="1"/>
  <c r="K38" i="1" s="1"/>
  <c r="Q38" i="1"/>
  <c r="E36" i="1"/>
  <c r="F36" i="1"/>
  <c r="G36" i="1"/>
  <c r="K36" i="1" s="1"/>
  <c r="Q36" i="1"/>
  <c r="E39" i="1"/>
  <c r="F39" i="1" s="1"/>
  <c r="G39" i="1" s="1"/>
  <c r="K39" i="1" s="1"/>
  <c r="Q39" i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D9" i="1"/>
  <c r="C9" i="1"/>
  <c r="E28" i="1"/>
  <c r="F28" i="1"/>
  <c r="G28" i="1"/>
  <c r="K28" i="1" s="1"/>
  <c r="E29" i="1"/>
  <c r="F29" i="1"/>
  <c r="G29" i="1" s="1"/>
  <c r="K29" i="1" s="1"/>
  <c r="E30" i="1"/>
  <c r="F30" i="1" s="1"/>
  <c r="G30" i="1" s="1"/>
  <c r="K30" i="1" s="1"/>
  <c r="Q31" i="1"/>
  <c r="Q32" i="1"/>
  <c r="Q33" i="1"/>
  <c r="Q34" i="1"/>
  <c r="Q35" i="1"/>
  <c r="Q29" i="1"/>
  <c r="Q28" i="1"/>
  <c r="Q30" i="1"/>
  <c r="E21" i="1"/>
  <c r="F21" i="1"/>
  <c r="G21" i="1" s="1"/>
  <c r="H21" i="1" s="1"/>
  <c r="C17" i="1"/>
  <c r="Q21" i="1"/>
  <c r="C11" i="1"/>
  <c r="C12" i="1"/>
  <c r="O46" i="1" l="1"/>
  <c r="F15" i="1"/>
  <c r="O45" i="1"/>
  <c r="O44" i="1"/>
  <c r="O23" i="1"/>
  <c r="O27" i="1"/>
  <c r="O43" i="1"/>
  <c r="O25" i="1"/>
  <c r="O22" i="1"/>
  <c r="O26" i="1"/>
  <c r="O42" i="1"/>
  <c r="O24" i="1"/>
  <c r="O41" i="1"/>
  <c r="C16" i="1"/>
  <c r="D18" i="1" s="1"/>
  <c r="O31" i="1"/>
  <c r="O34" i="1"/>
  <c r="O30" i="1"/>
  <c r="O40" i="1"/>
  <c r="O35" i="1"/>
  <c r="C15" i="1"/>
  <c r="O38" i="1"/>
  <c r="O32" i="1"/>
  <c r="O37" i="1"/>
  <c r="O28" i="1"/>
  <c r="O21" i="1"/>
  <c r="O39" i="1"/>
  <c r="O33" i="1"/>
  <c r="O36" i="1"/>
  <c r="O2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<sst xmlns="http://schemas.openxmlformats.org/spreadsheetml/2006/main" count="103" uniqueCount="68">
  <si>
    <t>JAVSO..45..121</t>
  </si>
  <si>
    <t>JAVSO..43...77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</si>
  <si>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</si>
  <si>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</si>
  <si>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</si>
  <si>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</si>
  <si>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</si>
  <si>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</si>
  <si>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</si>
  <si>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</si>
  <si>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</si>
  <si>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</si>
  <si>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</si>
  <si>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</si>
  <si>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</si>
  <si>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</si>
  <si>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</si>
  <si>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</si>
  <si>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</si>
  <si>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</si>
  <si>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</si>
  <si>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</si>
  <si>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</si>
  <si>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</si>
  <si>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</si>
  <si>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</si>
  <si>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</si>
  <si>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</si>
  <si>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</si>
  <si>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</si>
  <si>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</si>
  <si>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</si>
  <si>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</si>
  <si>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</si>
  <si>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</si>
  <si>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</si>
  <si>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</si>
  <si>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</si>
  <si>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</si>
  <si>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</si>
  <si>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</si>
  <si>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</si>
  <si>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GR Psc</t>
  </si>
  <si>
    <t>TYC 1747-967-1</t>
  </si>
  <si>
    <t>EW</t>
  </si>
  <si>
    <t>GR Psc / TYC 747-967-1</t>
  </si>
  <si>
    <t>IBVS 5960</t>
  </si>
  <si>
    <t>I</t>
  </si>
  <si>
    <t>IBVS 6011</t>
  </si>
  <si>
    <t>II</t>
  </si>
  <si>
    <t>IBVS 6033</t>
  </si>
  <si>
    <t>vis</t>
  </si>
  <si>
    <t>OEJV 0203</t>
  </si>
  <si>
    <t>JAVSO..46..184</t>
  </si>
  <si>
    <t>VSB 067</t>
  </si>
  <si>
    <t>V</t>
  </si>
  <si>
    <t>JAVSO 49, 256</t>
  </si>
  <si>
    <t>JAAVSO, 50, 168</t>
  </si>
  <si>
    <t>JBAV, 60</t>
  </si>
  <si>
    <t>JBAV, 63</t>
  </si>
  <si>
    <t>JAVSO, 50, 133</t>
  </si>
  <si>
    <t>JAAVSO 51, 134</t>
  </si>
  <si>
    <t>JAAVSO52#1</t>
  </si>
  <si>
    <t xml:space="preserve">Mag </t>
  </si>
  <si>
    <t>Next ToM-P</t>
  </si>
  <si>
    <t>Next ToM-S</t>
  </si>
  <si>
    <t>11.05-11.85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</si>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</sst>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165" fontId="3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left"/>
    </xf>
    <xf numFmtId="0" fontId="5" fillId="0" borderId="0" xfId="0" applyFont="1" applyAlignment="1"/>
    <xf numFmtId="0" fontId="0" fillId="0" borderId="12" xfId="0" applyBorder="1">
      <alignment vertical="top"/>
    </xf>
    <xf numFmtId="0" fontId="35" fillId="0" borderId="15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5" fillId="24" borderId="13" xfId="0" applyFont="1" applyFill="1" applyBorder="1" applyAlignment="1">
      <alignment horizontal="right" vertical="center"/>
    </xf>
    <xf numFmtId="0" fontId="5" fillId="24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22" fontId="36" fillId="0" borderId="18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Psc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8-4FD5-AF8A-4BB360012E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8-4FD5-AF8A-4BB360012E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8-4FD5-AF8A-4BB360012E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6.4799999963724986E-3</c:v>
                </c:pt>
                <c:pt idx="2">
                  <c:v>5.6399999957648106E-3</c:v>
                </c:pt>
                <c:pt idx="3">
                  <c:v>5.6999999942490831E-3</c:v>
                </c:pt>
                <c:pt idx="4">
                  <c:v>7.0199999972828664E-3</c:v>
                </c:pt>
                <c:pt idx="5">
                  <c:v>6.9799999982933514E-3</c:v>
                </c:pt>
                <c:pt idx="6">
                  <c:v>7.5399999986984767E-3</c:v>
                </c:pt>
                <c:pt idx="7">
                  <c:v>7.4000000022351742E-3</c:v>
                </c:pt>
                <c:pt idx="8">
                  <c:v>7.3199999969801866E-3</c:v>
                </c:pt>
                <c:pt idx="9">
                  <c:v>5.2399999985937029E-3</c:v>
                </c:pt>
                <c:pt idx="10">
                  <c:v>6.0199999934411608E-3</c:v>
                </c:pt>
                <c:pt idx="11">
                  <c:v>6.0199999934411608E-3</c:v>
                </c:pt>
                <c:pt idx="12">
                  <c:v>5.8799999969778582E-3</c:v>
                </c:pt>
                <c:pt idx="13">
                  <c:v>5.8799999969778582E-3</c:v>
                </c:pt>
                <c:pt idx="14">
                  <c:v>4.0000000008149073E-3</c:v>
                </c:pt>
                <c:pt idx="15">
                  <c:v>4.1599999967729673E-3</c:v>
                </c:pt>
                <c:pt idx="16">
                  <c:v>2.5499999974272214E-3</c:v>
                </c:pt>
                <c:pt idx="17">
                  <c:v>2.5499999974272214E-3</c:v>
                </c:pt>
                <c:pt idx="18">
                  <c:v>1.919999995152466E-3</c:v>
                </c:pt>
                <c:pt idx="19">
                  <c:v>-1.5600000042468309E-3</c:v>
                </c:pt>
                <c:pt idx="20">
                  <c:v>3.3999999868683517E-4</c:v>
                </c:pt>
                <c:pt idx="21">
                  <c:v>-5.2000000141561031E-4</c:v>
                </c:pt>
                <c:pt idx="23">
                  <c:v>-8.2000000111293048E-4</c:v>
                </c:pt>
                <c:pt idx="24">
                  <c:v>-3.6600000094040297E-3</c:v>
                </c:pt>
                <c:pt idx="25">
                  <c:v>-4.1400000045541674E-3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8-4FD5-AF8A-4BB360012E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8-4FD5-AF8A-4BB360012E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8-4FD5-AF8A-4BB360012E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A8-4FD5-AF8A-4BB360012E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8.9476755886984428E-3</c:v>
                </c:pt>
                <c:pt idx="1">
                  <c:v>8.4947555793741039E-3</c:v>
                </c:pt>
                <c:pt idx="2">
                  <c:v>8.4934493933342351E-3</c:v>
                </c:pt>
                <c:pt idx="3">
                  <c:v>8.4921432072943663E-3</c:v>
                </c:pt>
                <c:pt idx="4">
                  <c:v>7.4102946197734318E-3</c:v>
                </c:pt>
                <c:pt idx="5">
                  <c:v>7.4089884337335639E-3</c:v>
                </c:pt>
                <c:pt idx="6">
                  <c:v>7.4076822476936959E-3</c:v>
                </c:pt>
                <c:pt idx="7">
                  <c:v>5.4177078159543118E-3</c:v>
                </c:pt>
                <c:pt idx="8">
                  <c:v>5.0346687597629279E-3</c:v>
                </c:pt>
                <c:pt idx="9">
                  <c:v>4.9340924346930673E-3</c:v>
                </c:pt>
                <c:pt idx="10">
                  <c:v>4.0566619624115242E-3</c:v>
                </c:pt>
                <c:pt idx="11">
                  <c:v>4.0566619624115242E-3</c:v>
                </c:pt>
                <c:pt idx="12">
                  <c:v>3.5361468255239994E-3</c:v>
                </c:pt>
                <c:pt idx="13">
                  <c:v>3.5361468255239994E-3</c:v>
                </c:pt>
                <c:pt idx="14">
                  <c:v>2.5440985282440117E-3</c:v>
                </c:pt>
                <c:pt idx="15">
                  <c:v>2.0856272282502317E-3</c:v>
                </c:pt>
                <c:pt idx="16">
                  <c:v>1.6643822303926996E-3</c:v>
                </c:pt>
                <c:pt idx="17">
                  <c:v>1.6643822303926996E-3</c:v>
                </c:pt>
                <c:pt idx="18">
                  <c:v>1.1406016284055036E-3</c:v>
                </c:pt>
                <c:pt idx="19">
                  <c:v>6.4816949137514769E-4</c:v>
                </c:pt>
                <c:pt idx="20">
                  <c:v>6.0898391017909746E-4</c:v>
                </c:pt>
                <c:pt idx="21">
                  <c:v>6.0865736366913156E-4</c:v>
                </c:pt>
                <c:pt idx="22">
                  <c:v>2.2300593539801086E-4</c:v>
                </c:pt>
                <c:pt idx="23">
                  <c:v>3.5568238676906075E-5</c:v>
                </c:pt>
                <c:pt idx="24">
                  <c:v>-4.5065951466407607E-4</c:v>
                </c:pt>
                <c:pt idx="25">
                  <c:v>-8.8921147754986336E-4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A8-4FD5-AF8A-4BB360012E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  <c:pt idx="25">
                  <c:v>15062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2">
                  <c:v>-9.4800000078976154E-3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A8-4FD5-AF8A-4BB360012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707440"/>
        <c:axId val="1"/>
      </c:scatterChart>
      <c:valAx>
        <c:axId val="58570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707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B6C59A3-DC66-1CEF-3B4A-95C3759C9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  <c r="E1" s="25" t="s">
        <v>42</v>
      </c>
      <c r="F1" t="s">
        <v>43</v>
      </c>
    </row>
    <row r="2" spans="1:6" x14ac:dyDescent="0.2">
      <c r="A2" t="s">
        <v>28</v>
      </c>
      <c r="B2" t="s">
        <v>44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5</v>
      </c>
      <c r="C4" s="27">
        <v>52856.853300000002</v>
      </c>
      <c r="D4" s="28">
        <v>0.49431999999999998</v>
      </c>
    </row>
    <row r="5" spans="1:6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  <c r="D6" s="51"/>
    </row>
    <row r="7" spans="1:6" x14ac:dyDescent="0.2">
      <c r="A7" t="s">
        <v>7</v>
      </c>
      <c r="C7" s="48">
        <v>52856.853300000002</v>
      </c>
      <c r="D7" s="26" t="s">
        <v>67</v>
      </c>
    </row>
    <row r="8" spans="1:6" x14ac:dyDescent="0.2">
      <c r="A8" t="s">
        <v>8</v>
      </c>
      <c r="C8" s="48">
        <v>0.49431999999999998</v>
      </c>
      <c r="D8" s="26" t="s">
        <v>67</v>
      </c>
    </row>
    <row r="9" spans="1:6" x14ac:dyDescent="0.2">
      <c r="A9" s="22" t="s">
        <v>37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19">
        <f ca="1">INTERCEPT(INDIRECT($D$9):G991,INDIRECT($C$9):F991)</f>
        <v>8.9476755886984428E-3</v>
      </c>
      <c r="D11" s="3"/>
      <c r="E11" s="10"/>
    </row>
    <row r="12" spans="1:6" x14ac:dyDescent="0.2">
      <c r="A12" s="10" t="s">
        <v>21</v>
      </c>
      <c r="B12" s="10"/>
      <c r="C12" s="19">
        <f ca="1">SLOPE(INDIRECT($D$9):G991,INDIRECT($C$9):F991)</f>
        <v>-6.5309301993415921E-7</v>
      </c>
      <c r="D12" s="3"/>
      <c r="E12" s="55" t="s">
        <v>63</v>
      </c>
      <c r="F12" s="56" t="s">
        <v>66</v>
      </c>
    </row>
    <row r="13" spans="1:6" x14ac:dyDescent="0.2">
      <c r="A13" s="10" t="s">
        <v>23</v>
      </c>
      <c r="B13" s="10"/>
      <c r="C13" s="3" t="s">
        <v>18</v>
      </c>
      <c r="E13" s="53" t="s">
        <v>39</v>
      </c>
      <c r="F13" s="57">
        <v>1</v>
      </c>
    </row>
    <row r="14" spans="1:6" x14ac:dyDescent="0.2">
      <c r="A14" s="10"/>
      <c r="B14" s="10"/>
      <c r="C14" s="10"/>
      <c r="E14" s="53" t="s">
        <v>35</v>
      </c>
      <c r="F14" s="58">
        <f ca="1">NOW()+15018.5+$C$5/24</f>
        <v>60581.843837384258</v>
      </c>
    </row>
    <row r="15" spans="1:6" x14ac:dyDescent="0.2">
      <c r="A15" s="12" t="s">
        <v>22</v>
      </c>
      <c r="B15" s="10"/>
      <c r="C15" s="13">
        <f ca="1">(C7+C11)+(C8+C12)*INT(MAX(F21:F3532))</f>
        <v>60302.300250788525</v>
      </c>
      <c r="E15" s="53" t="s">
        <v>40</v>
      </c>
      <c r="F15" s="58">
        <f ca="1">ROUND(2*($F$14-$C$7)/$C$8,0)/2+$F$13</f>
        <v>15628.5</v>
      </c>
    </row>
    <row r="16" spans="1:6" x14ac:dyDescent="0.2">
      <c r="A16" s="15" t="s">
        <v>9</v>
      </c>
      <c r="B16" s="10"/>
      <c r="C16" s="16">
        <f ca="1">+C8+C12</f>
        <v>0.49431934690698004</v>
      </c>
      <c r="E16" s="53" t="s">
        <v>36</v>
      </c>
      <c r="F16" s="58">
        <f ca="1">ROUND(2*($F$14-$C$15)/$C$16,0)/2+$F$13</f>
        <v>566.5</v>
      </c>
    </row>
    <row r="17" spans="1:21" ht="13.5" thickBot="1" x14ac:dyDescent="0.25">
      <c r="A17" s="14" t="s">
        <v>32</v>
      </c>
      <c r="B17" s="10"/>
      <c r="C17" s="10">
        <f>COUNT(C21:C2190)</f>
        <v>26</v>
      </c>
      <c r="E17" s="53" t="s">
        <v>64</v>
      </c>
      <c r="F17" s="59">
        <f ca="1">+$C$15+$C$16*$F$16-15018.5-$C$5/24</f>
        <v>45564.227994144661</v>
      </c>
    </row>
    <row r="18" spans="1:21" ht="14.25" thickTop="1" thickBot="1" x14ac:dyDescent="0.25">
      <c r="A18" s="15" t="s">
        <v>10</v>
      </c>
      <c r="B18" s="10"/>
      <c r="C18" s="18">
        <f ca="1">+C15</f>
        <v>60302.300250788525</v>
      </c>
      <c r="D18" s="52">
        <f ca="1">+C16</f>
        <v>0.49431934690698004</v>
      </c>
      <c r="E18" s="54" t="s">
        <v>65</v>
      </c>
      <c r="F18" s="60">
        <f ca="1">+($C$15+$C$16*$F$16)-($C$16/2)-15018.5-$C$5/24</f>
        <v>45563.980834471207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51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4" t="s">
        <v>38</v>
      </c>
    </row>
    <row r="21" spans="1:21" x14ac:dyDescent="0.2">
      <c r="A21" s="26" t="s">
        <v>41</v>
      </c>
      <c r="C21" s="8">
        <v>52856.853300000002</v>
      </c>
      <c r="D21" s="8" t="s">
        <v>18</v>
      </c>
      <c r="E21">
        <f t="shared" ref="E21:E44" si="0">+(C21-C$7)/C$8</f>
        <v>0</v>
      </c>
      <c r="F21">
        <f t="shared" ref="F21:F45" si="1">ROUND(2*E21,0)/2</f>
        <v>0</v>
      </c>
      <c r="G21">
        <f t="shared" ref="G21:G44" si="2">+C21-(C$7+F21*C$8)</f>
        <v>0</v>
      </c>
      <c r="H21">
        <f>+G21</f>
        <v>0</v>
      </c>
      <c r="O21">
        <f t="shared" ref="O21:O44" ca="1" si="3">+C$11+C$12*$F21</f>
        <v>8.9476755886984428E-3</v>
      </c>
      <c r="Q21" s="2">
        <f t="shared" ref="Q21:Q44" si="4">+C21-15018.5</f>
        <v>37838.353300000002</v>
      </c>
    </row>
    <row r="22" spans="1:21" x14ac:dyDescent="0.2">
      <c r="A22" s="42" t="s">
        <v>57</v>
      </c>
      <c r="B22" s="43" t="s">
        <v>49</v>
      </c>
      <c r="C22" s="47">
        <v>53199.670700000002</v>
      </c>
      <c r="D22" s="44">
        <v>2.9999999999999997E-4</v>
      </c>
      <c r="E22">
        <f t="shared" si="0"/>
        <v>693.51310891730031</v>
      </c>
      <c r="F22">
        <f t="shared" si="1"/>
        <v>693.5</v>
      </c>
      <c r="G22">
        <f t="shared" si="2"/>
        <v>6.4799999963724986E-3</v>
      </c>
      <c r="K22">
        <f t="shared" ref="K22:K44" si="5">+G22</f>
        <v>6.4799999963724986E-3</v>
      </c>
      <c r="O22">
        <f t="shared" ca="1" si="3"/>
        <v>8.4947555793741039E-3</v>
      </c>
      <c r="Q22" s="2">
        <f t="shared" si="4"/>
        <v>38181.170700000002</v>
      </c>
    </row>
    <row r="23" spans="1:21" x14ac:dyDescent="0.2">
      <c r="A23" s="42" t="s">
        <v>57</v>
      </c>
      <c r="B23" s="43" t="s">
        <v>49</v>
      </c>
      <c r="C23" s="47">
        <v>53200.658499999998</v>
      </c>
      <c r="D23" s="44">
        <v>4.0000000000000002E-4</v>
      </c>
      <c r="E23">
        <f t="shared" si="0"/>
        <v>695.51140961319641</v>
      </c>
      <c r="F23">
        <f t="shared" si="1"/>
        <v>695.5</v>
      </c>
      <c r="G23">
        <f t="shared" si="2"/>
        <v>5.6399999957648106E-3</v>
      </c>
      <c r="K23">
        <f t="shared" si="5"/>
        <v>5.6399999957648106E-3</v>
      </c>
      <c r="O23">
        <f t="shared" ca="1" si="3"/>
        <v>8.4934493933342351E-3</v>
      </c>
      <c r="Q23" s="2">
        <f t="shared" si="4"/>
        <v>38182.158499999998</v>
      </c>
    </row>
    <row r="24" spans="1:21" x14ac:dyDescent="0.2">
      <c r="A24" s="42" t="s">
        <v>57</v>
      </c>
      <c r="B24" s="43" t="s">
        <v>49</v>
      </c>
      <c r="C24" s="47">
        <v>53201.647199999999</v>
      </c>
      <c r="D24" s="44">
        <v>4.0000000000000002E-4</v>
      </c>
      <c r="E24">
        <f t="shared" si="0"/>
        <v>697.51153099206374</v>
      </c>
      <c r="F24">
        <f t="shared" si="1"/>
        <v>697.5</v>
      </c>
      <c r="G24">
        <f t="shared" si="2"/>
        <v>5.6999999942490831E-3</v>
      </c>
      <c r="K24">
        <f t="shared" si="5"/>
        <v>5.6999999942490831E-3</v>
      </c>
      <c r="O24">
        <f t="shared" ca="1" si="3"/>
        <v>8.4921432072943663E-3</v>
      </c>
      <c r="Q24" s="2">
        <f t="shared" si="4"/>
        <v>38183.147199999999</v>
      </c>
    </row>
    <row r="25" spans="1:21" x14ac:dyDescent="0.2">
      <c r="A25" s="42" t="s">
        <v>57</v>
      </c>
      <c r="B25" s="43" t="s">
        <v>47</v>
      </c>
      <c r="C25" s="47">
        <v>54020.489600000001</v>
      </c>
      <c r="D25" s="44">
        <v>2.9999999999999997E-4</v>
      </c>
      <c r="E25">
        <f t="shared" si="0"/>
        <v>2354.0142013270724</v>
      </c>
      <c r="F25">
        <f t="shared" si="1"/>
        <v>2354</v>
      </c>
      <c r="G25">
        <f t="shared" si="2"/>
        <v>7.0199999972828664E-3</v>
      </c>
      <c r="K25">
        <f t="shared" si="5"/>
        <v>7.0199999972828664E-3</v>
      </c>
      <c r="O25">
        <f t="shared" ca="1" si="3"/>
        <v>7.4102946197734318E-3</v>
      </c>
      <c r="Q25" s="2">
        <f t="shared" si="4"/>
        <v>39001.989600000001</v>
      </c>
    </row>
    <row r="26" spans="1:21" x14ac:dyDescent="0.2">
      <c r="A26" s="42" t="s">
        <v>57</v>
      </c>
      <c r="B26" s="43" t="s">
        <v>47</v>
      </c>
      <c r="C26" s="47">
        <v>54021.478199999998</v>
      </c>
      <c r="D26" s="44">
        <v>5.0000000000000001E-4</v>
      </c>
      <c r="E26">
        <f t="shared" si="0"/>
        <v>2356.0141204078236</v>
      </c>
      <c r="F26">
        <f t="shared" si="1"/>
        <v>2356</v>
      </c>
      <c r="G26">
        <f t="shared" si="2"/>
        <v>6.9799999982933514E-3</v>
      </c>
      <c r="K26">
        <f t="shared" si="5"/>
        <v>6.9799999982933514E-3</v>
      </c>
      <c r="O26">
        <f t="shared" ca="1" si="3"/>
        <v>7.4089884337335639E-3</v>
      </c>
      <c r="Q26" s="2">
        <f t="shared" si="4"/>
        <v>39002.978199999998</v>
      </c>
    </row>
    <row r="27" spans="1:21" x14ac:dyDescent="0.2">
      <c r="A27" s="42" t="s">
        <v>57</v>
      </c>
      <c r="B27" s="43" t="s">
        <v>47</v>
      </c>
      <c r="C27" s="47">
        <v>54022.467400000001</v>
      </c>
      <c r="D27" s="44">
        <v>2.9999999999999997E-4</v>
      </c>
      <c r="E27">
        <f t="shared" si="0"/>
        <v>2358.0152532772272</v>
      </c>
      <c r="F27">
        <f t="shared" si="1"/>
        <v>2358</v>
      </c>
      <c r="G27">
        <f t="shared" si="2"/>
        <v>7.5399999986984767E-3</v>
      </c>
      <c r="K27">
        <f t="shared" si="5"/>
        <v>7.5399999986984767E-3</v>
      </c>
      <c r="O27">
        <f t="shared" ca="1" si="3"/>
        <v>7.4076822476936959E-3</v>
      </c>
      <c r="Q27" s="2">
        <f t="shared" si="4"/>
        <v>39003.967400000001</v>
      </c>
    </row>
    <row r="28" spans="1:21" x14ac:dyDescent="0.2">
      <c r="A28" s="29" t="s">
        <v>46</v>
      </c>
      <c r="B28" s="30" t="s">
        <v>47</v>
      </c>
      <c r="C28" s="29">
        <v>55528.660300000003</v>
      </c>
      <c r="D28" s="29">
        <v>1E-4</v>
      </c>
      <c r="E28">
        <f t="shared" si="0"/>
        <v>5405.0149700598822</v>
      </c>
      <c r="F28">
        <f t="shared" si="1"/>
        <v>5405</v>
      </c>
      <c r="G28">
        <f t="shared" si="2"/>
        <v>7.4000000022351742E-3</v>
      </c>
      <c r="K28">
        <f t="shared" si="5"/>
        <v>7.4000000022351742E-3</v>
      </c>
      <c r="O28">
        <f t="shared" ca="1" si="3"/>
        <v>5.4177078159543118E-3</v>
      </c>
      <c r="Q28" s="2">
        <f t="shared" si="4"/>
        <v>40510.160300000003</v>
      </c>
    </row>
    <row r="29" spans="1:21" x14ac:dyDescent="0.2">
      <c r="A29" s="31" t="s">
        <v>50</v>
      </c>
      <c r="B29" s="32" t="s">
        <v>49</v>
      </c>
      <c r="C29" s="33">
        <v>55818.5789</v>
      </c>
      <c r="D29" s="33">
        <v>1E-3</v>
      </c>
      <c r="E29">
        <f t="shared" si="0"/>
        <v>5991.5148082213909</v>
      </c>
      <c r="F29">
        <f t="shared" si="1"/>
        <v>5991.5</v>
      </c>
      <c r="G29">
        <f t="shared" si="2"/>
        <v>7.3199999969801866E-3</v>
      </c>
      <c r="K29">
        <f t="shared" si="5"/>
        <v>7.3199999969801866E-3</v>
      </c>
      <c r="O29">
        <f t="shared" ca="1" si="3"/>
        <v>5.0346687597629279E-3</v>
      </c>
      <c r="Q29" s="2">
        <f t="shared" si="4"/>
        <v>40800.0789</v>
      </c>
    </row>
    <row r="30" spans="1:21" x14ac:dyDescent="0.2">
      <c r="A30" s="29" t="s">
        <v>48</v>
      </c>
      <c r="B30" s="30" t="s">
        <v>49</v>
      </c>
      <c r="C30" s="29">
        <v>55894.702100000002</v>
      </c>
      <c r="D30" s="29">
        <v>4.0000000000000002E-4</v>
      </c>
      <c r="E30">
        <f t="shared" si="0"/>
        <v>6145.5106004207801</v>
      </c>
      <c r="F30">
        <f t="shared" si="1"/>
        <v>6145.5</v>
      </c>
      <c r="G30">
        <f t="shared" si="2"/>
        <v>5.2399999985937029E-3</v>
      </c>
      <c r="K30">
        <f t="shared" si="5"/>
        <v>5.2399999985937029E-3</v>
      </c>
      <c r="O30">
        <f t="shared" ca="1" si="3"/>
        <v>4.9340924346930673E-3</v>
      </c>
      <c r="Q30" s="2">
        <f t="shared" si="4"/>
        <v>40876.202100000002</v>
      </c>
    </row>
    <row r="31" spans="1:21" x14ac:dyDescent="0.2">
      <c r="A31" s="34" t="s">
        <v>1</v>
      </c>
      <c r="B31" s="35" t="s">
        <v>47</v>
      </c>
      <c r="C31" s="34">
        <v>56558.821799999998</v>
      </c>
      <c r="D31" s="34">
        <v>2.0000000000000001E-4</v>
      </c>
      <c r="E31">
        <f t="shared" si="0"/>
        <v>7489.0121783460017</v>
      </c>
      <c r="F31">
        <f t="shared" si="1"/>
        <v>7489</v>
      </c>
      <c r="G31">
        <f t="shared" si="2"/>
        <v>6.0199999934411608E-3</v>
      </c>
      <c r="K31">
        <f t="shared" si="5"/>
        <v>6.0199999934411608E-3</v>
      </c>
      <c r="O31">
        <f t="shared" ca="1" si="3"/>
        <v>4.0566619624115242E-3</v>
      </c>
      <c r="Q31" s="2">
        <f t="shared" si="4"/>
        <v>41540.321799999998</v>
      </c>
    </row>
    <row r="32" spans="1:21" x14ac:dyDescent="0.2">
      <c r="A32" s="34" t="s">
        <v>1</v>
      </c>
      <c r="B32" s="35" t="s">
        <v>47</v>
      </c>
      <c r="C32" s="34">
        <v>56558.821799999998</v>
      </c>
      <c r="D32" s="34">
        <v>2.0000000000000001E-4</v>
      </c>
      <c r="E32">
        <f t="shared" si="0"/>
        <v>7489.0121783460017</v>
      </c>
      <c r="F32">
        <f t="shared" si="1"/>
        <v>7489</v>
      </c>
      <c r="G32">
        <f t="shared" si="2"/>
        <v>6.0199999934411608E-3</v>
      </c>
      <c r="K32">
        <f t="shared" si="5"/>
        <v>6.0199999934411608E-3</v>
      </c>
      <c r="O32">
        <f t="shared" ca="1" si="3"/>
        <v>4.0566619624115242E-3</v>
      </c>
      <c r="Q32" s="2">
        <f t="shared" si="4"/>
        <v>41540.321799999998</v>
      </c>
    </row>
    <row r="33" spans="1:21" ht="12" customHeight="1" x14ac:dyDescent="0.2">
      <c r="A33" s="34" t="s">
        <v>1</v>
      </c>
      <c r="B33" s="35" t="s">
        <v>47</v>
      </c>
      <c r="C33" s="34">
        <v>56952.794699999999</v>
      </c>
      <c r="D33" s="34">
        <v>2.0000000000000001E-4</v>
      </c>
      <c r="E33">
        <f t="shared" si="0"/>
        <v>8286.0118951286531</v>
      </c>
      <c r="F33">
        <f t="shared" si="1"/>
        <v>8286</v>
      </c>
      <c r="G33">
        <f t="shared" si="2"/>
        <v>5.8799999969778582E-3</v>
      </c>
      <c r="K33">
        <f t="shared" si="5"/>
        <v>5.8799999969778582E-3</v>
      </c>
      <c r="O33">
        <f t="shared" ca="1" si="3"/>
        <v>3.5361468255239994E-3</v>
      </c>
      <c r="Q33" s="2">
        <f t="shared" si="4"/>
        <v>41934.294699999999</v>
      </c>
    </row>
    <row r="34" spans="1:21" ht="12" customHeight="1" x14ac:dyDescent="0.2">
      <c r="A34" s="34" t="s">
        <v>1</v>
      </c>
      <c r="B34" s="35" t="s">
        <v>47</v>
      </c>
      <c r="C34" s="34">
        <v>56952.794699999999</v>
      </c>
      <c r="D34" s="34">
        <v>2.0000000000000001E-4</v>
      </c>
      <c r="E34">
        <f t="shared" si="0"/>
        <v>8286.0118951286531</v>
      </c>
      <c r="F34">
        <f t="shared" si="1"/>
        <v>8286</v>
      </c>
      <c r="G34">
        <f t="shared" si="2"/>
        <v>5.8799999969778582E-3</v>
      </c>
      <c r="K34">
        <f t="shared" si="5"/>
        <v>5.8799999969778582E-3</v>
      </c>
      <c r="O34">
        <f t="shared" ca="1" si="3"/>
        <v>3.5361468255239994E-3</v>
      </c>
      <c r="Q34" s="2">
        <f t="shared" si="4"/>
        <v>41934.294699999999</v>
      </c>
    </row>
    <row r="35" spans="1:21" ht="12" customHeight="1" x14ac:dyDescent="0.2">
      <c r="A35" s="34" t="s">
        <v>0</v>
      </c>
      <c r="B35" s="35" t="s">
        <v>47</v>
      </c>
      <c r="C35" s="34">
        <v>57703.664900000003</v>
      </c>
      <c r="D35" s="34">
        <v>1E-4</v>
      </c>
      <c r="E35">
        <f t="shared" si="0"/>
        <v>9805.008091924261</v>
      </c>
      <c r="F35">
        <f t="shared" si="1"/>
        <v>9805</v>
      </c>
      <c r="G35">
        <f t="shared" si="2"/>
        <v>4.0000000008149073E-3</v>
      </c>
      <c r="K35">
        <f t="shared" si="5"/>
        <v>4.0000000008149073E-3</v>
      </c>
      <c r="O35">
        <f t="shared" ca="1" si="3"/>
        <v>2.5440985282440117E-3</v>
      </c>
      <c r="Q35" s="2">
        <f t="shared" si="4"/>
        <v>42685.164900000003</v>
      </c>
    </row>
    <row r="36" spans="1:21" ht="12" customHeight="1" x14ac:dyDescent="0.2">
      <c r="A36" s="36" t="s">
        <v>53</v>
      </c>
      <c r="B36" s="37" t="s">
        <v>47</v>
      </c>
      <c r="C36" s="38">
        <v>58050.6777</v>
      </c>
      <c r="D36" s="38">
        <v>1E-4</v>
      </c>
      <c r="E36">
        <f t="shared" si="0"/>
        <v>10507.008415601225</v>
      </c>
      <c r="F36">
        <f t="shared" si="1"/>
        <v>10507</v>
      </c>
      <c r="G36">
        <f t="shared" si="2"/>
        <v>4.1599999967729673E-3</v>
      </c>
      <c r="K36">
        <f t="shared" si="5"/>
        <v>4.1599999967729673E-3</v>
      </c>
      <c r="O36">
        <f t="shared" ca="1" si="3"/>
        <v>2.0856272282502317E-3</v>
      </c>
      <c r="Q36" s="2">
        <f t="shared" si="4"/>
        <v>43032.1777</v>
      </c>
    </row>
    <row r="37" spans="1:21" ht="12" customHeight="1" x14ac:dyDescent="0.2">
      <c r="A37" s="36" t="s">
        <v>52</v>
      </c>
      <c r="B37" s="37" t="s">
        <v>47</v>
      </c>
      <c r="C37" s="38">
        <v>58369.512490000001</v>
      </c>
      <c r="D37" s="38">
        <v>5.0000000000000002E-5</v>
      </c>
      <c r="E37">
        <f t="shared" si="0"/>
        <v>11152.005158601713</v>
      </c>
      <c r="F37">
        <f t="shared" si="1"/>
        <v>11152</v>
      </c>
      <c r="G37">
        <f t="shared" si="2"/>
        <v>2.5499999974272214E-3</v>
      </c>
      <c r="K37">
        <f t="shared" si="5"/>
        <v>2.5499999974272214E-3</v>
      </c>
      <c r="O37">
        <f t="shared" ca="1" si="3"/>
        <v>1.6643822303926996E-3</v>
      </c>
      <c r="Q37" s="2">
        <f t="shared" si="4"/>
        <v>43351.012490000001</v>
      </c>
    </row>
    <row r="38" spans="1:21" ht="12" customHeight="1" x14ac:dyDescent="0.2">
      <c r="A38" s="39" t="s">
        <v>52</v>
      </c>
      <c r="B38" s="40" t="s">
        <v>47</v>
      </c>
      <c r="C38" s="41">
        <v>58369.512490000001</v>
      </c>
      <c r="D38" s="41">
        <v>5.0000000000000002E-5</v>
      </c>
      <c r="E38">
        <f t="shared" si="0"/>
        <v>11152.005158601713</v>
      </c>
      <c r="F38">
        <f t="shared" si="1"/>
        <v>11152</v>
      </c>
      <c r="G38">
        <f t="shared" si="2"/>
        <v>2.5499999974272214E-3</v>
      </c>
      <c r="K38">
        <f t="shared" si="5"/>
        <v>2.5499999974272214E-3</v>
      </c>
      <c r="O38">
        <f t="shared" ca="1" si="3"/>
        <v>1.6643822303926996E-3</v>
      </c>
      <c r="Q38" s="2">
        <f t="shared" si="4"/>
        <v>43351.012490000001</v>
      </c>
    </row>
    <row r="39" spans="1:21" ht="12" customHeight="1" x14ac:dyDescent="0.2">
      <c r="A39" s="36" t="s">
        <v>54</v>
      </c>
      <c r="B39" s="37" t="s">
        <v>47</v>
      </c>
      <c r="C39" s="38">
        <v>58765.9565</v>
      </c>
      <c r="D39" s="38" t="s">
        <v>55</v>
      </c>
      <c r="E39">
        <f t="shared" si="0"/>
        <v>11954.00388412364</v>
      </c>
      <c r="F39">
        <f t="shared" si="1"/>
        <v>11954</v>
      </c>
      <c r="G39">
        <f t="shared" si="2"/>
        <v>1.919999995152466E-3</v>
      </c>
      <c r="K39">
        <f t="shared" si="5"/>
        <v>1.919999995152466E-3</v>
      </c>
      <c r="O39">
        <f t="shared" ca="1" si="3"/>
        <v>1.1406016284055036E-3</v>
      </c>
      <c r="Q39" s="2">
        <f t="shared" si="4"/>
        <v>43747.4565</v>
      </c>
    </row>
    <row r="40" spans="1:21" ht="12" customHeight="1" x14ac:dyDescent="0.2">
      <c r="A40" s="36" t="s">
        <v>56</v>
      </c>
      <c r="B40" s="37" t="s">
        <v>47</v>
      </c>
      <c r="C40" s="38">
        <v>59138.670299999998</v>
      </c>
      <c r="D40" s="38">
        <v>1E-4</v>
      </c>
      <c r="E40">
        <f t="shared" si="0"/>
        <v>12707.996844149529</v>
      </c>
      <c r="F40">
        <f t="shared" si="1"/>
        <v>12708</v>
      </c>
      <c r="G40">
        <f t="shared" si="2"/>
        <v>-1.5600000042468309E-3</v>
      </c>
      <c r="K40">
        <f t="shared" si="5"/>
        <v>-1.5600000042468309E-3</v>
      </c>
      <c r="O40">
        <f t="shared" ca="1" si="3"/>
        <v>6.4816949137514769E-4</v>
      </c>
      <c r="Q40" s="2">
        <f t="shared" si="4"/>
        <v>44120.170299999998</v>
      </c>
    </row>
    <row r="41" spans="1:21" ht="12" customHeight="1" x14ac:dyDescent="0.2">
      <c r="A41" s="42" t="s">
        <v>58</v>
      </c>
      <c r="B41" s="43" t="s">
        <v>47</v>
      </c>
      <c r="C41" s="47">
        <v>59168.331400000003</v>
      </c>
      <c r="D41" s="44">
        <v>4.0000000000000002E-4</v>
      </c>
      <c r="E41">
        <f t="shared" si="0"/>
        <v>12768.000687813563</v>
      </c>
      <c r="F41">
        <f t="shared" si="1"/>
        <v>12768</v>
      </c>
      <c r="G41">
        <f t="shared" si="2"/>
        <v>3.3999999868683517E-4</v>
      </c>
      <c r="K41">
        <f t="shared" si="5"/>
        <v>3.3999999868683517E-4</v>
      </c>
      <c r="O41">
        <f t="shared" ca="1" si="3"/>
        <v>6.0898391017909746E-4</v>
      </c>
      <c r="Q41" s="2">
        <f t="shared" si="4"/>
        <v>44149.831400000003</v>
      </c>
    </row>
    <row r="42" spans="1:21" ht="12" customHeight="1" x14ac:dyDescent="0.2">
      <c r="A42" s="42" t="s">
        <v>58</v>
      </c>
      <c r="B42" s="43" t="s">
        <v>47</v>
      </c>
      <c r="C42" s="47">
        <v>59168.577700000002</v>
      </c>
      <c r="D42" s="44">
        <v>1E-3</v>
      </c>
      <c r="E42">
        <f t="shared" si="0"/>
        <v>12768.498948049844</v>
      </c>
      <c r="F42">
        <f t="shared" si="1"/>
        <v>12768.5</v>
      </c>
      <c r="G42">
        <f t="shared" si="2"/>
        <v>-5.2000000141561031E-4</v>
      </c>
      <c r="K42">
        <f t="shared" si="5"/>
        <v>-5.2000000141561031E-4</v>
      </c>
      <c r="O42">
        <f t="shared" ca="1" si="3"/>
        <v>6.0865736366913156E-4</v>
      </c>
      <c r="Q42" s="2">
        <f t="shared" si="4"/>
        <v>44150.077700000002</v>
      </c>
    </row>
    <row r="43" spans="1:21" ht="12" customHeight="1" x14ac:dyDescent="0.2">
      <c r="A43" s="42" t="s">
        <v>59</v>
      </c>
      <c r="B43" s="43" t="s">
        <v>49</v>
      </c>
      <c r="C43" s="47">
        <v>59460.464699999997</v>
      </c>
      <c r="D43" s="44">
        <v>4.0000000000000002E-4</v>
      </c>
      <c r="E43">
        <f t="shared" si="0"/>
        <v>13358.980822139494</v>
      </c>
      <c r="F43">
        <f t="shared" si="1"/>
        <v>13359</v>
      </c>
      <c r="O43">
        <f t="shared" ca="1" si="3"/>
        <v>2.2300593539801086E-4</v>
      </c>
      <c r="Q43" s="2">
        <f t="shared" si="4"/>
        <v>44441.964699999997</v>
      </c>
      <c r="U43">
        <f>+C43-(C$7+F43*C$8)</f>
        <v>-9.4800000078976154E-3</v>
      </c>
    </row>
    <row r="44" spans="1:21" ht="12" customHeight="1" x14ac:dyDescent="0.2">
      <c r="A44" s="44" t="s">
        <v>60</v>
      </c>
      <c r="B44" s="43" t="s">
        <v>47</v>
      </c>
      <c r="C44" s="47">
        <v>59602.343200000003</v>
      </c>
      <c r="D44" s="44">
        <v>1E-4</v>
      </c>
      <c r="E44">
        <f t="shared" si="0"/>
        <v>13645.998341155528</v>
      </c>
      <c r="F44">
        <f t="shared" si="1"/>
        <v>13646</v>
      </c>
      <c r="G44">
        <f t="shared" si="2"/>
        <v>-8.2000000111293048E-4</v>
      </c>
      <c r="K44">
        <f t="shared" si="5"/>
        <v>-8.2000000111293048E-4</v>
      </c>
      <c r="O44">
        <f t="shared" ca="1" si="3"/>
        <v>3.5568238676906075E-5</v>
      </c>
      <c r="Q44" s="2">
        <f t="shared" si="4"/>
        <v>44583.843200000003</v>
      </c>
    </row>
    <row r="45" spans="1:21" x14ac:dyDescent="0.2">
      <c r="A45" s="45" t="s">
        <v>61</v>
      </c>
      <c r="B45" s="46" t="s">
        <v>49</v>
      </c>
      <c r="C45" s="47">
        <v>59970.361599999997</v>
      </c>
      <c r="D45" s="44">
        <v>2.0000000000000001E-4</v>
      </c>
      <c r="E45">
        <f t="shared" ref="E45" si="6">+(C45-C$7)/C$8</f>
        <v>14390.492595889291</v>
      </c>
      <c r="F45">
        <f t="shared" si="1"/>
        <v>14390.5</v>
      </c>
      <c r="G45">
        <f t="shared" ref="G45" si="7">+C45-(C$7+F45*C$8)</f>
        <v>-3.6600000094040297E-3</v>
      </c>
      <c r="K45">
        <f t="shared" ref="K45" si="8">+G45</f>
        <v>-3.6600000094040297E-3</v>
      </c>
      <c r="O45">
        <f t="shared" ref="O45" ca="1" si="9">+C$11+C$12*$F45</f>
        <v>-4.5065951466407607E-4</v>
      </c>
      <c r="Q45" s="2">
        <f t="shared" ref="Q45" si="10">+C45-15018.5</f>
        <v>44951.861599999997</v>
      </c>
    </row>
    <row r="46" spans="1:21" x14ac:dyDescent="0.2">
      <c r="A46" s="45" t="s">
        <v>62</v>
      </c>
      <c r="B46" s="49" t="s">
        <v>47</v>
      </c>
      <c r="C46" s="50">
        <v>60302.296999999999</v>
      </c>
      <c r="D46" s="50">
        <v>1E-4</v>
      </c>
      <c r="E46">
        <f t="shared" ref="E46" si="11">+(C46-C$7)/C$8</f>
        <v>15061.991624858385</v>
      </c>
      <c r="F46">
        <f t="shared" ref="F46" si="12">ROUND(2*E46,0)/2</f>
        <v>15062</v>
      </c>
      <c r="G46">
        <f t="shared" ref="G46" si="13">+C46-(C$7+F46*C$8)</f>
        <v>-4.1400000045541674E-3</v>
      </c>
      <c r="K46">
        <f t="shared" ref="K46" si="14">+G46</f>
        <v>-4.1400000045541674E-3</v>
      </c>
      <c r="O46">
        <f t="shared" ref="O46" ca="1" si="15">+C$11+C$12*$F46</f>
        <v>-8.8921147754986336E-4</v>
      </c>
      <c r="Q46" s="2">
        <f t="shared" ref="Q46" si="16">+C46-15018.5</f>
        <v>45283.796999999999</v>
      </c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0:D33" name="Range1"/>
  </protectedRanges>
  <sortState xmlns:xlrd2="http://schemas.microsoft.com/office/spreadsheetml/2017/richdata2" ref="A21:U44">
    <sortCondition ref="C21:C44"/>
  </sortState>
  <phoneticPr fontId="7" type="noConversion"/>
  <hyperlinks>
    <hyperlink ref="H63173" r:id="rId1" display="http://vsolj.cetus-net.org/bulletin.html" xr:uid="{00000000-0004-0000-0000-000000000000}"/>
    <hyperlink ref="H63166" r:id="rId2" display="https://www.aavso.org/ejaavso" xr:uid="{00000000-0004-0000-0000-000001000000}"/>
    <hyperlink ref="I63173" r:id="rId3" display="http://vsolj.cetus-net.org/bulletin.html" xr:uid="{00000000-0004-0000-0000-000002000000}"/>
    <hyperlink ref="AQ56824" r:id="rId4" display="http://cdsbib.u-strasbg.fr/cgi-bin/cdsbib?1990RMxAA..21..381G" xr:uid="{00000000-0004-0000-0000-000003000000}"/>
    <hyperlink ref="H63170" r:id="rId5" display="https://www.aavso.org/ejaavso" xr:uid="{00000000-0004-0000-0000-000004000000}"/>
    <hyperlink ref="AP4188" r:id="rId6" display="http://cdsbib.u-strasbg.fr/cgi-bin/cdsbib?1990RMxAA..21..381G" xr:uid="{00000000-0004-0000-0000-000005000000}"/>
    <hyperlink ref="AP4191" r:id="rId7" display="http://cdsbib.u-strasbg.fr/cgi-bin/cdsbib?1990RMxAA..21..381G" xr:uid="{00000000-0004-0000-0000-000006000000}"/>
    <hyperlink ref="AP4189" r:id="rId8" display="http://cdsbib.u-strasbg.fr/cgi-bin/cdsbib?1990RMxAA..21..381G" xr:uid="{00000000-0004-0000-0000-000007000000}"/>
    <hyperlink ref="AP4173" r:id="rId9" display="http://cdsbib.u-strasbg.fr/cgi-bin/cdsbib?1990RMxAA..21..381G" xr:uid="{00000000-0004-0000-0000-000008000000}"/>
    <hyperlink ref="AQ4402" r:id="rId10" display="http://cdsbib.u-strasbg.fr/cgi-bin/cdsbib?1990RMxAA..21..381G" xr:uid="{00000000-0004-0000-0000-000009000000}"/>
    <hyperlink ref="AQ4406" r:id="rId11" display="http://cdsbib.u-strasbg.fr/cgi-bin/cdsbib?1990RMxAA..21..381G" xr:uid="{00000000-0004-0000-0000-00000A000000}"/>
    <hyperlink ref="AQ64086" r:id="rId12" display="http://cdsbib.u-strasbg.fr/cgi-bin/cdsbib?1990RMxAA..21..381G" xr:uid="{00000000-0004-0000-0000-00000B000000}"/>
    <hyperlink ref="I1294" r:id="rId13" display="http://vsolj.cetus-net.org/bulletin.html" xr:uid="{00000000-0004-0000-0000-00000C000000}"/>
    <hyperlink ref="H1294" r:id="rId14" display="http://vsolj.cetus-net.org/bulletin.html" xr:uid="{00000000-0004-0000-0000-00000D000000}"/>
    <hyperlink ref="AQ64747" r:id="rId15" display="http://cdsbib.u-strasbg.fr/cgi-bin/cdsbib?1990RMxAA..21..381G" xr:uid="{00000000-0004-0000-0000-00000E000000}"/>
    <hyperlink ref="AQ64746" r:id="rId16" display="http://cdsbib.u-strasbg.fr/cgi-bin/cdsbib?1990RMxAA..21..381G" xr:uid="{00000000-0004-0000-0000-00000F000000}"/>
    <hyperlink ref="AP2464" r:id="rId17" display="http://cdsbib.u-strasbg.fr/cgi-bin/cdsbib?1990RMxAA..21..381G" xr:uid="{00000000-0004-0000-0000-000010000000}"/>
    <hyperlink ref="AP2482" r:id="rId18" display="http://cdsbib.u-strasbg.fr/cgi-bin/cdsbib?1990RMxAA..21..381G" xr:uid="{00000000-0004-0000-0000-000011000000}"/>
    <hyperlink ref="AP2483" r:id="rId19" display="http://cdsbib.u-strasbg.fr/cgi-bin/cdsbib?1990RMxAA..21..381G" xr:uid="{00000000-0004-0000-0000-000012000000}"/>
    <hyperlink ref="AP24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2024-09-28T08:15:07Z</dcterms:modified>
</cp:coreProperties>
</file>