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9AA4A99-758C-497E-8557-A5E3D5C50C9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5" i="1" l="1"/>
  <c r="G25" i="1"/>
  <c r="K25" i="1"/>
  <c r="F24" i="1"/>
  <c r="G24" i="1"/>
  <c r="K24" i="1"/>
  <c r="E25" i="1"/>
  <c r="E24" i="1"/>
  <c r="E23" i="1"/>
  <c r="F23" i="1"/>
  <c r="G23" i="1"/>
  <c r="K23" i="1"/>
  <c r="E22" i="1"/>
  <c r="F22" i="1"/>
  <c r="G22" i="1"/>
  <c r="K22" i="1"/>
  <c r="E21" i="1"/>
  <c r="F21" i="1"/>
  <c r="G21" i="1"/>
  <c r="I21" i="1"/>
  <c r="D9" i="1"/>
  <c r="C9" i="1"/>
  <c r="Q22" i="1"/>
  <c r="Q23" i="1"/>
  <c r="Q24" i="1"/>
  <c r="Q25" i="1"/>
  <c r="F16" i="1"/>
  <c r="F17" i="1" s="1"/>
  <c r="C17" i="1"/>
  <c r="Q21" i="1"/>
  <c r="C12" i="1"/>
  <c r="C11" i="1"/>
  <c r="O25" i="1" l="1"/>
  <c r="O23" i="1"/>
  <c r="C15" i="1"/>
  <c r="O22" i="1"/>
  <c r="O21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<sst xmlns="http://schemas.openxmlformats.org/spreadsheetml/2006/main" count="62" uniqueCount="49">
  <si>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</si>
  <si>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</si>
  <si>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</si>
  <si>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</si>
  <si>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</si>
  <si>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</si>
  <si>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</si>
  <si>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</si>
  <si>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</si>
  <si>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</si>
  <si>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</si>
  <si>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</si>
  <si>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</si>
  <si>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</si>
  <si>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</si>
  <si>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</si>
  <si>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</si>
  <si>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</si>
  <si>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</si>
  <si>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</si>
  <si>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</si>
  <si>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</si>
  <si>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</si>
  <si>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</si>
  <si>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</si>
  <si>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</si>
  <si>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</si>
  <si>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</si>
  <si>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</si>
  <si>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</si>
  <si>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</si>
  <si>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</si>
  <si>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</si>
  <si>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</si>
  <si>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</si>
  <si>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</si>
  <si>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</si>
  <si>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</si>
  <si>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</si>
  <si>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</si>
  <si>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</si>
  <si>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</si>
  <si>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G5251-0240</t>
  </si>
  <si>
    <t>2014A</t>
  </si>
  <si>
    <t>EW</t>
  </si>
  <si>
    <t>VSX</t>
  </si>
  <si>
    <t>OEJV 0211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</si>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</sst>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172" fontId="5" fillId="0" borderId="0" xfId="0" applyNumberFormat="1" applyFont="1" applyAlignment="1">
      <alignment horizontal="left" vertical="center"/>
    </xf>
    <xf numFmtId="172" fontId="15" fillId="0" borderId="0" xfId="0" applyNumberFormat="1" applyFont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G5251-0240 - O-C Diagr.</a:t>
            </a:r>
          </a:p>
        </c:rich>
      </c:tx>
      <c:layout>
        <c:manualLayout>
          <c:xMode val="edge"/>
          <c:yMode val="edge"/>
          <c:x val="0.3603608332742190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9790.5</c:v>
                </c:pt>
                <c:pt idx="2">
                  <c:v>9791</c:v>
                </c:pt>
                <c:pt idx="3">
                  <c:v>9791</c:v>
                </c:pt>
                <c:pt idx="4">
                  <c:v>9864.5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BA-4A4F-BE90-4BB4927266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9790.5</c:v>
                </c:pt>
                <c:pt idx="2">
                  <c:v>9791</c:v>
                </c:pt>
                <c:pt idx="3">
                  <c:v>9791</c:v>
                </c:pt>
                <c:pt idx="4">
                  <c:v>9864.5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-0.16224099999817554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BA-4A4F-BE90-4BB4927266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9790.5</c:v>
                </c:pt>
                <c:pt idx="2">
                  <c:v>9791</c:v>
                </c:pt>
                <c:pt idx="3">
                  <c:v>9791</c:v>
                </c:pt>
                <c:pt idx="4">
                  <c:v>9864.5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BA-4A4F-BE90-4BB4927266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9790.5</c:v>
                </c:pt>
                <c:pt idx="2">
                  <c:v>9791</c:v>
                </c:pt>
                <c:pt idx="3">
                  <c:v>9791</c:v>
                </c:pt>
                <c:pt idx="4">
                  <c:v>9864.5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5.4089999975985847E-3</c:v>
                </c:pt>
                <c:pt idx="2">
                  <c:v>4.5580000005429611E-3</c:v>
                </c:pt>
                <c:pt idx="3">
                  <c:v>4.6979999970062636E-3</c:v>
                </c:pt>
                <c:pt idx="4">
                  <c:v>6.1409999980241992E-3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BA-4A4F-BE90-4BB4927266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9790.5</c:v>
                </c:pt>
                <c:pt idx="2">
                  <c:v>9791</c:v>
                </c:pt>
                <c:pt idx="3">
                  <c:v>9791</c:v>
                </c:pt>
                <c:pt idx="4">
                  <c:v>9864.5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BA-4A4F-BE90-4BB4927266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9790.5</c:v>
                </c:pt>
                <c:pt idx="2">
                  <c:v>9791</c:v>
                </c:pt>
                <c:pt idx="3">
                  <c:v>9791</c:v>
                </c:pt>
                <c:pt idx="4">
                  <c:v>9864.5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BA-4A4F-BE90-4BB4927266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9790.5</c:v>
                </c:pt>
                <c:pt idx="2">
                  <c:v>9791</c:v>
                </c:pt>
                <c:pt idx="3">
                  <c:v>9791</c:v>
                </c:pt>
                <c:pt idx="4">
                  <c:v>9864.5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BA-4A4F-BE90-4BB4927266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9790.5</c:v>
                </c:pt>
                <c:pt idx="2">
                  <c:v>9791</c:v>
                </c:pt>
                <c:pt idx="3">
                  <c:v>9791</c:v>
                </c:pt>
                <c:pt idx="4">
                  <c:v>9864.5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-0.16095743567755344</c:v>
                </c:pt>
                <c:pt idx="1">
                  <c:v>4.8838774629116344E-3</c:v>
                </c:pt>
                <c:pt idx="2">
                  <c:v>4.8923473971884679E-3</c:v>
                </c:pt>
                <c:pt idx="3">
                  <c:v>4.8923473971884679E-3</c:v>
                </c:pt>
                <c:pt idx="4">
                  <c:v>6.1374277358834661E-3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BA-4A4F-BE90-4BB49272668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9790.5</c:v>
                </c:pt>
                <c:pt idx="2">
                  <c:v>9791</c:v>
                </c:pt>
                <c:pt idx="3">
                  <c:v>9791</c:v>
                </c:pt>
                <c:pt idx="4">
                  <c:v>9864.5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BA-4A4F-BE90-4BB492726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213768"/>
        <c:axId val="1"/>
      </c:scatterChart>
      <c:valAx>
        <c:axId val="683213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213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1352848911904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133350</xdr:colOff>
      <xdr:row>19</xdr:row>
      <xdr:rowOff>9525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A26E9E88-CD50-016C-94B0-A924418D3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42</v>
      </c>
      <c r="F1" s="6" t="s">
        <v>42</v>
      </c>
      <c r="G1" s="4" t="s">
        <v>43</v>
      </c>
      <c r="H1" s="5"/>
      <c r="I1" s="7" t="s">
        <v>42</v>
      </c>
      <c r="J1" s="6" t="s">
        <v>42</v>
      </c>
      <c r="K1" s="8">
        <v>23.343665999999999</v>
      </c>
      <c r="L1" s="9">
        <v>-1.3209499992</v>
      </c>
      <c r="M1" s="10">
        <v>54465.579940000003</v>
      </c>
      <c r="N1" s="10">
        <v>0.32448199999999999</v>
      </c>
      <c r="O1" s="11" t="s">
        <v>44</v>
      </c>
      <c r="P1" s="11">
        <v>14.23</v>
      </c>
    </row>
    <row r="2" spans="1:16" s="12" customFormat="1" ht="12.95" customHeight="1" x14ac:dyDescent="0.2">
      <c r="A2" s="12" t="s">
        <v>23</v>
      </c>
      <c r="B2" s="12" t="s">
        <v>44</v>
      </c>
      <c r="C2" s="13"/>
      <c r="D2" s="14"/>
    </row>
    <row r="3" spans="1:16" s="12" customFormat="1" ht="12.95" customHeight="1" thickBot="1" x14ac:dyDescent="0.25"/>
    <row r="4" spans="1:16" s="12" customFormat="1" ht="12.95" customHeight="1" thickTop="1" thickBot="1" x14ac:dyDescent="0.25">
      <c r="A4" s="15" t="s">
        <v>0</v>
      </c>
      <c r="C4" s="16" t="s">
        <v>37</v>
      </c>
      <c r="D4" s="17" t="s">
        <v>37</v>
      </c>
      <c r="E4" s="18"/>
    </row>
    <row r="5" spans="1:16" s="12" customFormat="1" ht="12.95" customHeight="1" thickTop="1" x14ac:dyDescent="0.2">
      <c r="A5" s="19" t="s">
        <v>28</v>
      </c>
      <c r="C5" s="20">
        <v>-9.5</v>
      </c>
      <c r="D5" s="12" t="s">
        <v>29</v>
      </c>
    </row>
    <row r="6" spans="1:16" s="12" customFormat="1" ht="12.95" customHeight="1" x14ac:dyDescent="0.2">
      <c r="A6" s="15" t="s">
        <v>1</v>
      </c>
    </row>
    <row r="7" spans="1:16" s="12" customFormat="1" ht="12.95" customHeight="1" x14ac:dyDescent="0.2">
      <c r="A7" s="12" t="s">
        <v>2</v>
      </c>
      <c r="C7" s="43">
        <v>54465.579940000003</v>
      </c>
      <c r="D7" s="22" t="s">
        <v>45</v>
      </c>
    </row>
    <row r="8" spans="1:16" s="12" customFormat="1" ht="12.95" customHeight="1" x14ac:dyDescent="0.2">
      <c r="A8" s="12" t="s">
        <v>3</v>
      </c>
      <c r="C8" s="43">
        <v>0.32448199999999999</v>
      </c>
      <c r="D8" s="22" t="s">
        <v>45</v>
      </c>
    </row>
    <row r="9" spans="1:16" s="12" customFormat="1" ht="12.95" customHeight="1" x14ac:dyDescent="0.2">
      <c r="A9" s="23" t="s">
        <v>32</v>
      </c>
      <c r="B9" s="24">
        <v>22</v>
      </c>
      <c r="C9" s="25" t="str">
        <f>"F"&amp;B9</f>
        <v>F22</v>
      </c>
      <c r="D9" s="26" t="str">
        <f>"G"&amp;B9</f>
        <v>G22</v>
      </c>
    </row>
    <row r="10" spans="1:16" s="12" customFormat="1" ht="12.95" customHeight="1" thickBot="1" x14ac:dyDescent="0.25">
      <c r="C10" s="27" t="s">
        <v>19</v>
      </c>
      <c r="D10" s="27" t="s">
        <v>20</v>
      </c>
    </row>
    <row r="11" spans="1:16" s="12" customFormat="1" ht="12.95" customHeight="1" x14ac:dyDescent="0.2">
      <c r="A11" s="12" t="s">
        <v>15</v>
      </c>
      <c r="C11" s="26">
        <f ca="1">INTERCEPT(INDIRECT($D$9):G992,INDIRECT($C$9):F992)</f>
        <v>-0.16096590561183027</v>
      </c>
      <c r="D11" s="14"/>
    </row>
    <row r="12" spans="1:16" s="12" customFormat="1" ht="12.95" customHeight="1" x14ac:dyDescent="0.2">
      <c r="A12" s="12" t="s">
        <v>16</v>
      </c>
      <c r="C12" s="26">
        <f ca="1">SLOPE(INDIRECT($D$9):G992,INDIRECT($C$9):F992)</f>
        <v>1.6939868553673653E-5</v>
      </c>
      <c r="D12" s="14"/>
    </row>
    <row r="13" spans="1:16" s="12" customFormat="1" ht="12.95" customHeight="1" x14ac:dyDescent="0.2">
      <c r="A13" s="12" t="s">
        <v>18</v>
      </c>
      <c r="C13" s="14" t="s">
        <v>13</v>
      </c>
      <c r="E13" s="12">
        <v>1</v>
      </c>
    </row>
    <row r="14" spans="1:16" s="12" customFormat="1" ht="12.95" customHeight="1" x14ac:dyDescent="0.2"/>
    <row r="15" spans="1:16" s="12" customFormat="1" ht="12.95" customHeight="1" x14ac:dyDescent="0.2">
      <c r="A15" s="28" t="s">
        <v>17</v>
      </c>
      <c r="C15" s="29">
        <f ca="1">(C7+C11)+(C8+C12)*INT(MAX(F21:F3533))</f>
        <v>57666.276516957805</v>
      </c>
      <c r="E15" s="30" t="s">
        <v>34</v>
      </c>
      <c r="F15" s="31">
        <v>1</v>
      </c>
    </row>
    <row r="16" spans="1:16" s="12" customFormat="1" ht="12.95" customHeight="1" x14ac:dyDescent="0.2">
      <c r="A16" s="15" t="s">
        <v>4</v>
      </c>
      <c r="C16" s="32">
        <f ca="1">+C8+C12</f>
        <v>0.32449893986855366</v>
      </c>
      <c r="E16" s="30" t="s">
        <v>30</v>
      </c>
      <c r="F16" s="32">
        <f ca="1">NOW()+15018.5+$C$5/24</f>
        <v>60373.732126273149</v>
      </c>
    </row>
    <row r="17" spans="1:21" s="12" customFormat="1" ht="12.95" customHeight="1" thickBot="1" x14ac:dyDescent="0.25">
      <c r="A17" s="30" t="s">
        <v>27</v>
      </c>
      <c r="C17" s="12">
        <f>COUNT(C21:C2191)</f>
        <v>5</v>
      </c>
      <c r="E17" s="30" t="s">
        <v>35</v>
      </c>
      <c r="F17" s="33">
        <f ca="1">ROUND(2*(F16-$C$7)/$C$8,0)/2+F15</f>
        <v>18209</v>
      </c>
    </row>
    <row r="18" spans="1:21" s="12" customFormat="1" ht="12.95" customHeight="1" thickTop="1" thickBot="1" x14ac:dyDescent="0.25">
      <c r="A18" s="15" t="s">
        <v>5</v>
      </c>
      <c r="C18" s="34">
        <f ca="1">+C15</f>
        <v>57666.276516957805</v>
      </c>
      <c r="D18" s="35">
        <f ca="1">+C16</f>
        <v>0.32449893986855366</v>
      </c>
      <c r="E18" s="30" t="s">
        <v>36</v>
      </c>
      <c r="F18" s="26">
        <f ca="1">ROUND(2*(F16-$C$15)/$C$16,0)/2+F15</f>
        <v>8344.5</v>
      </c>
    </row>
    <row r="19" spans="1:21" s="12" customFormat="1" ht="12.95" customHeight="1" thickTop="1" x14ac:dyDescent="0.2">
      <c r="E19" s="30" t="s">
        <v>31</v>
      </c>
      <c r="F19" s="36">
        <f ca="1">+$C$15+$C$16*F18-15018.5-$C$5/24</f>
        <v>45355.953754024289</v>
      </c>
    </row>
    <row r="20" spans="1:21" s="12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U20" s="39" t="s">
        <v>33</v>
      </c>
    </row>
    <row r="21" spans="1:21" s="12" customFormat="1" ht="12.95" customHeight="1" x14ac:dyDescent="0.2">
      <c r="A21" s="12" t="s">
        <v>45</v>
      </c>
      <c r="C21" s="21">
        <v>54465.579940000003</v>
      </c>
      <c r="D21" s="21" t="s">
        <v>13</v>
      </c>
      <c r="E21" s="40">
        <f>+(C21-C$7)/C$8</f>
        <v>0</v>
      </c>
      <c r="F21" s="41">
        <f>ROUND(2*E21,0)/2+0.5</f>
        <v>0.5</v>
      </c>
      <c r="G21" s="12">
        <f>+C21-(C$7+F21*C$8)</f>
        <v>-0.16224099999817554</v>
      </c>
      <c r="I21" s="12">
        <f>+G21</f>
        <v>-0.16224099999817554</v>
      </c>
      <c r="O21" s="12">
        <f ca="1">+C$11+C$12*$F21</f>
        <v>-0.16095743567755344</v>
      </c>
      <c r="Q21" s="42">
        <f>+C21-15018.5</f>
        <v>39447.079940000003</v>
      </c>
    </row>
    <row r="22" spans="1:21" s="12" customFormat="1" ht="12.95" customHeight="1" x14ac:dyDescent="0.2">
      <c r="A22" s="12" t="s">
        <v>46</v>
      </c>
      <c r="B22" s="14" t="s">
        <v>47</v>
      </c>
      <c r="C22" s="21">
        <v>57642.426370000001</v>
      </c>
      <c r="D22" s="21">
        <v>4.0000000000000002E-4</v>
      </c>
      <c r="E22" s="40">
        <f>+(C22-C$7)/C$8</f>
        <v>9790.5166696457673</v>
      </c>
      <c r="F22" s="40">
        <f>ROUND(2*E22,0)/2</f>
        <v>9790.5</v>
      </c>
      <c r="G22" s="12">
        <f>+C22-(C$7+F22*C$8)</f>
        <v>5.4089999975985847E-3</v>
      </c>
      <c r="K22" s="12">
        <f>+G22</f>
        <v>5.4089999975985847E-3</v>
      </c>
      <c r="O22" s="12">
        <f ca="1">+C$11+C$12*$F22</f>
        <v>4.8838774629116344E-3</v>
      </c>
      <c r="Q22" s="42">
        <f>+C22-15018.5</f>
        <v>42623.926370000001</v>
      </c>
    </row>
    <row r="23" spans="1:21" s="12" customFormat="1" ht="12.95" customHeight="1" x14ac:dyDescent="0.2">
      <c r="A23" s="12" t="s">
        <v>46</v>
      </c>
      <c r="B23" s="14" t="s">
        <v>48</v>
      </c>
      <c r="C23" s="21">
        <v>57642.587760000002</v>
      </c>
      <c r="D23" s="21">
        <v>2.9999999999999997E-4</v>
      </c>
      <c r="E23" s="40">
        <f>+(C23-C$7)/C$8</f>
        <v>9791.0140470041442</v>
      </c>
      <c r="F23" s="40">
        <f>ROUND(2*E23,0)/2</f>
        <v>9791</v>
      </c>
      <c r="G23" s="12">
        <f>+C23-(C$7+F23*C$8)</f>
        <v>4.5580000005429611E-3</v>
      </c>
      <c r="K23" s="12">
        <f>+G23</f>
        <v>4.5580000005429611E-3</v>
      </c>
      <c r="O23" s="12">
        <f ca="1">+C$11+C$12*$F23</f>
        <v>4.8923473971884679E-3</v>
      </c>
      <c r="Q23" s="42">
        <f>+C23-15018.5</f>
        <v>42624.087760000002</v>
      </c>
    </row>
    <row r="24" spans="1:21" s="12" customFormat="1" ht="12.95" customHeight="1" x14ac:dyDescent="0.2">
      <c r="A24" s="12" t="s">
        <v>46</v>
      </c>
      <c r="B24" s="14" t="s">
        <v>48</v>
      </c>
      <c r="C24" s="21">
        <v>57642.587899999999</v>
      </c>
      <c r="D24" s="21">
        <v>2.9999999999999997E-4</v>
      </c>
      <c r="E24" s="40">
        <f>+(C24-C$7)/C$8</f>
        <v>9791.0144784610402</v>
      </c>
      <c r="F24" s="40">
        <f>ROUND(2*E24,0)/2</f>
        <v>9791</v>
      </c>
      <c r="G24" s="12">
        <f>+C24-(C$7+F24*C$8)</f>
        <v>4.6979999970062636E-3</v>
      </c>
      <c r="K24" s="12">
        <f>+G24</f>
        <v>4.6979999970062636E-3</v>
      </c>
      <c r="O24" s="12">
        <f ca="1">+C$11+C$12*$F24</f>
        <v>4.8923473971884679E-3</v>
      </c>
      <c r="Q24" s="42">
        <f>+C24-15018.5</f>
        <v>42624.087899999999</v>
      </c>
    </row>
    <row r="25" spans="1:21" s="12" customFormat="1" ht="12.95" customHeight="1" x14ac:dyDescent="0.2">
      <c r="A25" s="12" t="s">
        <v>46</v>
      </c>
      <c r="B25" s="14" t="s">
        <v>47</v>
      </c>
      <c r="C25" s="21">
        <v>57666.438770000001</v>
      </c>
      <c r="D25" s="21">
        <v>2.9999999999999997E-4</v>
      </c>
      <c r="E25" s="40">
        <f>+(C25-C$7)/C$8</f>
        <v>9864.5189255490204</v>
      </c>
      <c r="F25" s="40">
        <f>ROUND(2*E25,0)/2</f>
        <v>9864.5</v>
      </c>
      <c r="G25" s="12">
        <f>+C25-(C$7+F25*C$8)</f>
        <v>6.1409999980241992E-3</v>
      </c>
      <c r="K25" s="12">
        <f>+G25</f>
        <v>6.1409999980241992E-3</v>
      </c>
      <c r="O25" s="12">
        <f ca="1">+C$11+C$12*$F25</f>
        <v>6.1374277358834661E-3</v>
      </c>
      <c r="Q25" s="42">
        <f>+C25-15018.5</f>
        <v>42647.938770000001</v>
      </c>
    </row>
    <row r="26" spans="1:21" s="12" customFormat="1" ht="12.95" customHeight="1" x14ac:dyDescent="0.2">
      <c r="C26" s="21"/>
      <c r="D26" s="21"/>
      <c r="Q26" s="42"/>
    </row>
    <row r="27" spans="1:21" s="12" customFormat="1" ht="12.95" customHeight="1" x14ac:dyDescent="0.2">
      <c r="C27" s="21"/>
      <c r="D27" s="21"/>
      <c r="Q27" s="42"/>
    </row>
    <row r="28" spans="1:21" s="12" customFormat="1" ht="12.95" customHeight="1" x14ac:dyDescent="0.2">
      <c r="C28" s="21"/>
      <c r="D28" s="21"/>
      <c r="Q28" s="42"/>
    </row>
    <row r="29" spans="1:21" s="12" customFormat="1" ht="12.95" customHeight="1" x14ac:dyDescent="0.2">
      <c r="C29" s="21"/>
      <c r="D29" s="21"/>
      <c r="Q29" s="42"/>
    </row>
    <row r="30" spans="1:21" s="12" customFormat="1" ht="12.95" customHeight="1" x14ac:dyDescent="0.2">
      <c r="C30" s="21"/>
      <c r="D30" s="21"/>
      <c r="Q30" s="4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2024-03-04T04:34:15Z</dcterms:modified>
</cp:coreProperties>
</file>