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3991FED-6149-48F9-AD5D-D0E42115B8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C12" i="1"/>
  <c r="C16" i="1" l="1"/>
  <c r="D18" i="1" s="1"/>
  <c r="C11" i="1"/>
  <c r="C15" i="1" l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<sst xmlns="http://schemas.openxmlformats.org/spreadsheetml/2006/main" count="57" uniqueCount="53">
  <si>
    <t>System Type:</t>
  </si>
  <si>
    <t>EB / EW</t>
  </si>
  <si>
    <t>Psc</t>
  </si>
  <si>
    <t>G0014-0479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</si>
  <si>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</si>
  <si>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</si>
  <si>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</si>
  <si>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</si>
  <si>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</si>
  <si>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</si>
  <si>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</si>
  <si>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</si>
  <si>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</si>
  <si>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</si>
  <si>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</si>
  <si>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</si>
  <si>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</si>
  <si>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</si>
  <si>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</si>
  <si>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</si>
  <si>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</si>
  <si>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</si>
  <si>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</si>
  <si>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</si>
  <si>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</si>
  <si>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</si>
  <si>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</si>
  <si>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</si>
  <si>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</si>
  <si>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</si>
  <si>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</si>
  <si>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</si>
  <si>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</si>
  <si>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</si>
  <si>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</si>
  <si>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</si>
  <si>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</si>
  <si>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</si>
  <si>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</si>
  <si>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</si>
  <si>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</si>
  <si>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</si>
  <si>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</si>
  <si>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</si>
  <si>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</si>
  <si>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5920</t>
  </si>
  <si>
    <t>I</t>
  </si>
  <si>
    <t>IBVS 5960</t>
  </si>
  <si>
    <t>II</t>
  </si>
  <si>
    <t>IBVS 6042</t>
  </si>
  <si>
    <t>IW Psc / GSC 0014-0479</t>
  </si>
  <si>
    <t>CCD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</si>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</sst>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2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1" fillId="0" borderId="1" applyNumberFormat="0" applyFill="0" applyProtection="0">
      <alignment vertical="top"/>
    </xf>
  </cellStyleXfs>
  <cellXfs count="34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Psc - O-C Diagr.</a:t>
            </a:r>
          </a:p>
        </c:rich>
      </c:tx>
      <c:layout>
        <c:manualLayout>
          <c:xMode val="edge"/>
          <c:yMode val="edge"/>
          <c:x val="0.340361762008664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8047939790658"/>
          <c:y val="0.13413476468594576"/>
          <c:w val="0.81124561237074277"/>
          <c:h val="0.6496512260291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Active!$H$21:$H$230</c:f>
              <c:numCache>
                <c:formatCode>General</c:formatCode>
                <c:ptCount val="210"/>
                <c:pt idx="0">
                  <c:v>0</c:v>
                </c:pt>
                <c:pt idx="1">
                  <c:v>7.5196499994490296E-2</c:v>
                </c:pt>
                <c:pt idx="2">
                  <c:v>8.7081499994383194E-2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C-4F23-BF6B-2980D65AB6E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Active!$I$21:$I$230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C-4F23-BF6B-2980D65AB6E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Active!$J$21:$J$230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C-4F23-BF6B-2980D65AB6E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Active!$K$21:$K$230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C-4F23-BF6B-2980D65AB6E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Active!$L$21:$L$230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C-4F23-BF6B-2980D65AB6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Active!$M$21:$M$230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C-4F23-BF6B-2980D65AB6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Active!$N$21:$N$230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C-4F23-BF6B-2980D65AB6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Active!$O$21:$O$230</c:f>
              <c:numCache>
                <c:formatCode>General</c:formatCode>
                <c:ptCount val="210"/>
                <c:pt idx="0">
                  <c:v>1.9703371643664286E-2</c:v>
                </c:pt>
                <c:pt idx="1">
                  <c:v>4.5578053665797098E-2</c:v>
                </c:pt>
                <c:pt idx="2">
                  <c:v>9.6996574679412112E-2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3C-4F23-BF6B-2980D65AB6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938.5</c:v>
                </c:pt>
                <c:pt idx="2">
                  <c:v>2803.5</c:v>
                </c:pt>
              </c:numCache>
            </c:numRef>
          </c:xVal>
          <c:yVal>
            <c:numRef>
              <c:f>Active!$R$21:$R$230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3C-4F23-BF6B-2980D65A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038320"/>
        <c:axId val="1"/>
      </c:scatterChart>
      <c:valAx>
        <c:axId val="82703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6658128577304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038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9292919710336"/>
          <c:y val="0.91591875339906836"/>
          <c:w val="0.8207837649811845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B156DD-E769-5E15-260E-64347DBB5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50</v>
      </c>
    </row>
    <row r="2" spans="1:7" s="5" customFormat="1" ht="12.95" customHeight="1" x14ac:dyDescent="0.2">
      <c r="A2" s="5" t="s">
        <v>0</v>
      </c>
      <c r="B2" s="5" t="s">
        <v>1</v>
      </c>
      <c r="C2" s="6"/>
      <c r="D2" s="6" t="s">
        <v>2</v>
      </c>
      <c r="E2" s="5" t="s">
        <v>3</v>
      </c>
      <c r="F2" s="5" t="s">
        <v>3</v>
      </c>
    </row>
    <row r="3" spans="1:7" s="5" customFormat="1" ht="12.95" customHeight="1" x14ac:dyDescent="0.2">
      <c r="F3" s="7"/>
    </row>
    <row r="4" spans="1:7" s="5" customFormat="1" ht="12.95" customHeight="1" x14ac:dyDescent="0.2">
      <c r="A4" s="8" t="s">
        <v>4</v>
      </c>
      <c r="C4" s="9" t="s">
        <v>5</v>
      </c>
      <c r="D4" s="10" t="s">
        <v>5</v>
      </c>
      <c r="F4" s="7"/>
    </row>
    <row r="5" spans="1:7" s="5" customFormat="1" ht="12.95" customHeight="1" x14ac:dyDescent="0.2">
      <c r="F5" s="7"/>
    </row>
    <row r="6" spans="1:7" s="5" customFormat="1" ht="12.95" customHeight="1" x14ac:dyDescent="0.2">
      <c r="A6" s="8" t="s">
        <v>6</v>
      </c>
      <c r="F6" s="7"/>
    </row>
    <row r="7" spans="1:7" s="5" customFormat="1" ht="12.95" customHeight="1" x14ac:dyDescent="0.2">
      <c r="A7" s="5" t="s">
        <v>7</v>
      </c>
      <c r="C7" s="33">
        <v>55153.737500000003</v>
      </c>
      <c r="D7" s="11" t="s">
        <v>8</v>
      </c>
      <c r="F7" s="7"/>
    </row>
    <row r="8" spans="1:7" s="5" customFormat="1" ht="12.95" customHeight="1" x14ac:dyDescent="0.2">
      <c r="A8" s="5" t="s">
        <v>9</v>
      </c>
      <c r="C8" s="33">
        <v>0.39409100000000002</v>
      </c>
      <c r="D8" s="11" t="s">
        <v>8</v>
      </c>
      <c r="F8" s="7"/>
    </row>
    <row r="9" spans="1:7" s="5" customFormat="1" ht="12.95" customHeight="1" x14ac:dyDescent="0.2">
      <c r="A9" s="12" t="s">
        <v>10</v>
      </c>
      <c r="B9" s="7"/>
      <c r="C9" s="13">
        <v>-9.5</v>
      </c>
      <c r="D9" s="7" t="s">
        <v>11</v>
      </c>
      <c r="E9" s="7"/>
      <c r="F9" s="7"/>
    </row>
    <row r="10" spans="1:7" s="5" customFormat="1" ht="12.95" customHeight="1" x14ac:dyDescent="0.2">
      <c r="A10" s="7"/>
      <c r="B10" s="7"/>
      <c r="C10" s="14" t="s">
        <v>12</v>
      </c>
      <c r="D10" s="14" t="s">
        <v>13</v>
      </c>
      <c r="E10" s="7"/>
      <c r="F10" s="7"/>
    </row>
    <row r="11" spans="1:7" s="5" customFormat="1" ht="12.95" customHeight="1" x14ac:dyDescent="0.2">
      <c r="A11" s="7" t="s">
        <v>14</v>
      </c>
      <c r="B11" s="7"/>
      <c r="C11" s="15">
        <f ca="1">INTERCEPT(INDIRECT($G$11):G991,INDIRECT($F$11):F991)</f>
        <v>1.9703371643664286E-2</v>
      </c>
      <c r="D11" s="16"/>
      <c r="E11" s="7"/>
      <c r="F11" s="17" t="str">
        <f>"F"&amp;E19</f>
        <v>F21</v>
      </c>
      <c r="G11" s="18" t="str">
        <f>"G"&amp;E19</f>
        <v>G21</v>
      </c>
    </row>
    <row r="12" spans="1:7" s="5" customFormat="1" ht="12.95" customHeight="1" x14ac:dyDescent="0.2">
      <c r="A12" s="7" t="s">
        <v>15</v>
      </c>
      <c r="B12" s="7"/>
      <c r="C12" s="15">
        <f ca="1">SLOPE(INDIRECT($G$11):G991,INDIRECT($F$11):F991)</f>
        <v>2.7570252554217169E-5</v>
      </c>
      <c r="D12" s="16"/>
      <c r="E12" s="7"/>
      <c r="F12" s="7"/>
    </row>
    <row r="13" spans="1:7" s="5" customFormat="1" ht="12.95" customHeight="1" x14ac:dyDescent="0.2">
      <c r="A13" s="7" t="s">
        <v>16</v>
      </c>
      <c r="B13" s="7"/>
      <c r="C13" s="16" t="s">
        <v>17</v>
      </c>
      <c r="D13" s="19" t="s">
        <v>18</v>
      </c>
      <c r="E13" s="13">
        <v>1</v>
      </c>
      <c r="F13" s="7"/>
    </row>
    <row r="14" spans="1:7" s="5" customFormat="1" ht="12.95" customHeight="1" x14ac:dyDescent="0.2">
      <c r="A14" s="7"/>
      <c r="B14" s="7"/>
      <c r="C14" s="7"/>
      <c r="D14" s="19" t="s">
        <v>19</v>
      </c>
      <c r="E14" s="15">
        <f ca="1">NOW()+15018.5+$C$9/24</f>
        <v>60373.74378449074</v>
      </c>
      <c r="F14" s="7"/>
    </row>
    <row r="15" spans="1:7" s="5" customFormat="1" ht="12.95" customHeight="1" x14ac:dyDescent="0.2">
      <c r="A15" s="20" t="s">
        <v>20</v>
      </c>
      <c r="B15" s="7"/>
      <c r="C15" s="21">
        <f ca="1">(C7+C11)+(C8+C12)*INT(MAX(F21:F3532))</f>
        <v>56258.471555789562</v>
      </c>
      <c r="D15" s="19" t="s">
        <v>21</v>
      </c>
      <c r="E15" s="15">
        <f ca="1">ROUND(2*(E14-$C$7)/$C$8,0)/2+E13</f>
        <v>13246.5</v>
      </c>
      <c r="F15" s="7"/>
    </row>
    <row r="16" spans="1:7" s="5" customFormat="1" ht="12.95" customHeight="1" x14ac:dyDescent="0.2">
      <c r="A16" s="20" t="s">
        <v>22</v>
      </c>
      <c r="B16" s="7"/>
      <c r="C16" s="21">
        <f ca="1">+C8+C12</f>
        <v>0.39411857025255426</v>
      </c>
      <c r="D16" s="19" t="s">
        <v>23</v>
      </c>
      <c r="E16" s="18">
        <f ca="1">ROUND(2*(E14-$C$15)/$C$16,0)/2+E13</f>
        <v>10442.5</v>
      </c>
      <c r="F16" s="7"/>
    </row>
    <row r="17" spans="1:18" s="5" customFormat="1" ht="12.95" customHeight="1" x14ac:dyDescent="0.2">
      <c r="A17" s="19" t="s">
        <v>24</v>
      </c>
      <c r="B17" s="7"/>
      <c r="C17" s="7">
        <f>COUNT(C21:C2190)</f>
        <v>3</v>
      </c>
      <c r="D17" s="19" t="s">
        <v>25</v>
      </c>
      <c r="E17" s="22">
        <f ca="1">+$C$15+$C$16*E16-15018.5-$C$9/24</f>
        <v>45355.950558985198</v>
      </c>
      <c r="F17" s="7"/>
    </row>
    <row r="18" spans="1:18" s="5" customFormat="1" ht="12.95" customHeight="1" x14ac:dyDescent="0.2">
      <c r="A18" s="20" t="s">
        <v>26</v>
      </c>
      <c r="B18" s="7"/>
      <c r="C18" s="23">
        <f ca="1">+C15</f>
        <v>56258.471555789562</v>
      </c>
      <c r="D18" s="24">
        <f ca="1">+C16</f>
        <v>0.39411857025255426</v>
      </c>
      <c r="E18" s="25" t="s">
        <v>27</v>
      </c>
      <c r="F18" s="7"/>
    </row>
    <row r="19" spans="1:18" s="5" customFormat="1" ht="12.95" customHeight="1" x14ac:dyDescent="0.2">
      <c r="A19" s="26" t="s">
        <v>28</v>
      </c>
      <c r="E19" s="27">
        <v>21</v>
      </c>
      <c r="F19" s="7"/>
    </row>
    <row r="20" spans="1:18" s="5" customFormat="1" ht="12.95" customHeight="1" x14ac:dyDescent="0.2">
      <c r="A20" s="28" t="s">
        <v>29</v>
      </c>
      <c r="B20" s="28" t="s">
        <v>30</v>
      </c>
      <c r="C20" s="28" t="s">
        <v>31</v>
      </c>
      <c r="D20" s="28" t="s">
        <v>32</v>
      </c>
      <c r="E20" s="28" t="s">
        <v>33</v>
      </c>
      <c r="F20" s="28" t="s">
        <v>34</v>
      </c>
      <c r="G20" s="28" t="s">
        <v>35</v>
      </c>
      <c r="H20" s="29" t="s">
        <v>51</v>
      </c>
      <c r="I20" s="29" t="s">
        <v>52</v>
      </c>
      <c r="J20" s="29" t="s">
        <v>36</v>
      </c>
      <c r="K20" s="29" t="s">
        <v>37</v>
      </c>
      <c r="L20" s="29" t="s">
        <v>38</v>
      </c>
      <c r="M20" s="29" t="s">
        <v>39</v>
      </c>
      <c r="N20" s="29" t="s">
        <v>40</v>
      </c>
      <c r="O20" s="29" t="s">
        <v>41</v>
      </c>
      <c r="P20" s="29" t="s">
        <v>42</v>
      </c>
      <c r="Q20" s="28" t="s">
        <v>43</v>
      </c>
      <c r="R20" s="30" t="s">
        <v>44</v>
      </c>
    </row>
    <row r="21" spans="1:18" s="5" customFormat="1" ht="12.95" customHeight="1" x14ac:dyDescent="0.2">
      <c r="A21" s="3" t="s">
        <v>45</v>
      </c>
      <c r="B21" s="4" t="s">
        <v>46</v>
      </c>
      <c r="C21" s="3">
        <v>55153.737500000003</v>
      </c>
      <c r="D21" s="3">
        <v>5.0000000000000001E-4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1.9703371643664286E-2</v>
      </c>
      <c r="Q21" s="31">
        <f>+C21-15018.5</f>
        <v>40135.237500000003</v>
      </c>
    </row>
    <row r="22" spans="1:18" s="5" customFormat="1" ht="12.95" customHeight="1" x14ac:dyDescent="0.2">
      <c r="A22" s="3" t="s">
        <v>47</v>
      </c>
      <c r="B22" s="4" t="s">
        <v>48</v>
      </c>
      <c r="C22" s="3">
        <v>55523.667099999999</v>
      </c>
      <c r="D22" s="3">
        <v>4.0000000000000002E-4</v>
      </c>
      <c r="E22" s="5">
        <f>+(C22-C$7)/C$8</f>
        <v>938.6908099905753</v>
      </c>
      <c r="F22" s="5">
        <f>ROUND(2*E22,0)/2</f>
        <v>938.5</v>
      </c>
      <c r="G22" s="5">
        <f>+C22-(C$7+F22*C$8)</f>
        <v>7.5196499994490296E-2</v>
      </c>
      <c r="H22" s="5">
        <f>+G22</f>
        <v>7.5196499994490296E-2</v>
      </c>
      <c r="O22" s="5">
        <f ca="1">+C$11+C$12*$F22</f>
        <v>4.5578053665797098E-2</v>
      </c>
      <c r="Q22" s="31">
        <f>+C22-15018.5</f>
        <v>40505.167099999999</v>
      </c>
    </row>
    <row r="23" spans="1:18" s="5" customFormat="1" ht="12.95" customHeight="1" x14ac:dyDescent="0.2">
      <c r="A23" s="32" t="s">
        <v>49</v>
      </c>
      <c r="B23" s="4" t="s">
        <v>48</v>
      </c>
      <c r="C23" s="3">
        <v>56258.6587</v>
      </c>
      <c r="D23" s="3">
        <v>4.0000000000000002E-4</v>
      </c>
      <c r="E23" s="5">
        <f>+(C23-C$7)/C$8</f>
        <v>2803.7209679997691</v>
      </c>
      <c r="F23" s="5">
        <f>ROUND(2*E23,0)/2</f>
        <v>2803.5</v>
      </c>
      <c r="G23" s="5">
        <f>+C23-(C$7+F23*C$8)</f>
        <v>8.7081499994383194E-2</v>
      </c>
      <c r="H23" s="5">
        <f>+G23</f>
        <v>8.7081499994383194E-2</v>
      </c>
      <c r="O23" s="5">
        <f ca="1">+C$11+C$12*$F23</f>
        <v>9.6996574679412112E-2</v>
      </c>
      <c r="Q23" s="31">
        <f>+C23-15018.5</f>
        <v>41240.1587</v>
      </c>
    </row>
    <row r="24" spans="1:18" s="5" customFormat="1" ht="12.95" customHeight="1" x14ac:dyDescent="0.2">
      <c r="F24" s="7"/>
      <c r="Q24" s="31"/>
    </row>
    <row r="25" spans="1:18" s="5" customFormat="1" ht="12.95" customHeight="1" x14ac:dyDescent="0.2">
      <c r="F25" s="7"/>
    </row>
    <row r="26" spans="1:18" s="5" customFormat="1" ht="12.95" customHeight="1" x14ac:dyDescent="0.2">
      <c r="F26" s="7"/>
    </row>
    <row r="27" spans="1:18" s="5" customFormat="1" ht="12.95" customHeight="1" x14ac:dyDescent="0.2">
      <c r="F27" s="7"/>
    </row>
    <row r="28" spans="1:18" s="5" customFormat="1" ht="12.95" customHeight="1" x14ac:dyDescent="0.2">
      <c r="F28" s="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2024-03-04T04:51:02Z</dcterms:created>
  <dcterms:modified xsi:type="dcterms:W3CDTF">2024-03-04T04:51:03Z</dcterms:modified>
</cp:coreProperties>
</file>