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D53200C-B5D6-4BF0-8904-F3F6853CEF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73" i="1" l="1"/>
  <c r="Q172" i="1"/>
  <c r="C7" i="1"/>
  <c r="E23" i="1" s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I87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I141" i="1"/>
  <c r="Q141" i="1"/>
  <c r="Q142" i="1"/>
  <c r="Q143" i="1"/>
  <c r="Q144" i="1"/>
  <c r="Q145" i="1"/>
  <c r="Q146" i="1"/>
  <c r="Q147" i="1"/>
  <c r="E148" i="1"/>
  <c r="F148" i="1" s="1"/>
  <c r="Q148" i="1"/>
  <c r="Q149" i="1"/>
  <c r="Q150" i="1"/>
  <c r="Q151" i="1"/>
  <c r="Q152" i="1"/>
  <c r="Q153" i="1"/>
  <c r="Q154" i="1"/>
  <c r="Q155" i="1"/>
  <c r="Q156" i="1"/>
  <c r="Q157" i="1"/>
  <c r="E158" i="1"/>
  <c r="F158" i="1" s="1"/>
  <c r="Q158" i="1"/>
  <c r="Q159" i="1"/>
  <c r="Q160" i="1"/>
  <c r="Q161" i="1"/>
  <c r="Q162" i="1"/>
  <c r="Q163" i="1"/>
  <c r="Q164" i="1"/>
  <c r="Q165" i="1"/>
  <c r="E166" i="1"/>
  <c r="F166" i="1" s="1"/>
  <c r="Q166" i="1"/>
  <c r="Q167" i="1"/>
  <c r="Q168" i="1"/>
  <c r="Q169" i="1"/>
  <c r="Q170" i="1"/>
  <c r="Q171" i="1"/>
  <c r="A11" i="2"/>
  <c r="C11" i="2"/>
  <c r="D11" i="2"/>
  <c r="G11" i="2"/>
  <c r="H11" i="2"/>
  <c r="B11" i="2"/>
  <c r="A12" i="2"/>
  <c r="B12" i="2"/>
  <c r="D12" i="2"/>
  <c r="G12" i="2"/>
  <c r="C12" i="2"/>
  <c r="H12" i="2"/>
  <c r="A13" i="2"/>
  <c r="B13" i="2"/>
  <c r="C13" i="2"/>
  <c r="D13" i="2"/>
  <c r="G13" i="2"/>
  <c r="H13" i="2"/>
  <c r="A14" i="2"/>
  <c r="B14" i="2"/>
  <c r="C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C29" i="2"/>
  <c r="D29" i="2"/>
  <c r="G29" i="2"/>
  <c r="H29" i="2"/>
  <c r="B29" i="2"/>
  <c r="A30" i="2"/>
  <c r="B30" i="2"/>
  <c r="D30" i="2"/>
  <c r="G30" i="2"/>
  <c r="C30" i="2"/>
  <c r="H30" i="2"/>
  <c r="A31" i="2"/>
  <c r="C31" i="2"/>
  <c r="D31" i="2"/>
  <c r="G31" i="2"/>
  <c r="H31" i="2"/>
  <c r="B31" i="2"/>
  <c r="A32" i="2"/>
  <c r="B32" i="2"/>
  <c r="D32" i="2"/>
  <c r="G32" i="2"/>
  <c r="C32" i="2"/>
  <c r="H32" i="2"/>
  <c r="A33" i="2"/>
  <c r="D33" i="2"/>
  <c r="G33" i="2"/>
  <c r="C33" i="2"/>
  <c r="H33" i="2"/>
  <c r="B33" i="2"/>
  <c r="A34" i="2"/>
  <c r="D34" i="2"/>
  <c r="G34" i="2"/>
  <c r="C34" i="2"/>
  <c r="H34" i="2"/>
  <c r="B34" i="2"/>
  <c r="A35" i="2"/>
  <c r="B35" i="2"/>
  <c r="C35" i="2"/>
  <c r="D35" i="2"/>
  <c r="G35" i="2"/>
  <c r="H35" i="2"/>
  <c r="A36" i="2"/>
  <c r="B36" i="2"/>
  <c r="C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H38" i="2"/>
  <c r="A39" i="2"/>
  <c r="D39" i="2"/>
  <c r="G39" i="2"/>
  <c r="C39" i="2"/>
  <c r="H39" i="2"/>
  <c r="B39" i="2"/>
  <c r="A40" i="2"/>
  <c r="D40" i="2"/>
  <c r="G40" i="2"/>
  <c r="C40" i="2"/>
  <c r="H40" i="2"/>
  <c r="B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B43" i="2"/>
  <c r="C43" i="2"/>
  <c r="D43" i="2"/>
  <c r="G43" i="2"/>
  <c r="H43" i="2"/>
  <c r="A44" i="2"/>
  <c r="B44" i="2"/>
  <c r="C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D47" i="2"/>
  <c r="G47" i="2"/>
  <c r="C47" i="2"/>
  <c r="H47" i="2"/>
  <c r="B47" i="2"/>
  <c r="A48" i="2"/>
  <c r="D48" i="2"/>
  <c r="G48" i="2"/>
  <c r="C48" i="2"/>
  <c r="H48" i="2"/>
  <c r="B48" i="2"/>
  <c r="A49" i="2"/>
  <c r="C49" i="2"/>
  <c r="D49" i="2"/>
  <c r="G49" i="2"/>
  <c r="H49" i="2"/>
  <c r="B49" i="2"/>
  <c r="A50" i="2"/>
  <c r="B50" i="2"/>
  <c r="D50" i="2"/>
  <c r="G50" i="2"/>
  <c r="C50" i="2"/>
  <c r="H50" i="2"/>
  <c r="A51" i="2"/>
  <c r="B51" i="2"/>
  <c r="C51" i="2"/>
  <c r="D51" i="2"/>
  <c r="G51" i="2"/>
  <c r="H51" i="2"/>
  <c r="A52" i="2"/>
  <c r="B52" i="2"/>
  <c r="C52" i="2"/>
  <c r="D52" i="2"/>
  <c r="G52" i="2"/>
  <c r="H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D55" i="2"/>
  <c r="G55" i="2"/>
  <c r="C55" i="2"/>
  <c r="H55" i="2"/>
  <c r="B55" i="2"/>
  <c r="A56" i="2"/>
  <c r="D56" i="2"/>
  <c r="G56" i="2"/>
  <c r="C56" i="2"/>
  <c r="H56" i="2"/>
  <c r="B56" i="2"/>
  <c r="A57" i="2"/>
  <c r="C57" i="2"/>
  <c r="D57" i="2"/>
  <c r="G57" i="2"/>
  <c r="H57" i="2"/>
  <c r="B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D64" i="2"/>
  <c r="G64" i="2"/>
  <c r="C64" i="2"/>
  <c r="H64" i="2"/>
  <c r="B64" i="2"/>
  <c r="A65" i="2"/>
  <c r="C65" i="2"/>
  <c r="D65" i="2"/>
  <c r="G65" i="2"/>
  <c r="H65" i="2"/>
  <c r="B65" i="2"/>
  <c r="A66" i="2"/>
  <c r="B66" i="2"/>
  <c r="D66" i="2"/>
  <c r="G66" i="2"/>
  <c r="C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B70" i="2"/>
  <c r="D70" i="2"/>
  <c r="G70" i="2"/>
  <c r="C70" i="2"/>
  <c r="H70" i="2"/>
  <c r="A71" i="2"/>
  <c r="D71" i="2"/>
  <c r="G71" i="2"/>
  <c r="C71" i="2"/>
  <c r="H71" i="2"/>
  <c r="B71" i="2"/>
  <c r="A72" i="2"/>
  <c r="D72" i="2"/>
  <c r="G72" i="2"/>
  <c r="C72" i="2"/>
  <c r="H72" i="2"/>
  <c r="B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B75" i="2"/>
  <c r="C75" i="2"/>
  <c r="D75" i="2"/>
  <c r="G75" i="2"/>
  <c r="H75" i="2"/>
  <c r="A76" i="2"/>
  <c r="B76" i="2"/>
  <c r="C76" i="2"/>
  <c r="D76" i="2"/>
  <c r="G76" i="2"/>
  <c r="H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D80" i="2"/>
  <c r="G80" i="2"/>
  <c r="C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C83" i="2"/>
  <c r="D83" i="2"/>
  <c r="G83" i="2"/>
  <c r="H83" i="2"/>
  <c r="A84" i="2"/>
  <c r="B84" i="2"/>
  <c r="C84" i="2"/>
  <c r="D84" i="2"/>
  <c r="G84" i="2"/>
  <c r="H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D88" i="2"/>
  <c r="G88" i="2"/>
  <c r="C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C91" i="2"/>
  <c r="E91" i="2"/>
  <c r="D91" i="2"/>
  <c r="G91" i="2"/>
  <c r="H91" i="2"/>
  <c r="A92" i="2"/>
  <c r="B92" i="2"/>
  <c r="C92" i="2"/>
  <c r="D92" i="2"/>
  <c r="G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D95" i="2"/>
  <c r="G95" i="2"/>
  <c r="C95" i="2"/>
  <c r="H95" i="2"/>
  <c r="B95" i="2"/>
  <c r="A96" i="2"/>
  <c r="D96" i="2"/>
  <c r="G96" i="2"/>
  <c r="C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C99" i="2"/>
  <c r="D99" i="2"/>
  <c r="G99" i="2"/>
  <c r="H99" i="2"/>
  <c r="A100" i="2"/>
  <c r="B100" i="2"/>
  <c r="C100" i="2"/>
  <c r="D100" i="2"/>
  <c r="G100" i="2"/>
  <c r="H100" i="2"/>
  <c r="A101" i="2"/>
  <c r="C101" i="2"/>
  <c r="D101" i="2"/>
  <c r="G101" i="2"/>
  <c r="H101" i="2"/>
  <c r="B101" i="2"/>
  <c r="A102" i="2"/>
  <c r="B102" i="2"/>
  <c r="D102" i="2"/>
  <c r="G102" i="2"/>
  <c r="C102" i="2"/>
  <c r="H102" i="2"/>
  <c r="A103" i="2"/>
  <c r="D103" i="2"/>
  <c r="G103" i="2"/>
  <c r="C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B107" i="2"/>
  <c r="C107" i="2"/>
  <c r="D107" i="2"/>
  <c r="G107" i="2"/>
  <c r="H107" i="2"/>
  <c r="A108" i="2"/>
  <c r="B108" i="2"/>
  <c r="C108" i="2"/>
  <c r="D108" i="2"/>
  <c r="G108" i="2"/>
  <c r="H108" i="2"/>
  <c r="A109" i="2"/>
  <c r="C109" i="2"/>
  <c r="D109" i="2"/>
  <c r="G109" i="2"/>
  <c r="H109" i="2"/>
  <c r="B109" i="2"/>
  <c r="A110" i="2"/>
  <c r="B110" i="2"/>
  <c r="D110" i="2"/>
  <c r="G110" i="2"/>
  <c r="C110" i="2"/>
  <c r="H110" i="2"/>
  <c r="A111" i="2"/>
  <c r="D111" i="2"/>
  <c r="G111" i="2"/>
  <c r="C111" i="2"/>
  <c r="H111" i="2"/>
  <c r="B111" i="2"/>
  <c r="A112" i="2"/>
  <c r="D112" i="2"/>
  <c r="G112" i="2"/>
  <c r="C112" i="2"/>
  <c r="H112" i="2"/>
  <c r="B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B115" i="2"/>
  <c r="C115" i="2"/>
  <c r="F115" i="2"/>
  <c r="D115" i="2"/>
  <c r="G115" i="2"/>
  <c r="H115" i="2"/>
  <c r="A116" i="2"/>
  <c r="B116" i="2"/>
  <c r="C116" i="2"/>
  <c r="F116" i="2"/>
  <c r="D116" i="2"/>
  <c r="G116" i="2"/>
  <c r="H116" i="2"/>
  <c r="A117" i="2"/>
  <c r="B117" i="2"/>
  <c r="C117" i="2"/>
  <c r="F117" i="2"/>
  <c r="D117" i="2"/>
  <c r="G117" i="2"/>
  <c r="H117" i="2"/>
  <c r="A118" i="2"/>
  <c r="B118" i="2"/>
  <c r="C118" i="2"/>
  <c r="F118" i="2"/>
  <c r="D118" i="2"/>
  <c r="G118" i="2"/>
  <c r="H118" i="2"/>
  <c r="A119" i="2"/>
  <c r="B119" i="2"/>
  <c r="C119" i="2"/>
  <c r="F119" i="2"/>
  <c r="D119" i="2"/>
  <c r="G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C122" i="2"/>
  <c r="D122" i="2"/>
  <c r="G122" i="2"/>
  <c r="H122" i="2"/>
  <c r="B122" i="2"/>
  <c r="A123" i="2"/>
  <c r="B123" i="2"/>
  <c r="D123" i="2"/>
  <c r="G123" i="2"/>
  <c r="C123" i="2"/>
  <c r="H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C126" i="2"/>
  <c r="D126" i="2"/>
  <c r="G126" i="2"/>
  <c r="H126" i="2"/>
  <c r="B126" i="2"/>
  <c r="A127" i="2"/>
  <c r="B127" i="2"/>
  <c r="D127" i="2"/>
  <c r="G127" i="2"/>
  <c r="C127" i="2"/>
  <c r="H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C130" i="2"/>
  <c r="D130" i="2"/>
  <c r="G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B137" i="2"/>
  <c r="C137" i="2"/>
  <c r="D137" i="2"/>
  <c r="G137" i="2"/>
  <c r="H137" i="2"/>
  <c r="A138" i="2"/>
  <c r="C138" i="2"/>
  <c r="D138" i="2"/>
  <c r="G138" i="2"/>
  <c r="H138" i="2"/>
  <c r="B138" i="2"/>
  <c r="A139" i="2"/>
  <c r="B139" i="2"/>
  <c r="D139" i="2"/>
  <c r="G139" i="2"/>
  <c r="C139" i="2"/>
  <c r="E139" i="2"/>
  <c r="H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D148" i="2"/>
  <c r="G148" i="2"/>
  <c r="C148" i="2"/>
  <c r="H148" i="2"/>
  <c r="B148" i="2"/>
  <c r="A149" i="2"/>
  <c r="D149" i="2"/>
  <c r="G149" i="2"/>
  <c r="C149" i="2"/>
  <c r="E149" i="2"/>
  <c r="H149" i="2"/>
  <c r="B149" i="2"/>
  <c r="A150" i="2"/>
  <c r="C150" i="2"/>
  <c r="D150" i="2"/>
  <c r="G150" i="2"/>
  <c r="H150" i="2"/>
  <c r="B150" i="2"/>
  <c r="A151" i="2"/>
  <c r="B151" i="2"/>
  <c r="D151" i="2"/>
  <c r="G151" i="2"/>
  <c r="C151" i="2"/>
  <c r="E151" i="2"/>
  <c r="H151" i="2"/>
  <c r="A152" i="2"/>
  <c r="B152" i="2"/>
  <c r="C152" i="2"/>
  <c r="E152" i="2"/>
  <c r="D152" i="2"/>
  <c r="G152" i="2"/>
  <c r="H152" i="2"/>
  <c r="A153" i="2"/>
  <c r="B153" i="2"/>
  <c r="C153" i="2"/>
  <c r="D153" i="2"/>
  <c r="G153" i="2"/>
  <c r="H153" i="2"/>
  <c r="A154" i="2"/>
  <c r="C154" i="2"/>
  <c r="D154" i="2"/>
  <c r="E154" i="2"/>
  <c r="G154" i="2"/>
  <c r="H154" i="2"/>
  <c r="B154" i="2"/>
  <c r="F23" i="1" l="1"/>
  <c r="E98" i="2"/>
  <c r="E127" i="1"/>
  <c r="E111" i="1"/>
  <c r="E100" i="1"/>
  <c r="E79" i="1"/>
  <c r="E63" i="1"/>
  <c r="E47" i="1"/>
  <c r="E31" i="1"/>
  <c r="E135" i="1"/>
  <c r="E119" i="1"/>
  <c r="E92" i="1"/>
  <c r="E87" i="1"/>
  <c r="F87" i="1" s="1"/>
  <c r="E71" i="1"/>
  <c r="E55" i="1"/>
  <c r="E39" i="1"/>
  <c r="E87" i="2"/>
  <c r="E173" i="1"/>
  <c r="F173" i="1" s="1"/>
  <c r="G173" i="1" s="1"/>
  <c r="K173" i="1" s="1"/>
  <c r="E28" i="1"/>
  <c r="E36" i="1"/>
  <c r="E44" i="1"/>
  <c r="E52" i="1"/>
  <c r="E60" i="1"/>
  <c r="E68" i="1"/>
  <c r="E76" i="1"/>
  <c r="E84" i="1"/>
  <c r="E89" i="1"/>
  <c r="E97" i="1"/>
  <c r="E105" i="1"/>
  <c r="F105" i="1" s="1"/>
  <c r="G105" i="1" s="1"/>
  <c r="I105" i="1" s="1"/>
  <c r="E108" i="1"/>
  <c r="E116" i="1"/>
  <c r="E124" i="1"/>
  <c r="E132" i="1"/>
  <c r="E140" i="1"/>
  <c r="E145" i="1"/>
  <c r="E153" i="1"/>
  <c r="E155" i="1"/>
  <c r="E163" i="1"/>
  <c r="G169" i="1"/>
  <c r="K169" i="1" s="1"/>
  <c r="E171" i="1"/>
  <c r="F171" i="1" s="1"/>
  <c r="G23" i="1"/>
  <c r="H23" i="1" s="1"/>
  <c r="E25" i="1"/>
  <c r="E33" i="1"/>
  <c r="E41" i="1"/>
  <c r="E49" i="1"/>
  <c r="E57" i="1"/>
  <c r="E65" i="1"/>
  <c r="E73" i="1"/>
  <c r="E81" i="1"/>
  <c r="E94" i="1"/>
  <c r="E102" i="1"/>
  <c r="E113" i="1"/>
  <c r="E121" i="1"/>
  <c r="E129" i="1"/>
  <c r="E137" i="1"/>
  <c r="E142" i="1"/>
  <c r="G148" i="1"/>
  <c r="J148" i="1" s="1"/>
  <c r="E150" i="1"/>
  <c r="G158" i="1"/>
  <c r="K158" i="1" s="1"/>
  <c r="E160" i="1"/>
  <c r="G166" i="1"/>
  <c r="K166" i="1" s="1"/>
  <c r="E168" i="1"/>
  <c r="F168" i="1" s="1"/>
  <c r="G168" i="1" s="1"/>
  <c r="K168" i="1" s="1"/>
  <c r="E172" i="1"/>
  <c r="F172" i="1" s="1"/>
  <c r="G172" i="1" s="1"/>
  <c r="K172" i="1" s="1"/>
  <c r="E22" i="1"/>
  <c r="E30" i="1"/>
  <c r="E38" i="1"/>
  <c r="E46" i="1"/>
  <c r="E54" i="1"/>
  <c r="E62" i="1"/>
  <c r="E70" i="1"/>
  <c r="E78" i="1"/>
  <c r="E86" i="1"/>
  <c r="E91" i="1"/>
  <c r="E99" i="1"/>
  <c r="E107" i="1"/>
  <c r="E110" i="1"/>
  <c r="E118" i="1"/>
  <c r="E126" i="1"/>
  <c r="E134" i="1"/>
  <c r="E147" i="1"/>
  <c r="E157" i="1"/>
  <c r="E165" i="1"/>
  <c r="G171" i="1"/>
  <c r="K171" i="1" s="1"/>
  <c r="E27" i="1"/>
  <c r="E35" i="1"/>
  <c r="E43" i="1"/>
  <c r="E51" i="1"/>
  <c r="E59" i="1"/>
  <c r="E67" i="1"/>
  <c r="E75" i="1"/>
  <c r="E83" i="1"/>
  <c r="E88" i="1"/>
  <c r="E96" i="1"/>
  <c r="E104" i="1"/>
  <c r="E115" i="1"/>
  <c r="E123" i="1"/>
  <c r="E131" i="1"/>
  <c r="E139" i="1"/>
  <c r="E144" i="1"/>
  <c r="E152" i="1"/>
  <c r="E162" i="1"/>
  <c r="F162" i="1" s="1"/>
  <c r="E170" i="1"/>
  <c r="F170" i="1" s="1"/>
  <c r="E24" i="1"/>
  <c r="E32" i="1"/>
  <c r="E40" i="1"/>
  <c r="E48" i="1"/>
  <c r="E56" i="1"/>
  <c r="E64" i="1"/>
  <c r="F64" i="1" s="1"/>
  <c r="E72" i="1"/>
  <c r="E80" i="1"/>
  <c r="E93" i="1"/>
  <c r="E101" i="1"/>
  <c r="E112" i="1"/>
  <c r="E120" i="1"/>
  <c r="E128" i="1"/>
  <c r="E136" i="1"/>
  <c r="E149" i="1"/>
  <c r="E159" i="1"/>
  <c r="E167" i="1"/>
  <c r="E21" i="1"/>
  <c r="E29" i="1"/>
  <c r="E37" i="1"/>
  <c r="E45" i="1"/>
  <c r="E53" i="1"/>
  <c r="E61" i="1"/>
  <c r="E69" i="1"/>
  <c r="E77" i="1"/>
  <c r="E85" i="1"/>
  <c r="E90" i="1"/>
  <c r="E98" i="1"/>
  <c r="E106" i="1"/>
  <c r="E109" i="1"/>
  <c r="E117" i="1"/>
  <c r="E125" i="1"/>
  <c r="E133" i="1"/>
  <c r="E141" i="1"/>
  <c r="F141" i="1" s="1"/>
  <c r="E146" i="1"/>
  <c r="E154" i="1"/>
  <c r="F154" i="1" s="1"/>
  <c r="E156" i="1"/>
  <c r="F156" i="1" s="1"/>
  <c r="G156" i="1" s="1"/>
  <c r="I156" i="1" s="1"/>
  <c r="G162" i="1"/>
  <c r="K162" i="1" s="1"/>
  <c r="E164" i="1"/>
  <c r="G170" i="1"/>
  <c r="K170" i="1" s="1"/>
  <c r="E26" i="1"/>
  <c r="E34" i="1"/>
  <c r="E42" i="1"/>
  <c r="E50" i="1"/>
  <c r="E58" i="1"/>
  <c r="G64" i="1"/>
  <c r="I64" i="1" s="1"/>
  <c r="E66" i="1"/>
  <c r="E74" i="1"/>
  <c r="E82" i="1"/>
  <c r="E95" i="1"/>
  <c r="E103" i="1"/>
  <c r="E114" i="1"/>
  <c r="E122" i="1"/>
  <c r="E130" i="1"/>
  <c r="E138" i="1"/>
  <c r="E143" i="1"/>
  <c r="E151" i="1"/>
  <c r="E161" i="1"/>
  <c r="F161" i="1" s="1"/>
  <c r="G161" i="1" s="1"/>
  <c r="K161" i="1" s="1"/>
  <c r="E169" i="1"/>
  <c r="F169" i="1" s="1"/>
  <c r="F17" i="1"/>
  <c r="F21" i="1" l="1"/>
  <c r="G21" i="1" s="1"/>
  <c r="H21" i="1" s="1"/>
  <c r="E96" i="2"/>
  <c r="F118" i="1"/>
  <c r="G118" i="1" s="1"/>
  <c r="I118" i="1" s="1"/>
  <c r="E59" i="2"/>
  <c r="E24" i="2"/>
  <c r="F82" i="1"/>
  <c r="G82" i="1" s="1"/>
  <c r="I82" i="1" s="1"/>
  <c r="E50" i="2"/>
  <c r="F109" i="1"/>
  <c r="G109" i="1" s="1"/>
  <c r="I109" i="1" s="1"/>
  <c r="F167" i="1"/>
  <c r="G167" i="1" s="1"/>
  <c r="K167" i="1" s="1"/>
  <c r="E95" i="2"/>
  <c r="F128" i="1"/>
  <c r="G128" i="1" s="1"/>
  <c r="I128" i="1" s="1"/>
  <c r="E68" i="2"/>
  <c r="F32" i="1"/>
  <c r="G32" i="1" s="1"/>
  <c r="H32" i="1" s="1"/>
  <c r="E107" i="2"/>
  <c r="F27" i="1"/>
  <c r="G27" i="1" s="1"/>
  <c r="H27" i="1" s="1"/>
  <c r="E102" i="2"/>
  <c r="F163" i="1"/>
  <c r="G163" i="1" s="1"/>
  <c r="K163" i="1" s="1"/>
  <c r="E93" i="2"/>
  <c r="F151" i="1"/>
  <c r="G151" i="1" s="1"/>
  <c r="I151" i="1" s="1"/>
  <c r="E147" i="2"/>
  <c r="F164" i="1"/>
  <c r="G164" i="1" s="1"/>
  <c r="K164" i="1" s="1"/>
  <c r="E94" i="2"/>
  <c r="F106" i="1"/>
  <c r="G106" i="1" s="1"/>
  <c r="I106" i="1" s="1"/>
  <c r="E47" i="2"/>
  <c r="E19" i="2"/>
  <c r="F77" i="1"/>
  <c r="G77" i="1" s="1"/>
  <c r="I77" i="1" s="1"/>
  <c r="F45" i="1"/>
  <c r="G45" i="1" s="1"/>
  <c r="H45" i="1" s="1"/>
  <c r="E120" i="2"/>
  <c r="E34" i="2"/>
  <c r="F93" i="1"/>
  <c r="G93" i="1" s="1"/>
  <c r="I93" i="1" s="1"/>
  <c r="F152" i="1"/>
  <c r="G152" i="1" s="1"/>
  <c r="I152" i="1" s="1"/>
  <c r="E148" i="2"/>
  <c r="F123" i="1"/>
  <c r="G123" i="1" s="1"/>
  <c r="I123" i="1" s="1"/>
  <c r="E64" i="2"/>
  <c r="F88" i="1"/>
  <c r="G88" i="1" s="1"/>
  <c r="I88" i="1" s="1"/>
  <c r="E29" i="2"/>
  <c r="E51" i="2"/>
  <c r="F110" i="1"/>
  <c r="G110" i="1" s="1"/>
  <c r="I110" i="1" s="1"/>
  <c r="E28" i="2"/>
  <c r="F86" i="1"/>
  <c r="G86" i="1" s="1"/>
  <c r="I86" i="1" s="1"/>
  <c r="F54" i="1"/>
  <c r="G54" i="1" s="1"/>
  <c r="H54" i="1" s="1"/>
  <c r="E129" i="2"/>
  <c r="F22" i="1"/>
  <c r="G22" i="1" s="1"/>
  <c r="H22" i="1" s="1"/>
  <c r="E97" i="2"/>
  <c r="F142" i="1"/>
  <c r="G142" i="1" s="1"/>
  <c r="I142" i="1" s="1"/>
  <c r="E81" i="2"/>
  <c r="F132" i="1"/>
  <c r="G132" i="1" s="1"/>
  <c r="I132" i="1" s="1"/>
  <c r="E72" i="2"/>
  <c r="F68" i="1"/>
  <c r="G68" i="1" s="1"/>
  <c r="I68" i="1" s="1"/>
  <c r="E143" i="2"/>
  <c r="F36" i="1"/>
  <c r="G36" i="1" s="1"/>
  <c r="H36" i="1" s="1"/>
  <c r="E111" i="2"/>
  <c r="F71" i="1"/>
  <c r="G71" i="1" s="1"/>
  <c r="I71" i="1" s="1"/>
  <c r="E13" i="2"/>
  <c r="F47" i="1"/>
  <c r="G47" i="1" s="1"/>
  <c r="H47" i="1" s="1"/>
  <c r="E122" i="2"/>
  <c r="F56" i="1"/>
  <c r="G56" i="1" s="1"/>
  <c r="H56" i="1" s="1"/>
  <c r="E131" i="2"/>
  <c r="F137" i="1"/>
  <c r="G137" i="1" s="1"/>
  <c r="I137" i="1" s="1"/>
  <c r="E77" i="2"/>
  <c r="F155" i="1"/>
  <c r="G155" i="1" s="1"/>
  <c r="K155" i="1" s="1"/>
  <c r="E89" i="2"/>
  <c r="F143" i="1"/>
  <c r="G143" i="1" s="1"/>
  <c r="I143" i="1" s="1"/>
  <c r="E82" i="2"/>
  <c r="E11" i="2"/>
  <c r="F69" i="1"/>
  <c r="G69" i="1" s="1"/>
  <c r="I69" i="1" s="1"/>
  <c r="F115" i="1"/>
  <c r="G115" i="1" s="1"/>
  <c r="I115" i="1" s="1"/>
  <c r="E56" i="2"/>
  <c r="F107" i="1"/>
  <c r="G107" i="1" s="1"/>
  <c r="E48" i="2"/>
  <c r="F153" i="1"/>
  <c r="G153" i="1" s="1"/>
  <c r="K153" i="1" s="1"/>
  <c r="E88" i="2"/>
  <c r="F124" i="1"/>
  <c r="G124" i="1" s="1"/>
  <c r="I124" i="1" s="1"/>
  <c r="E65" i="2"/>
  <c r="F60" i="1"/>
  <c r="G60" i="1" s="1"/>
  <c r="H60" i="1" s="1"/>
  <c r="E135" i="2"/>
  <c r="F92" i="1"/>
  <c r="G92" i="1" s="1"/>
  <c r="I92" i="1" s="1"/>
  <c r="E33" i="2"/>
  <c r="F79" i="1"/>
  <c r="G79" i="1" s="1"/>
  <c r="I79" i="1" s="1"/>
  <c r="E21" i="2"/>
  <c r="E55" i="2"/>
  <c r="F114" i="1"/>
  <c r="G114" i="1" s="1"/>
  <c r="I114" i="1" s="1"/>
  <c r="E25" i="2"/>
  <c r="F83" i="1"/>
  <c r="G83" i="1" s="1"/>
  <c r="I83" i="1" s="1"/>
  <c r="F65" i="1"/>
  <c r="G65" i="1" s="1"/>
  <c r="I65" i="1" s="1"/>
  <c r="E140" i="2"/>
  <c r="E39" i="2"/>
  <c r="F98" i="1"/>
  <c r="G98" i="1" s="1"/>
  <c r="I98" i="1" s="1"/>
  <c r="F144" i="1"/>
  <c r="G144" i="1" s="1"/>
  <c r="I144" i="1" s="1"/>
  <c r="E83" i="2"/>
  <c r="F165" i="1"/>
  <c r="G165" i="1" s="1"/>
  <c r="K165" i="1" s="1"/>
  <c r="E153" i="2"/>
  <c r="F134" i="1"/>
  <c r="G134" i="1" s="1"/>
  <c r="I134" i="1" s="1"/>
  <c r="E74" i="2"/>
  <c r="E20" i="2"/>
  <c r="F78" i="1"/>
  <c r="G78" i="1" s="1"/>
  <c r="I78" i="1" s="1"/>
  <c r="F46" i="1"/>
  <c r="G46" i="1" s="1"/>
  <c r="H46" i="1" s="1"/>
  <c r="E121" i="2"/>
  <c r="F28" i="1"/>
  <c r="G28" i="1" s="1"/>
  <c r="H28" i="1" s="1"/>
  <c r="E103" i="2"/>
  <c r="F138" i="1"/>
  <c r="G138" i="1" s="1"/>
  <c r="I138" i="1" s="1"/>
  <c r="E78" i="2"/>
  <c r="E44" i="2"/>
  <c r="F103" i="1"/>
  <c r="G103" i="1" s="1"/>
  <c r="I103" i="1" s="1"/>
  <c r="E141" i="2"/>
  <c r="F66" i="1"/>
  <c r="G66" i="1" s="1"/>
  <c r="I66" i="1" s="1"/>
  <c r="E109" i="2"/>
  <c r="F34" i="1"/>
  <c r="G34" i="1" s="1"/>
  <c r="H34" i="1" s="1"/>
  <c r="F125" i="1"/>
  <c r="G125" i="1" s="1"/>
  <c r="I125" i="1" s="1"/>
  <c r="E66" i="2"/>
  <c r="F149" i="1"/>
  <c r="G149" i="1" s="1"/>
  <c r="I149" i="1" s="1"/>
  <c r="E145" i="2"/>
  <c r="F112" i="1"/>
  <c r="G112" i="1" s="1"/>
  <c r="I112" i="1" s="1"/>
  <c r="E53" i="2"/>
  <c r="F80" i="1"/>
  <c r="G80" i="1" s="1"/>
  <c r="I80" i="1" s="1"/>
  <c r="E22" i="2"/>
  <c r="F48" i="1"/>
  <c r="G48" i="1" s="1"/>
  <c r="H48" i="1" s="1"/>
  <c r="E123" i="2"/>
  <c r="E17" i="2"/>
  <c r="F75" i="1"/>
  <c r="G75" i="1" s="1"/>
  <c r="I75" i="1" s="1"/>
  <c r="F43" i="1"/>
  <c r="G43" i="1" s="1"/>
  <c r="H43" i="1" s="1"/>
  <c r="E118" i="2"/>
  <c r="F129" i="1"/>
  <c r="G129" i="1" s="1"/>
  <c r="I129" i="1" s="1"/>
  <c r="E69" i="2"/>
  <c r="E35" i="2"/>
  <c r="F94" i="1"/>
  <c r="G94" i="1" s="1"/>
  <c r="I94" i="1" s="1"/>
  <c r="F57" i="1"/>
  <c r="G57" i="1" s="1"/>
  <c r="H57" i="1" s="1"/>
  <c r="E132" i="2"/>
  <c r="F25" i="1"/>
  <c r="G25" i="1" s="1"/>
  <c r="H25" i="1" s="1"/>
  <c r="E100" i="2"/>
  <c r="F89" i="1"/>
  <c r="G89" i="1" s="1"/>
  <c r="I89" i="1" s="1"/>
  <c r="E30" i="2"/>
  <c r="F119" i="1"/>
  <c r="G119" i="1" s="1"/>
  <c r="I119" i="1" s="1"/>
  <c r="E60" i="2"/>
  <c r="F100" i="1"/>
  <c r="G100" i="1" s="1"/>
  <c r="I100" i="1" s="1"/>
  <c r="E41" i="2"/>
  <c r="E16" i="2"/>
  <c r="F74" i="1"/>
  <c r="G74" i="1" s="1"/>
  <c r="I74" i="1" s="1"/>
  <c r="F120" i="1"/>
  <c r="G120" i="1" s="1"/>
  <c r="I120" i="1" s="1"/>
  <c r="E61" i="2"/>
  <c r="F24" i="1"/>
  <c r="G24" i="1" s="1"/>
  <c r="H24" i="1" s="1"/>
  <c r="E99" i="2"/>
  <c r="F37" i="1"/>
  <c r="G37" i="1" s="1"/>
  <c r="H37" i="1" s="1"/>
  <c r="E112" i="2"/>
  <c r="F61" i="1"/>
  <c r="G61" i="1" s="1"/>
  <c r="H61" i="1" s="1"/>
  <c r="E136" i="2"/>
  <c r="F139" i="1"/>
  <c r="G139" i="1" s="1"/>
  <c r="I139" i="1" s="1"/>
  <c r="E79" i="2"/>
  <c r="F157" i="1"/>
  <c r="G157" i="1" s="1"/>
  <c r="K157" i="1" s="1"/>
  <c r="E90" i="2"/>
  <c r="F126" i="1"/>
  <c r="G126" i="1" s="1"/>
  <c r="I126" i="1" s="1"/>
  <c r="E144" i="2"/>
  <c r="E12" i="2"/>
  <c r="F70" i="1"/>
  <c r="G70" i="1" s="1"/>
  <c r="I70" i="1" s="1"/>
  <c r="F38" i="1"/>
  <c r="G38" i="1" s="1"/>
  <c r="H38" i="1" s="1"/>
  <c r="E113" i="2"/>
  <c r="F160" i="1"/>
  <c r="G160" i="1" s="1"/>
  <c r="K160" i="1" s="1"/>
  <c r="E92" i="2"/>
  <c r="F116" i="1"/>
  <c r="G116" i="1" s="1"/>
  <c r="I116" i="1" s="1"/>
  <c r="E57" i="2"/>
  <c r="F84" i="1"/>
  <c r="G84" i="1" s="1"/>
  <c r="I84" i="1" s="1"/>
  <c r="E26" i="2"/>
  <c r="F52" i="1"/>
  <c r="G52" i="1" s="1"/>
  <c r="H52" i="1" s="1"/>
  <c r="E127" i="2"/>
  <c r="F135" i="1"/>
  <c r="G135" i="1" s="1"/>
  <c r="I135" i="1" s="1"/>
  <c r="E75" i="2"/>
  <c r="F111" i="1"/>
  <c r="G111" i="1" s="1"/>
  <c r="I111" i="1" s="1"/>
  <c r="E52" i="2"/>
  <c r="F42" i="1"/>
  <c r="G42" i="1" s="1"/>
  <c r="H42" i="1" s="1"/>
  <c r="E117" i="2"/>
  <c r="F51" i="1"/>
  <c r="G51" i="1" s="1"/>
  <c r="H51" i="1" s="1"/>
  <c r="E126" i="2"/>
  <c r="E43" i="2"/>
  <c r="F102" i="1"/>
  <c r="G102" i="1" s="1"/>
  <c r="I102" i="1" s="1"/>
  <c r="F63" i="1"/>
  <c r="G63" i="1" s="1"/>
  <c r="H63" i="1" s="1"/>
  <c r="E138" i="2"/>
  <c r="E31" i="2"/>
  <c r="F90" i="1"/>
  <c r="G90" i="1" s="1"/>
  <c r="I90" i="1" s="1"/>
  <c r="F29" i="1"/>
  <c r="G29" i="1" s="1"/>
  <c r="H29" i="1" s="1"/>
  <c r="E104" i="2"/>
  <c r="F104" i="1"/>
  <c r="G104" i="1" s="1"/>
  <c r="I104" i="1" s="1"/>
  <c r="E45" i="2"/>
  <c r="E46" i="2"/>
  <c r="F99" i="1"/>
  <c r="G99" i="1" s="1"/>
  <c r="I99" i="1" s="1"/>
  <c r="E40" i="2"/>
  <c r="F145" i="1"/>
  <c r="G145" i="1" s="1"/>
  <c r="I145" i="1" s="1"/>
  <c r="E84" i="2"/>
  <c r="F130" i="1"/>
  <c r="G130" i="1" s="1"/>
  <c r="I130" i="1" s="1"/>
  <c r="E70" i="2"/>
  <c r="F95" i="1"/>
  <c r="G95" i="1" s="1"/>
  <c r="I95" i="1" s="1"/>
  <c r="E36" i="2"/>
  <c r="F58" i="1"/>
  <c r="G58" i="1" s="1"/>
  <c r="H58" i="1" s="1"/>
  <c r="E133" i="2"/>
  <c r="F26" i="1"/>
  <c r="G26" i="1" s="1"/>
  <c r="H26" i="1" s="1"/>
  <c r="E101" i="2"/>
  <c r="F146" i="1"/>
  <c r="G146" i="1" s="1"/>
  <c r="I146" i="1" s="1"/>
  <c r="E85" i="2"/>
  <c r="F117" i="1"/>
  <c r="G117" i="1" s="1"/>
  <c r="I117" i="1" s="1"/>
  <c r="E58" i="2"/>
  <c r="F136" i="1"/>
  <c r="G136" i="1" s="1"/>
  <c r="I136" i="1" s="1"/>
  <c r="E76" i="2"/>
  <c r="F72" i="1"/>
  <c r="G72" i="1" s="1"/>
  <c r="E14" i="2"/>
  <c r="F40" i="1"/>
  <c r="G40" i="1" s="1"/>
  <c r="H40" i="1" s="1"/>
  <c r="E115" i="2"/>
  <c r="F67" i="1"/>
  <c r="G67" i="1" s="1"/>
  <c r="I67" i="1" s="1"/>
  <c r="E142" i="2"/>
  <c r="F35" i="1"/>
  <c r="G35" i="1" s="1"/>
  <c r="H35" i="1" s="1"/>
  <c r="E110" i="2"/>
  <c r="F121" i="1"/>
  <c r="G121" i="1" s="1"/>
  <c r="I121" i="1" s="1"/>
  <c r="E62" i="2"/>
  <c r="F81" i="1"/>
  <c r="G81" i="1" s="1"/>
  <c r="I81" i="1" s="1"/>
  <c r="E23" i="2"/>
  <c r="F49" i="1"/>
  <c r="G49" i="1" s="1"/>
  <c r="H49" i="1" s="1"/>
  <c r="E124" i="2"/>
  <c r="F127" i="1"/>
  <c r="G127" i="1" s="1"/>
  <c r="I127" i="1" s="1"/>
  <c r="E67" i="2"/>
  <c r="F133" i="1"/>
  <c r="G133" i="1" s="1"/>
  <c r="I133" i="1" s="1"/>
  <c r="E73" i="2"/>
  <c r="F33" i="1"/>
  <c r="G33" i="1" s="1"/>
  <c r="H33" i="1" s="1"/>
  <c r="E108" i="2"/>
  <c r="F53" i="1"/>
  <c r="G53" i="1" s="1"/>
  <c r="H53" i="1" s="1"/>
  <c r="E128" i="2"/>
  <c r="E42" i="2"/>
  <c r="F101" i="1"/>
  <c r="G101" i="1" s="1"/>
  <c r="I101" i="1" s="1"/>
  <c r="F131" i="1"/>
  <c r="G131" i="1" s="1"/>
  <c r="I131" i="1" s="1"/>
  <c r="E71" i="2"/>
  <c r="F96" i="1"/>
  <c r="G96" i="1" s="1"/>
  <c r="I96" i="1" s="1"/>
  <c r="E37" i="2"/>
  <c r="F91" i="1"/>
  <c r="G91" i="1" s="1"/>
  <c r="I91" i="1" s="1"/>
  <c r="E32" i="2"/>
  <c r="F62" i="1"/>
  <c r="G62" i="1" s="1"/>
  <c r="H62" i="1" s="1"/>
  <c r="E137" i="2"/>
  <c r="F30" i="1"/>
  <c r="G30" i="1" s="1"/>
  <c r="H30" i="1" s="1"/>
  <c r="E105" i="2"/>
  <c r="F150" i="1"/>
  <c r="G150" i="1" s="1"/>
  <c r="I150" i="1" s="1"/>
  <c r="E146" i="2"/>
  <c r="F140" i="1"/>
  <c r="G140" i="1" s="1"/>
  <c r="I140" i="1" s="1"/>
  <c r="E80" i="2"/>
  <c r="F108" i="1"/>
  <c r="G108" i="1" s="1"/>
  <c r="I108" i="1" s="1"/>
  <c r="E49" i="2"/>
  <c r="F76" i="1"/>
  <c r="G76" i="1" s="1"/>
  <c r="I76" i="1" s="1"/>
  <c r="E18" i="2"/>
  <c r="F44" i="1"/>
  <c r="G44" i="1" s="1"/>
  <c r="H44" i="1" s="1"/>
  <c r="E119" i="2"/>
  <c r="F39" i="1"/>
  <c r="G39" i="1" s="1"/>
  <c r="H39" i="1" s="1"/>
  <c r="E114" i="2"/>
  <c r="F159" i="1"/>
  <c r="G159" i="1" s="1"/>
  <c r="K159" i="1" s="1"/>
  <c r="E150" i="2"/>
  <c r="F97" i="1"/>
  <c r="G97" i="1" s="1"/>
  <c r="I97" i="1" s="1"/>
  <c r="E38" i="2"/>
  <c r="E27" i="2"/>
  <c r="F85" i="1"/>
  <c r="G85" i="1" s="1"/>
  <c r="I85" i="1" s="1"/>
  <c r="F122" i="1"/>
  <c r="G122" i="1" s="1"/>
  <c r="I122" i="1" s="1"/>
  <c r="E63" i="2"/>
  <c r="E125" i="2"/>
  <c r="F50" i="1"/>
  <c r="G50" i="1" s="1"/>
  <c r="H50" i="1" s="1"/>
  <c r="F59" i="1"/>
  <c r="G59" i="1" s="1"/>
  <c r="H59" i="1" s="1"/>
  <c r="E134" i="2"/>
  <c r="F147" i="1"/>
  <c r="G147" i="1" s="1"/>
  <c r="I147" i="1" s="1"/>
  <c r="E86" i="2"/>
  <c r="F113" i="1"/>
  <c r="G113" i="1" s="1"/>
  <c r="I113" i="1" s="1"/>
  <c r="E54" i="2"/>
  <c r="F73" i="1"/>
  <c r="G73" i="1" s="1"/>
  <c r="I73" i="1" s="1"/>
  <c r="E15" i="2"/>
  <c r="F41" i="1"/>
  <c r="G41" i="1" s="1"/>
  <c r="H41" i="1" s="1"/>
  <c r="E116" i="2"/>
  <c r="F55" i="1"/>
  <c r="G55" i="1" s="1"/>
  <c r="H55" i="1" s="1"/>
  <c r="E130" i="2"/>
  <c r="F31" i="1"/>
  <c r="G31" i="1" s="1"/>
  <c r="H31" i="1" s="1"/>
  <c r="E106" i="2"/>
  <c r="C11" i="1"/>
  <c r="C12" i="1"/>
  <c r="O28" i="1" l="1"/>
  <c r="O56" i="1"/>
  <c r="O83" i="1"/>
  <c r="O44" i="1"/>
  <c r="O130" i="1"/>
  <c r="O107" i="1"/>
  <c r="O92" i="1"/>
  <c r="O167" i="1"/>
  <c r="O123" i="1"/>
  <c r="O132" i="1"/>
  <c r="O58" i="1"/>
  <c r="O117" i="1"/>
  <c r="O104" i="1"/>
  <c r="O73" i="1"/>
  <c r="O156" i="1"/>
  <c r="O120" i="1"/>
  <c r="O79" i="1"/>
  <c r="O142" i="1"/>
  <c r="O55" i="1"/>
  <c r="O172" i="1"/>
  <c r="O143" i="1"/>
  <c r="O141" i="1"/>
  <c r="O85" i="1"/>
  <c r="O69" i="1"/>
  <c r="O65" i="1"/>
  <c r="O39" i="1"/>
  <c r="O163" i="1"/>
  <c r="O38" i="1"/>
  <c r="O93" i="1"/>
  <c r="O89" i="1"/>
  <c r="O125" i="1"/>
  <c r="O158" i="1"/>
  <c r="O160" i="1"/>
  <c r="O108" i="1"/>
  <c r="O53" i="1"/>
  <c r="O66" i="1"/>
  <c r="O80" i="1"/>
  <c r="O34" i="1"/>
  <c r="O46" i="1"/>
  <c r="O100" i="1"/>
  <c r="O35" i="1"/>
  <c r="O90" i="1"/>
  <c r="O170" i="1"/>
  <c r="O72" i="1"/>
  <c r="O122" i="1"/>
  <c r="O129" i="1"/>
  <c r="O148" i="1"/>
  <c r="O134" i="1"/>
  <c r="O21" i="1"/>
  <c r="O103" i="1"/>
  <c r="O88" i="1"/>
  <c r="O146" i="1"/>
  <c r="O110" i="1"/>
  <c r="O86" i="1"/>
  <c r="O29" i="1"/>
  <c r="O109" i="1"/>
  <c r="O138" i="1"/>
  <c r="O61" i="1"/>
  <c r="O128" i="1"/>
  <c r="O23" i="1"/>
  <c r="O127" i="1"/>
  <c r="O159" i="1"/>
  <c r="O25" i="1"/>
  <c r="O121" i="1"/>
  <c r="O124" i="1"/>
  <c r="O115" i="1"/>
  <c r="O157" i="1"/>
  <c r="O22" i="1"/>
  <c r="O67" i="1"/>
  <c r="O52" i="1"/>
  <c r="O152" i="1"/>
  <c r="O91" i="1"/>
  <c r="O57" i="1"/>
  <c r="O145" i="1"/>
  <c r="O24" i="1"/>
  <c r="O77" i="1"/>
  <c r="O139" i="1"/>
  <c r="O137" i="1"/>
  <c r="O27" i="1"/>
  <c r="O74" i="1"/>
  <c r="O32" i="1"/>
  <c r="O162" i="1"/>
  <c r="O71" i="1"/>
  <c r="O84" i="1"/>
  <c r="O102" i="1"/>
  <c r="O76" i="1"/>
  <c r="O62" i="1"/>
  <c r="O95" i="1"/>
  <c r="O42" i="1"/>
  <c r="O50" i="1"/>
  <c r="O118" i="1"/>
  <c r="O47" i="1"/>
  <c r="O43" i="1"/>
  <c r="O147" i="1"/>
  <c r="O154" i="1"/>
  <c r="O112" i="1"/>
  <c r="O166" i="1"/>
  <c r="O48" i="1"/>
  <c r="O113" i="1"/>
  <c r="O98" i="1"/>
  <c r="O171" i="1"/>
  <c r="O164" i="1"/>
  <c r="O40" i="1"/>
  <c r="O114" i="1"/>
  <c r="O151" i="1"/>
  <c r="O96" i="1"/>
  <c r="O149" i="1"/>
  <c r="O70" i="1"/>
  <c r="O173" i="1"/>
  <c r="O30" i="1"/>
  <c r="O153" i="1"/>
  <c r="O63" i="1"/>
  <c r="O155" i="1"/>
  <c r="O81" i="1"/>
  <c r="O54" i="1"/>
  <c r="O59" i="1"/>
  <c r="O94" i="1"/>
  <c r="O106" i="1"/>
  <c r="O97" i="1"/>
  <c r="O26" i="1"/>
  <c r="O41" i="1"/>
  <c r="O161" i="1"/>
  <c r="O87" i="1"/>
  <c r="O105" i="1"/>
  <c r="O126" i="1"/>
  <c r="O49" i="1"/>
  <c r="O116" i="1"/>
  <c r="O168" i="1"/>
  <c r="O133" i="1"/>
  <c r="O33" i="1"/>
  <c r="O140" i="1"/>
  <c r="O36" i="1"/>
  <c r="C15" i="1"/>
  <c r="O165" i="1"/>
  <c r="O37" i="1"/>
  <c r="O99" i="1"/>
  <c r="O68" i="1"/>
  <c r="O150" i="1"/>
  <c r="O60" i="1"/>
  <c r="O111" i="1"/>
  <c r="O78" i="1"/>
  <c r="O144" i="1"/>
  <c r="O135" i="1"/>
  <c r="O136" i="1"/>
  <c r="O75" i="1"/>
  <c r="O82" i="1"/>
  <c r="O119" i="1"/>
  <c r="O31" i="1"/>
  <c r="O101" i="1"/>
  <c r="O169" i="1"/>
  <c r="O45" i="1"/>
  <c r="O131" i="1"/>
  <c r="O51" i="1"/>
  <c r="C16" i="1"/>
  <c r="D18" i="1" s="1"/>
  <c r="H107" i="1"/>
  <c r="I107" i="1"/>
  <c r="I72" i="1"/>
  <c r="C18" i="1" l="1"/>
  <c r="F18" i="1"/>
  <c r="F19" i="1" s="1"/>
</calcChain>
</file>

<file path=xl/sharedStrings.xml><?xml version="1.0" encoding="utf-8"?>
<sst xmlns="http://schemas.openxmlformats.org/spreadsheetml/2006/main" count="1513" uniqueCount="587">
  <si>
    <t>SX Psc / GSC 0608-0075</t>
  </si>
  <si>
    <t>System Type:</t>
  </si>
  <si>
    <t>EA</t>
  </si>
  <si>
    <t>SIMBAD postion makes no sense.</t>
  </si>
  <si>
    <t>(No star on VSS image at that position)</t>
  </si>
  <si>
    <t>GCVS 4 Eph.</t>
  </si>
  <si>
    <t>My time zone &gt;&gt;&gt;&gt;&gt;</t>
  </si>
  <si>
    <t>(PST=8, PDT=MDT=7, MDT=CST=6, etc.)</t>
  </si>
  <si>
    <t>--- Working ----</t>
  </si>
  <si>
    <t>Sole secondary is discordant.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</si>
  <si>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</si>
  <si>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</si>
  <si>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</si>
  <si>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</si>
  <si>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</si>
  <si>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</si>
  <si>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</si>
  <si>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</si>
  <si>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</si>
  <si>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</si>
  <si>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</si>
  <si>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</si>
  <si>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</si>
  <si>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</si>
  <si>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</si>
  <si>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</si>
  <si>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</si>
  <si>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</si>
  <si>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</si>
  <si>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</si>
  <si>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</si>
  <si>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</si>
  <si>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</si>
  <si>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</si>
  <si>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</si>
  <si>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</si>
  <si>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</si>
  <si>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</si>
  <si>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</si>
  <si>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</si>
  <si>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</si>
  <si>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S6</t>
  </si>
  <si>
    <t>Lin Fit</t>
  </si>
  <si>
    <t>Q. Fit</t>
  </si>
  <si>
    <t>Date</t>
  </si>
  <si>
    <t>BAD?</t>
  </si>
  <si>
    <t> AN 253.442 </t>
  </si>
  <si>
    <t>I</t>
  </si>
  <si>
    <t> AAC 2.98 </t>
  </si>
  <si>
    <t> AA 27.161 </t>
  </si>
  <si>
    <t> AA 26.38 </t>
  </si>
  <si>
    <t> AAC 4.83 </t>
  </si>
  <si>
    <t> AAC 4.115 </t>
  </si>
  <si>
    <t> AAC 5.6 </t>
  </si>
  <si>
    <t> AAC 5.9 </t>
  </si>
  <si>
    <t> AAC 5.12 </t>
  </si>
  <si>
    <t> AAC 5.53 </t>
  </si>
  <si>
    <t> AAC 5.192 </t>
  </si>
  <si>
    <t> AAC 5.195 </t>
  </si>
  <si>
    <t> AA 6.143 </t>
  </si>
  <si>
    <t> AA 7.190 </t>
  </si>
  <si>
    <t> MVS 2.126 </t>
  </si>
  <si>
    <t> AA 8.192 </t>
  </si>
  <si>
    <t> AA 18.322 </t>
  </si>
  <si>
    <t> EBC 1-32 </t>
  </si>
  <si>
    <t> AA 17.62 </t>
  </si>
  <si>
    <t>IBVS 0046</t>
  </si>
  <si>
    <t>IBVS 1255</t>
  </si>
  <si>
    <t> MVS 5.115 </t>
  </si>
  <si>
    <t> BRNO 12 </t>
  </si>
  <si>
    <t>BBSAG Bull.5</t>
  </si>
  <si>
    <t>Locher K</t>
  </si>
  <si>
    <t>B</t>
  </si>
  <si>
    <t>BBSAG Bull.6</t>
  </si>
  <si>
    <t>Diethelm R</t>
  </si>
  <si>
    <t>v</t>
  </si>
  <si>
    <t>BBSAG Bull.7</t>
  </si>
  <si>
    <t>BBSAG Bull.24</t>
  </si>
  <si>
    <t>Peter H</t>
  </si>
  <si>
    <t>BBSAG Bull.36</t>
  </si>
  <si>
    <t>BBSAG Bull.39</t>
  </si>
  <si>
    <t>BRNO 23</t>
  </si>
  <si>
    <t>K</t>
  </si>
  <si>
    <t>BBSAG Bull.45</t>
  </si>
  <si>
    <t>BBSAG 52</t>
  </si>
  <si>
    <t>BBSAG Bull.52</t>
  </si>
  <si>
    <t>BBSAG Bull.56</t>
  </si>
  <si>
    <t>BRNO 26</t>
  </si>
  <si>
    <t>BBSAG Bull.57</t>
  </si>
  <si>
    <t>BBSAG Bull.64</t>
  </si>
  <si>
    <t>Germann R</t>
  </si>
  <si>
    <t>BBSAG Bull.68</t>
  </si>
  <si>
    <t>BBSAG Bull.69</t>
  </si>
  <si>
    <t>Mavrofridis G</t>
  </si>
  <si>
    <t>BBSAG Bull.71</t>
  </si>
  <si>
    <t>BBSAG Bull.70</t>
  </si>
  <si>
    <t>BBSAG Bull.73</t>
  </si>
  <si>
    <t>GCVS 4</t>
  </si>
  <si>
    <t>BBSAG Bull.74</t>
  </si>
  <si>
    <t>BRNO 27</t>
  </si>
  <si>
    <t>BBSAG Bull.79</t>
  </si>
  <si>
    <t>Paschke A</t>
  </si>
  <si>
    <t>BRNO 28</t>
  </si>
  <si>
    <t>BBSAG Bull.82</t>
  </si>
  <si>
    <t>BBSAG Bull.83</t>
  </si>
  <si>
    <t>BBSAG Bull.86</t>
  </si>
  <si>
    <t>BBSAG Bull.90</t>
  </si>
  <si>
    <t>BBSAG Bull.91</t>
  </si>
  <si>
    <t>BBSAG Bull.92</t>
  </si>
  <si>
    <t>BBSAG Bull.93</t>
  </si>
  <si>
    <t> VSSC 73 </t>
  </si>
  <si>
    <t>BBSAG Bull.94</t>
  </si>
  <si>
    <t>Blaettler E</t>
  </si>
  <si>
    <t>BBSAG Bull.97</t>
  </si>
  <si>
    <t>BBSAG Bull.99</t>
  </si>
  <si>
    <t>BBSAG Bull.103</t>
  </si>
  <si>
    <t>BRNO 31</t>
  </si>
  <si>
    <t>BBSAG Bull.105</t>
  </si>
  <si>
    <t>BBSAG Bull.106</t>
  </si>
  <si>
    <t>BBSAG Bull.108</t>
  </si>
  <si>
    <t>BBSAG Bull.111</t>
  </si>
  <si>
    <t>BBSAG Bull.112</t>
  </si>
  <si>
    <t>BBSAG Bull.114</t>
  </si>
  <si>
    <t>BBSAG Bull.115</t>
  </si>
  <si>
    <t>BBSAG 119</t>
  </si>
  <si>
    <t>K.Locher</t>
  </si>
  <si>
    <t>IBVS 5017</t>
  </si>
  <si>
    <t> BBS 121 </t>
  </si>
  <si>
    <t> BBS 122 </t>
  </si>
  <si>
    <t> BBS 124 </t>
  </si>
  <si>
    <t> BBS 126 </t>
  </si>
  <si>
    <t>2013JAVSO..41..122</t>
  </si>
  <si>
    <t>??</t>
  </si>
  <si>
    <t>IBVS 5543</t>
  </si>
  <si>
    <t>OEJV 0074</t>
  </si>
  <si>
    <t>OEJV 0003</t>
  </si>
  <si>
    <t>VSB 45 </t>
  </si>
  <si>
    <t>IBVS 5871</t>
  </si>
  <si>
    <t>OEJV 0137</t>
  </si>
  <si>
    <t>IBVS 5960</t>
  </si>
  <si>
    <t> JAAVSO 43-1 </t>
  </si>
  <si>
    <t>OEJV 0172</t>
  </si>
  <si>
    <t>JAVSO..43...77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</si>
  <si>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</si>
  <si>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</si>
  <si>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</si>
  <si>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</si>
  <si>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</si>
  <si>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</si>
  <si>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</si>
  <si>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2441565.573 </t>
  </si>
  <si>
    <t> 05.09.1972 01:45 </t>
  </si>
  <si>
    <t> 0.005 </t>
  </si>
  <si>
    <t>V </t>
  </si>
  <si>
    <t> K.Locher </t>
  </si>
  <si>
    <t> BBS 5 </t>
  </si>
  <si>
    <t>2441595.298 </t>
  </si>
  <si>
    <t> 04.10.1972 19:09 </t>
  </si>
  <si>
    <t> -0.002 </t>
  </si>
  <si>
    <t> BBS 6 </t>
  </si>
  <si>
    <t>2441595.300 </t>
  </si>
  <si>
    <t> 04.10.1972 19:12 </t>
  </si>
  <si>
    <t> 0.000 </t>
  </si>
  <si>
    <t> R.Diethelm </t>
  </si>
  <si>
    <t>2441599.411 </t>
  </si>
  <si>
    <t> 08.10.1972 21:51 </t>
  </si>
  <si>
    <t> -0.018 </t>
  </si>
  <si>
    <t>2441603.557 </t>
  </si>
  <si>
    <t> 13.10.1972 01:22 </t>
  </si>
  <si>
    <t> -0.001 </t>
  </si>
  <si>
    <t>2441628.340 </t>
  </si>
  <si>
    <t> 06.11.1972 20:09 </t>
  </si>
  <si>
    <t>2441657.241 </t>
  </si>
  <si>
    <t> 05.12.1972 17:47 </t>
  </si>
  <si>
    <t> BBS 7 </t>
  </si>
  <si>
    <t>2442738.311 </t>
  </si>
  <si>
    <t> 21.11.1975 19:27 </t>
  </si>
  <si>
    <t> -0.008 </t>
  </si>
  <si>
    <t> BBS 24 </t>
  </si>
  <si>
    <t>2442738.326 </t>
  </si>
  <si>
    <t> 21.11.1975 19:49 </t>
  </si>
  <si>
    <t> 0.007 </t>
  </si>
  <si>
    <t> H.Peter </t>
  </si>
  <si>
    <t>2443492.356 </t>
  </si>
  <si>
    <t> 14.12.1977 20:32 </t>
  </si>
  <si>
    <t> 0.008 </t>
  </si>
  <si>
    <t> BBS 36 </t>
  </si>
  <si>
    <t>2443762.417 </t>
  </si>
  <si>
    <t> 10.09.1978 22:00 </t>
  </si>
  <si>
    <t> 0.006 </t>
  </si>
  <si>
    <t> BBS 39 </t>
  </si>
  <si>
    <t>2443810.317 </t>
  </si>
  <si>
    <t> 28.10.1978 19:36 </t>
  </si>
  <si>
    <t>2444160.487 </t>
  </si>
  <si>
    <t> 13.10.1979 23:41 </t>
  </si>
  <si>
    <t> 0.002 </t>
  </si>
  <si>
    <t> J.Silhan </t>
  </si>
  <si>
    <t> BRNO 23 </t>
  </si>
  <si>
    <t>2444160.491 </t>
  </si>
  <si>
    <t> 13.10.1979 23:47 </t>
  </si>
  <si>
    <t> J.Burianova </t>
  </si>
  <si>
    <t>2444165.442 </t>
  </si>
  <si>
    <t> 18.10.1979 22:36 </t>
  </si>
  <si>
    <t> 0.001 </t>
  </si>
  <si>
    <t> BBS 45 </t>
  </si>
  <si>
    <t>2444194.346 </t>
  </si>
  <si>
    <t> 16.11.1979 20:18 </t>
  </si>
  <si>
    <t> -0.000 </t>
  </si>
  <si>
    <t>2444602.329 </t>
  </si>
  <si>
    <t> 28.12.1980 19:53 </t>
  </si>
  <si>
    <t> -0.003 </t>
  </si>
  <si>
    <t> BBS 52 </t>
  </si>
  <si>
    <t>2444607.293 </t>
  </si>
  <si>
    <t> 02.01.1981 19:01 </t>
  </si>
  <si>
    <t>2444847.614 </t>
  </si>
  <si>
    <t> 31.08.1981 02:44 </t>
  </si>
  <si>
    <t> -0.004 </t>
  </si>
  <si>
    <t> BBS 56 </t>
  </si>
  <si>
    <t>2444852.576 </t>
  </si>
  <si>
    <t> 05.09.1981 01:49 </t>
  </si>
  <si>
    <t> 0.003 </t>
  </si>
  <si>
    <t>2444925.253 </t>
  </si>
  <si>
    <t> 16.11.1981 18:04 </t>
  </si>
  <si>
    <t> BBS 57 </t>
  </si>
  <si>
    <t>2445275.426 </t>
  </si>
  <si>
    <t> 01.11.1982 22:13 </t>
  </si>
  <si>
    <t>2445280.379 </t>
  </si>
  <si>
    <t> 06.11.1982 21:05 </t>
  </si>
  <si>
    <t> BBS 64 </t>
  </si>
  <si>
    <t>2445295.246 </t>
  </si>
  <si>
    <t> 21.11.1982 17:54 </t>
  </si>
  <si>
    <t>2445295.248 </t>
  </si>
  <si>
    <t> 21.11.1982 17:57 </t>
  </si>
  <si>
    <t> R.Germann </t>
  </si>
  <si>
    <t>2445342.321 </t>
  </si>
  <si>
    <t> 07.01.1983 19:42 </t>
  </si>
  <si>
    <t>2445607.422 </t>
  </si>
  <si>
    <t> 29.09.1983 22:07 </t>
  </si>
  <si>
    <t> -0.007 </t>
  </si>
  <si>
    <t>2445621.463 </t>
  </si>
  <si>
    <t> 13.10.1983 23:06 </t>
  </si>
  <si>
    <t> -0.006 </t>
  </si>
  <si>
    <t> J.Borovicka </t>
  </si>
  <si>
    <t>2445621.471 </t>
  </si>
  <si>
    <t> 13.10.1983 23:18 </t>
  </si>
  <si>
    <t> BBS 69 </t>
  </si>
  <si>
    <t>2445622.292 </t>
  </si>
  <si>
    <t> 14.10.1983 19:00 </t>
  </si>
  <si>
    <t> G.Mavrofridis </t>
  </si>
  <si>
    <t>2445636.327 </t>
  </si>
  <si>
    <t> 28.10.1983 19:50 </t>
  </si>
  <si>
    <t>2445641.282 </t>
  </si>
  <si>
    <t> 02.11.1983 18:46 </t>
  </si>
  <si>
    <t>2445679.275 </t>
  </si>
  <si>
    <t> 10.12.1983 18:36 </t>
  </si>
  <si>
    <t> -0.005 </t>
  </si>
  <si>
    <t> BBS 71 </t>
  </si>
  <si>
    <t>2445697.448 </t>
  </si>
  <si>
    <t> 28.12.1983 22:45 </t>
  </si>
  <si>
    <t> BBS 70 </t>
  </si>
  <si>
    <t>2445698.284 </t>
  </si>
  <si>
    <t> 29.12.1983 18:48 </t>
  </si>
  <si>
    <t> 0.009 </t>
  </si>
  <si>
    <t> V.Wagner </t>
  </si>
  <si>
    <t>2445915.486 </t>
  </si>
  <si>
    <t> 02.08.1984 23:39 </t>
  </si>
  <si>
    <t> 0.004 </t>
  </si>
  <si>
    <t> BBS 73 </t>
  </si>
  <si>
    <t>2445992.289 </t>
  </si>
  <si>
    <t> 18.10.1984 18:56 </t>
  </si>
  <si>
    <t> BBS 74 </t>
  </si>
  <si>
    <t>2446029.453 </t>
  </si>
  <si>
    <t> 24.11.1984 22:52 </t>
  </si>
  <si>
    <t>2446328.430 </t>
  </si>
  <si>
    <t> 19.09.1985 22:19 </t>
  </si>
  <si>
    <t> P.Troubil </t>
  </si>
  <si>
    <t> BBS 27 </t>
  </si>
  <si>
    <t>2446352.369 </t>
  </si>
  <si>
    <t> 13.10.1985 20:51 </t>
  </si>
  <si>
    <t> BBS 79 </t>
  </si>
  <si>
    <t>2446352.373 </t>
  </si>
  <si>
    <t> 13.10.1985 20:57 </t>
  </si>
  <si>
    <t> A.Paschke </t>
  </si>
  <si>
    <t>2446381.279 </t>
  </si>
  <si>
    <t> 11.11.1985 18:41 </t>
  </si>
  <si>
    <t>2446650.517 </t>
  </si>
  <si>
    <t> 08.08.1986 00:24 </t>
  </si>
  <si>
    <t> P.Novak </t>
  </si>
  <si>
    <t> BBS 28 </t>
  </si>
  <si>
    <t>2446760.360 </t>
  </si>
  <si>
    <t> 25.11.1986 20:38 </t>
  </si>
  <si>
    <t> BBS 82 </t>
  </si>
  <si>
    <t>2446765.314 </t>
  </si>
  <si>
    <t> 30.11.1986 19:32 </t>
  </si>
  <si>
    <t>2446770.278 </t>
  </si>
  <si>
    <t> 05.12.1986 18:40 </t>
  </si>
  <si>
    <t> BBS 83 </t>
  </si>
  <si>
    <t>2447068.400 </t>
  </si>
  <si>
    <t> 29.09.1987 21:36 </t>
  </si>
  <si>
    <t> -0.012 </t>
  </si>
  <si>
    <t> BBS 86 </t>
  </si>
  <si>
    <t>2447116.307 </t>
  </si>
  <si>
    <t> 16.11.1987 19:22 </t>
  </si>
  <si>
    <t>2447471.435 </t>
  </si>
  <si>
    <t> 05.11.1988 22:26 </t>
  </si>
  <si>
    <t> BBS 90 </t>
  </si>
  <si>
    <t>2447481.332 </t>
  </si>
  <si>
    <t> 15.11.1988 19:58 </t>
  </si>
  <si>
    <t> -0.020 </t>
  </si>
  <si>
    <t>2447481.346 </t>
  </si>
  <si>
    <t> 15.11.1988 20:18 </t>
  </si>
  <si>
    <t>2447562.277 </t>
  </si>
  <si>
    <t> 04.02.1989 18:38 </t>
  </si>
  <si>
    <t> -0.011 </t>
  </si>
  <si>
    <t> BBS 91 </t>
  </si>
  <si>
    <t>2447741.504 </t>
  </si>
  <si>
    <t> 03.08.1989 00:05 </t>
  </si>
  <si>
    <t> BBS 92 </t>
  </si>
  <si>
    <t>2447803.445 </t>
  </si>
  <si>
    <t> 03.10.1989 22:40 </t>
  </si>
  <si>
    <t> BBS 93 </t>
  </si>
  <si>
    <t>2447822.444 </t>
  </si>
  <si>
    <t> 22.10.1989 22:39 </t>
  </si>
  <si>
    <t>2447899.236 </t>
  </si>
  <si>
    <t> 07.01.1990 17:39 </t>
  </si>
  <si>
    <t> BBS 94 </t>
  </si>
  <si>
    <t>2447913.285 </t>
  </si>
  <si>
    <t> 21.01.1990 18:50 </t>
  </si>
  <si>
    <t> E.Blättler </t>
  </si>
  <si>
    <t>2447913.288 </t>
  </si>
  <si>
    <t> 21.01.1990 18:54 </t>
  </si>
  <si>
    <t>2448202.344 </t>
  </si>
  <si>
    <t> 06.11.1990 20:15 </t>
  </si>
  <si>
    <t> BBS 97 </t>
  </si>
  <si>
    <t>2448547.550 </t>
  </si>
  <si>
    <t> 18.10.1991 01:12 </t>
  </si>
  <si>
    <t> -0.014 </t>
  </si>
  <si>
    <t> BBS 99 </t>
  </si>
  <si>
    <t>2448548.402 </t>
  </si>
  <si>
    <t> 18.10.1991 21:38 </t>
  </si>
  <si>
    <t> 0.012 </t>
  </si>
  <si>
    <t>2448971.249 </t>
  </si>
  <si>
    <t> 14.12.1992 17:58 </t>
  </si>
  <si>
    <t> BBS 103 </t>
  </si>
  <si>
    <t>2449004.279 </t>
  </si>
  <si>
    <t> 16.01.1993 18:41 </t>
  </si>
  <si>
    <t>2449221.488 </t>
  </si>
  <si>
    <t> 21.08.1993 23:42 </t>
  </si>
  <si>
    <t> A.Dedoch </t>
  </si>
  <si>
    <t> BRNO 31 </t>
  </si>
  <si>
    <t>2449250.372 </t>
  </si>
  <si>
    <t> 19.09.1993 20:55 </t>
  </si>
  <si>
    <t> -0.017 </t>
  </si>
  <si>
    <t> BBS 105 </t>
  </si>
  <si>
    <t>2449322.233 </t>
  </si>
  <si>
    <t> 30.11.1993 17:35 </t>
  </si>
  <si>
    <t>2449331.322 </t>
  </si>
  <si>
    <t> 09.12.1993 19:43 </t>
  </si>
  <si>
    <t>2449393.259 </t>
  </si>
  <si>
    <t> 09.02.1994 18:12 </t>
  </si>
  <si>
    <t> BBS 106 </t>
  </si>
  <si>
    <t>2449649.280 </t>
  </si>
  <si>
    <t> 23.10.1994 18:43 </t>
  </si>
  <si>
    <t> -0.009 </t>
  </si>
  <si>
    <t> BBS 108 </t>
  </si>
  <si>
    <t>2450033.310 </t>
  </si>
  <si>
    <t> 11.11.1995 19:26 </t>
  </si>
  <si>
    <t> BBS 111 </t>
  </si>
  <si>
    <t>2450033.328 </t>
  </si>
  <si>
    <t> 11.11.1995 19:52 </t>
  </si>
  <si>
    <t>2450283.546 </t>
  </si>
  <si>
    <t> 19.07.1996 01:06 </t>
  </si>
  <si>
    <t> BBS 112 </t>
  </si>
  <si>
    <t>2450422.318 </t>
  </si>
  <si>
    <t> 04.12.1996 19:37 </t>
  </si>
  <si>
    <t> BBS 114 </t>
  </si>
  <si>
    <t>2450658.500 </t>
  </si>
  <si>
    <t> 29.07.1997 00:00 </t>
  </si>
  <si>
    <t> -0.016 </t>
  </si>
  <si>
    <t> BBS 115 </t>
  </si>
  <si>
    <t>2451076.411 </t>
  </si>
  <si>
    <t> 19.09.1998 21:51 </t>
  </si>
  <si>
    <t> BBS 119 </t>
  </si>
  <si>
    <t>2451470.3551 </t>
  </si>
  <si>
    <t> 18.10.1999 20:31 </t>
  </si>
  <si>
    <t> -0.0012 </t>
  </si>
  <si>
    <t>E </t>
  </si>
  <si>
    <t>o</t>
  </si>
  <si>
    <t> K.&amp; M.Rätz </t>
  </si>
  <si>
    <t>BAVM 133 </t>
  </si>
  <si>
    <t>2452669.5337 </t>
  </si>
  <si>
    <t> 30.01.2003 00:48 </t>
  </si>
  <si>
    <t> -0.0016 </t>
  </si>
  <si>
    <t>C </t>
  </si>
  <si>
    <t> S.Dvorak </t>
  </si>
  <si>
    <t> JAAVSO 41;122 </t>
  </si>
  <si>
    <t>2452854.539 </t>
  </si>
  <si>
    <t> 03.08.2003 00:56 </t>
  </si>
  <si>
    <t> BBS 130 </t>
  </si>
  <si>
    <t>2453325.283 </t>
  </si>
  <si>
    <t> 15.11.2004 18:47 </t>
  </si>
  <si>
    <t>OEJV 0003 </t>
  </si>
  <si>
    <t>2453594.531 </t>
  </si>
  <si>
    <t> 12.08.2005 00:44 </t>
  </si>
  <si>
    <t>2454769.7494 </t>
  </si>
  <si>
    <t> 30.10.2008 05:59 </t>
  </si>
  <si>
    <t> -0.0007 </t>
  </si>
  <si>
    <t>IBVS 5871 </t>
  </si>
  <si>
    <t>2455175.2563 </t>
  </si>
  <si>
    <t> 09.12.2009 18:09 </t>
  </si>
  <si>
    <t> -0.0013 </t>
  </si>
  <si>
    <t> G.Corfini </t>
  </si>
  <si>
    <t>OEJV 0137 </t>
  </si>
  <si>
    <t>2455528.7334 </t>
  </si>
  <si>
    <t> 28.11.2010 05:36 </t>
  </si>
  <si>
    <t>IBVS 5960 </t>
  </si>
  <si>
    <t>2456958.334 </t>
  </si>
  <si>
    <t> 27.10.2014 20:00 </t>
  </si>
  <si>
    <t>OEJV 0172 </t>
  </si>
  <si>
    <t>2425587.264 </t>
  </si>
  <si>
    <t> 06.12.1928 18:20 </t>
  </si>
  <si>
    <t>P </t>
  </si>
  <si>
    <t> O.Morgenroth </t>
  </si>
  <si>
    <t>2425644.278 </t>
  </si>
  <si>
    <t> 01.02.1929 18:40 </t>
  </si>
  <si>
    <t> 0.040 </t>
  </si>
  <si>
    <t>2425866.423 </t>
  </si>
  <si>
    <t> 11.09.1929 22:09 </t>
  </si>
  <si>
    <t> 0.023 </t>
  </si>
  <si>
    <t>2426624.504 </t>
  </si>
  <si>
    <t> 10.10.1931 00:05 </t>
  </si>
  <si>
    <t> -0.054 </t>
  </si>
  <si>
    <t>2427811.362 </t>
  </si>
  <si>
    <t> 08.01.1935 20:41 </t>
  </si>
  <si>
    <t> 0.013 </t>
  </si>
  <si>
    <t> S.Piotrowski </t>
  </si>
  <si>
    <t>2428835.443 </t>
  </si>
  <si>
    <t> 28.10.1937 22:37 </t>
  </si>
  <si>
    <t>2429129.466 </t>
  </si>
  <si>
    <t> 18.08.1938 23:11 </t>
  </si>
  <si>
    <t> 0.011 </t>
  </si>
  <si>
    <t>2429499.461 </t>
  </si>
  <si>
    <t> 23.08.1939 23:03 </t>
  </si>
  <si>
    <t>2430993.479 </t>
  </si>
  <si>
    <t> 25.09.1943 23:29 </t>
  </si>
  <si>
    <t> T.Banachiewicz </t>
  </si>
  <si>
    <t>2431007.524 </t>
  </si>
  <si>
    <t> 10.10.1943 00:34 </t>
  </si>
  <si>
    <t> 0.016 </t>
  </si>
  <si>
    <t>2431021.562 </t>
  </si>
  <si>
    <t> 24.10.1943 01:29 </t>
  </si>
  <si>
    <t> 0.014 </t>
  </si>
  <si>
    <t>2431022.383 </t>
  </si>
  <si>
    <t> 24.10.1943 21:11 </t>
  </si>
  <si>
    <t>2431031.477 </t>
  </si>
  <si>
    <t> 02.11.1943 23:26 </t>
  </si>
  <si>
    <t> 0.019 </t>
  </si>
  <si>
    <t>2432473.472 </t>
  </si>
  <si>
    <t> 14.10.1947 23:19 </t>
  </si>
  <si>
    <t> 0.026 </t>
  </si>
  <si>
    <t> R.Szafraniec </t>
  </si>
  <si>
    <t>2432497.422 </t>
  </si>
  <si>
    <t> 07.11.1947 22:07 </t>
  </si>
  <si>
    <t> 0.025 </t>
  </si>
  <si>
    <t>2432805.468 </t>
  </si>
  <si>
    <t> 10.09.1948 23:13 </t>
  </si>
  <si>
    <t> 0.018 </t>
  </si>
  <si>
    <t>2432862.451 </t>
  </si>
  <si>
    <t> 06.11.1948 22:49 </t>
  </si>
  <si>
    <t> 0.015 </t>
  </si>
  <si>
    <t>2433209.325 </t>
  </si>
  <si>
    <t> 19.10.1949 19:48 </t>
  </si>
  <si>
    <t>2433536.379 </t>
  </si>
  <si>
    <t> 11.09.1950 21:05 </t>
  </si>
  <si>
    <t> 0.024 </t>
  </si>
  <si>
    <t>2433574.362 </t>
  </si>
  <si>
    <t> 19.10.1950 20:41 </t>
  </si>
  <si>
    <t> 0.017 </t>
  </si>
  <si>
    <t>2433872.506 </t>
  </si>
  <si>
    <t> 14.08.1951 00:08 </t>
  </si>
  <si>
    <t>2433900.575 </t>
  </si>
  <si>
    <t> 11.09.1951 01:48 </t>
  </si>
  <si>
    <t>2434237.543 </t>
  </si>
  <si>
    <t> 13.08.1952 01:01 </t>
  </si>
  <si>
    <t>2434295.356 </t>
  </si>
  <si>
    <t> 09.10.1952 20:32 </t>
  </si>
  <si>
    <t>2434660.398 </t>
  </si>
  <si>
    <t> 09.10.1953 21:33 </t>
  </si>
  <si>
    <t>2435035.347 </t>
  </si>
  <si>
    <t> 19.10.1954 20:19 </t>
  </si>
  <si>
    <t>2435376.431 </t>
  </si>
  <si>
    <t> 25.09.1955 22:20 </t>
  </si>
  <si>
    <t>2435396.254 </t>
  </si>
  <si>
    <t> 15.10.1955 18:05 </t>
  </si>
  <si>
    <t>2435717.533 </t>
  </si>
  <si>
    <t> 01.09.1956 00:47 </t>
  </si>
  <si>
    <t> 0.027 </t>
  </si>
  <si>
    <t>2435731.537 </t>
  </si>
  <si>
    <t> 15.09.1956 00:53 </t>
  </si>
  <si>
    <t> H.Huth </t>
  </si>
  <si>
    <t>2435746.424 </t>
  </si>
  <si>
    <t> 29.09.1956 22:10 </t>
  </si>
  <si>
    <t>2436164.318 </t>
  </si>
  <si>
    <t> 21.11.1957 19:37 </t>
  </si>
  <si>
    <t>2436822.554 </t>
  </si>
  <si>
    <t> 11.09.1959 01:17 </t>
  </si>
  <si>
    <t> 0.020 </t>
  </si>
  <si>
    <t>2437173.538 </t>
  </si>
  <si>
    <t> 27.08.1960 00:54 </t>
  </si>
  <si>
    <t> J.Rodzinski </t>
  </si>
  <si>
    <t>2437173.542 </t>
  </si>
  <si>
    <t> 27.08.1960 01:00 </t>
  </si>
  <si>
    <t>2437173.550 </t>
  </si>
  <si>
    <t> 27.08.1960 01:12 </t>
  </si>
  <si>
    <t>2437174.385 </t>
  </si>
  <si>
    <t> 27.08.1960 21:14 </t>
  </si>
  <si>
    <t>2437174.391 </t>
  </si>
  <si>
    <t> 27.08.1960 21:23 </t>
  </si>
  <si>
    <t> 0.031 </t>
  </si>
  <si>
    <t> Z.Pajak </t>
  </si>
  <si>
    <t>2437197.483 </t>
  </si>
  <si>
    <t> 19.09.1960 23:35 </t>
  </si>
  <si>
    <t>2437197.492 </t>
  </si>
  <si>
    <t> 19.09.1960 23:48 </t>
  </si>
  <si>
    <t> M.Mazur </t>
  </si>
  <si>
    <t>2437202.416 </t>
  </si>
  <si>
    <t> 24.09.1960 21:59 </t>
  </si>
  <si>
    <t> -0.024 </t>
  </si>
  <si>
    <t> B.Kubica </t>
  </si>
  <si>
    <t>2437202.453 </t>
  </si>
  <si>
    <t> 24.09.1960 22:52 </t>
  </si>
  <si>
    <t> Z.Szpor </t>
  </si>
  <si>
    <t>2437202.481 </t>
  </si>
  <si>
    <t> 24.09.1960 23:32 </t>
  </si>
  <si>
    <t> 0.041 </t>
  </si>
  <si>
    <t>2438283.515 </t>
  </si>
  <si>
    <t> 11.09.1963 00:21 </t>
  </si>
  <si>
    <t> K.Kordylewski </t>
  </si>
  <si>
    <t>IBVS 46 </t>
  </si>
  <si>
    <t>2439821.307 </t>
  </si>
  <si>
    <t> 26.11.1967 19:22 </t>
  </si>
  <si>
    <t> M.Winiarski </t>
  </si>
  <si>
    <t>IBVS 1255 </t>
  </si>
  <si>
    <t>2440484.492 </t>
  </si>
  <si>
    <t> 19.09.1969 23:48 </t>
  </si>
  <si>
    <t>F </t>
  </si>
  <si>
    <t> P.Ahnert </t>
  </si>
  <si>
    <t>2440835.491 </t>
  </si>
  <si>
    <t> 05.09.1970 23:47 </t>
  </si>
  <si>
    <t>2440868.522 </t>
  </si>
  <si>
    <t> 09.10.1970 00:31 </t>
  </si>
  <si>
    <t>2447856.298 </t>
  </si>
  <si>
    <t> 25.11.1989 19:09 </t>
  </si>
  <si>
    <t> T.Brelstaff </t>
  </si>
  <si>
    <t>2451513.298 </t>
  </si>
  <si>
    <t> 30.11.1999 19:09 </t>
  </si>
  <si>
    <t>2451551.297 </t>
  </si>
  <si>
    <t> 07.01.2000 19:07 </t>
  </si>
  <si>
    <t>2451840.352 </t>
  </si>
  <si>
    <t> 22.10.2000 20:26 </t>
  </si>
  <si>
    <t>2452195.483 </t>
  </si>
  <si>
    <t> 12.10.2001 23:35 </t>
  </si>
  <si>
    <t>2452878.493 </t>
  </si>
  <si>
    <t> 26.08.2003 23:49 </t>
  </si>
  <si>
    <t> 0.010 </t>
  </si>
  <si>
    <t> M.Blažek </t>
  </si>
  <si>
    <t>OEJV 0074 </t>
  </si>
  <si>
    <t>2453999.2034 </t>
  </si>
  <si>
    <t> 20.09.2006 16:52 </t>
  </si>
  <si>
    <t> 0.0000 </t>
  </si>
  <si>
    <t>?</t>
  </si>
  <si>
    <t> K. Nagai et al. </t>
  </si>
  <si>
    <t>2455131.4851 </t>
  </si>
  <si>
    <t> 26.10.2009 23:38 </t>
  </si>
  <si>
    <t> -0.0008 </t>
  </si>
  <si>
    <t>2455155.4351 </t>
  </si>
  <si>
    <t> 19.11.2009 22:26 </t>
  </si>
  <si>
    <t> -0.0014 </t>
  </si>
  <si>
    <t>2456903.8275 </t>
  </si>
  <si>
    <t> 03.09.2014 07:51 </t>
  </si>
  <si>
    <t> 0.0014 </t>
  </si>
  <si>
    <t> B.Manske </t>
  </si>
  <si>
    <t>2456956.6835 </t>
  </si>
  <si>
    <t> 26.10.2014 04:24 </t>
  </si>
  <si>
    <t> 0.0010 </t>
  </si>
  <si>
    <t>JAVSO 49, 108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</si>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</sst>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d/mm/yyyy"/>
    <numFmt numFmtId="168" formatCode="0.00000"/>
  </numFmts>
  <fonts count="35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3" fillId="0" borderId="0" applyFill="0" applyBorder="0" applyProtection="0">
      <alignment vertical="top"/>
    </xf>
    <xf numFmtId="164" fontId="33" fillId="0" borderId="0" applyFill="0" applyBorder="0" applyProtection="0">
      <alignment vertical="top"/>
    </xf>
    <xf numFmtId="0" fontId="33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3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3" fillId="0" borderId="0"/>
    <xf numFmtId="0" fontId="33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3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61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0" fillId="0" borderId="10" xfId="0" applyBorder="1" applyAlignment="1">
      <alignment horizontal="center"/>
    </xf>
    <xf numFmtId="0" fontId="19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19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19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>
      <alignment vertical="top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center" vertical="top"/>
    </xf>
    <xf numFmtId="166" fontId="29" fillId="0" borderId="0" xfId="0" applyNumberFormat="1" applyFont="1" applyAlignment="1">
      <alignment horizontal="left" vertical="top"/>
    </xf>
    <xf numFmtId="0" fontId="30" fillId="0" borderId="0" xfId="42" applyFont="1" applyAlignment="1">
      <alignment horizontal="left" vertical="center"/>
    </xf>
    <xf numFmtId="0" fontId="30" fillId="0" borderId="0" xfId="42" applyFont="1" applyAlignment="1">
      <alignment horizontal="center" vertical="center"/>
    </xf>
    <xf numFmtId="0" fontId="31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32" fillId="0" borderId="0" xfId="38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26" fillId="24" borderId="17" xfId="0" applyFont="1" applyFill="1" applyBorder="1" applyAlignment="1">
      <alignment horizontal="left" vertical="top" wrapText="1" indent="1"/>
    </xf>
    <xf numFmtId="0" fontId="26" fillId="24" borderId="17" xfId="0" applyFont="1" applyFill="1" applyBorder="1" applyAlignment="1">
      <alignment horizontal="center" vertical="top" wrapText="1"/>
    </xf>
    <xf numFmtId="0" fontId="26" fillId="24" borderId="17" xfId="0" applyFont="1" applyFill="1" applyBorder="1" applyAlignment="1">
      <alignment horizontal="right" vertical="top" wrapText="1"/>
    </xf>
    <xf numFmtId="0" fontId="32" fillId="24" borderId="17" xfId="38" applyNumberFormat="1" applyFill="1" applyBorder="1" applyAlignment="1" applyProtection="1">
      <alignment horizontal="right" vertical="top" wrapText="1"/>
    </xf>
    <xf numFmtId="0" fontId="27" fillId="0" borderId="0" xfId="0" applyFont="1" applyAlignment="1"/>
    <xf numFmtId="167" fontId="0" fillId="0" borderId="0" xfId="0" applyNumberFormat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8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Psc - O-C Diagr.</a:t>
            </a:r>
          </a:p>
        </c:rich>
      </c:tx>
      <c:layout>
        <c:manualLayout>
          <c:xMode val="edge"/>
          <c:yMode val="edge"/>
          <c:x val="0.37802941837439946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117349960079"/>
          <c:y val="0.1272602717113191"/>
          <c:w val="0.80258325787879137"/>
          <c:h val="0.647739645751828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Active!$H$21:$H$1710</c:f>
              <c:numCache>
                <c:formatCode>General</c:formatCode>
                <c:ptCount val="1690"/>
                <c:pt idx="0">
                  <c:v>1.192559999981313E-2</c:v>
                </c:pt>
                <c:pt idx="1">
                  <c:v>4.0150400000129594E-2</c:v>
                </c:pt>
                <c:pt idx="2">
                  <c:v>2.3215200002596248E-2</c:v>
                </c:pt>
                <c:pt idx="3">
                  <c:v>-5.4359199995815288E-2</c:v>
                </c:pt>
                <c:pt idx="4">
                  <c:v>1.2931200002640253E-2</c:v>
                </c:pt>
                <c:pt idx="5">
                  <c:v>1.7392000008840114E-3</c:v>
                </c:pt>
                <c:pt idx="6">
                  <c:v>1.1174400002346374E-2</c:v>
                </c:pt>
                <c:pt idx="7">
                  <c:v>1.1576000000786735E-2</c:v>
                </c:pt>
                <c:pt idx="8">
                  <c:v>1.1208800002350472E-2</c:v>
                </c:pt>
                <c:pt idx="9">
                  <c:v>1.6235200004302897E-2</c:v>
                </c:pt>
                <c:pt idx="10">
                  <c:v>1.4261600004829234E-2</c:v>
                </c:pt>
                <c:pt idx="11">
                  <c:v>9.3808000019635074E-3</c:v>
                </c:pt>
                <c:pt idx="12">
                  <c:v>1.8692000001465203E-2</c:v>
                </c:pt>
                <c:pt idx="13">
                  <c:v>2.5815200002398342E-2</c:v>
                </c:pt>
                <c:pt idx="14">
                  <c:v>2.5271999998949468E-2</c:v>
                </c:pt>
                <c:pt idx="15">
                  <c:v>1.7733600005158223E-2</c:v>
                </c:pt>
                <c:pt idx="16">
                  <c:v>1.4958400002797134E-2</c:v>
                </c:pt>
                <c:pt idx="17">
                  <c:v>1.9022399996174499E-2</c:v>
                </c:pt>
                <c:pt idx="18">
                  <c:v>2.4225600005593151E-2</c:v>
                </c:pt>
                <c:pt idx="19">
                  <c:v>1.670880000165198E-2</c:v>
                </c:pt>
                <c:pt idx="20">
                  <c:v>1.7740000002959277E-2</c:v>
                </c:pt>
                <c:pt idx="21">
                  <c:v>6.7927999989478849E-3</c:v>
                </c:pt>
                <c:pt idx="22">
                  <c:v>1.54264000011608E-2</c:v>
                </c:pt>
                <c:pt idx="23">
                  <c:v>1.6770400005043484E-2</c:v>
                </c:pt>
                <c:pt idx="24">
                  <c:v>1.9456800000625663E-2</c:v>
                </c:pt>
                <c:pt idx="25">
                  <c:v>1.8573600005765911E-2</c:v>
                </c:pt>
                <c:pt idx="26">
                  <c:v>1.3803199995891191E-2</c:v>
                </c:pt>
                <c:pt idx="27">
                  <c:v>1.5664000005926937E-2</c:v>
                </c:pt>
                <c:pt idx="28">
                  <c:v>2.7032800004235469E-2</c:v>
                </c:pt>
                <c:pt idx="29">
                  <c:v>-8.9407999985269271E-3</c:v>
                </c:pt>
                <c:pt idx="30">
                  <c:v>1.2204800004838035E-2</c:v>
                </c:pt>
                <c:pt idx="31">
                  <c:v>1.0520000003452878E-2</c:v>
                </c:pt>
                <c:pt idx="32">
                  <c:v>1.9522399998095352E-2</c:v>
                </c:pt>
                <c:pt idx="33">
                  <c:v>4.1824000072665513E-3</c:v>
                </c:pt>
                <c:pt idx="34">
                  <c:v>8.1824000080814585E-3</c:v>
                </c:pt>
                <c:pt idx="35">
                  <c:v>1.6182400009711273E-2</c:v>
                </c:pt>
                <c:pt idx="36">
                  <c:v>2.5301600006059743E-2</c:v>
                </c:pt>
                <c:pt idx="37">
                  <c:v>3.1301600007282104E-2</c:v>
                </c:pt>
                <c:pt idx="38">
                  <c:v>-1.3607999935629778E-3</c:v>
                </c:pt>
                <c:pt idx="39">
                  <c:v>7.6392000046325848E-3</c:v>
                </c:pt>
                <c:pt idx="40">
                  <c:v>-2.364559999841731E-2</c:v>
                </c:pt>
                <c:pt idx="41">
                  <c:v>1.3354400005482603E-2</c:v>
                </c:pt>
                <c:pt idx="42">
                  <c:v>4.1354400003910996E-2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EA-445E-9596-BCB58914915D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Active!$I$21:$I$1710</c:f>
              <c:numCache>
                <c:formatCode>General</c:formatCode>
                <c:ptCount val="1690"/>
                <c:pt idx="43">
                  <c:v>-2.3127999957068823E-3</c:v>
                </c:pt>
                <c:pt idx="44">
                  <c:v>-6.6239999432582408E-4</c:v>
                </c:pt>
                <c:pt idx="45">
                  <c:v>2.055199998721946E-3</c:v>
                </c:pt>
                <c:pt idx="46">
                  <c:v>1.7152000073110685E-3</c:v>
                </c:pt>
                <c:pt idx="47">
                  <c:v>-2.516799999284558E-3</c:v>
                </c:pt>
                <c:pt idx="48">
                  <c:v>5.0879999980679713E-3</c:v>
                </c:pt>
                <c:pt idx="49">
                  <c:v>-1.6207999942707829E-3</c:v>
                </c:pt>
                <c:pt idx="50">
                  <c:v>3.7920000613667071E-4</c:v>
                </c:pt>
                <c:pt idx="51">
                  <c:v>-1.8024799996055663E-2</c:v>
                </c:pt>
                <c:pt idx="52">
                  <c:v>-1.4287999947555363E-3</c:v>
                </c:pt>
                <c:pt idx="53">
                  <c:v>5.1471999977366067E-3</c:v>
                </c:pt>
                <c:pt idx="54">
                  <c:v>3.192000076523982E-4</c:v>
                </c:pt>
                <c:pt idx="55">
                  <c:v>-7.6479999988805503E-3</c:v>
                </c:pt>
                <c:pt idx="56">
                  <c:v>7.3520000005373731E-3</c:v>
                </c:pt>
                <c:pt idx="57">
                  <c:v>8.1816000019898638E-3</c:v>
                </c:pt>
                <c:pt idx="58">
                  <c:v>6.1600000044563785E-3</c:v>
                </c:pt>
                <c:pt idx="59">
                  <c:v>5.0736000048345886E-3</c:v>
                </c:pt>
                <c:pt idx="60">
                  <c:v>1.6144000037456863E-3</c:v>
                </c:pt>
                <c:pt idx="61">
                  <c:v>5.6144000045605935E-3</c:v>
                </c:pt>
                <c:pt idx="62">
                  <c:v>1.3296000033733435E-3</c:v>
                </c:pt>
                <c:pt idx="63">
                  <c:v>-4.9839999701362103E-4</c:v>
                </c:pt>
                <c:pt idx="64">
                  <c:v>-2.6136000014957972E-3</c:v>
                </c:pt>
                <c:pt idx="65">
                  <c:v>6.1016000036033802E-3</c:v>
                </c:pt>
                <c:pt idx="66">
                  <c:v>0</c:v>
                </c:pt>
                <c:pt idx="67">
                  <c:v>-4.2111999937333167E-3</c:v>
                </c:pt>
                <c:pt idx="68">
                  <c:v>2.5040000036824495E-3</c:v>
                </c:pt>
                <c:pt idx="69">
                  <c:v>1.9936000026063994E-3</c:v>
                </c:pt>
                <c:pt idx="70">
                  <c:v>1.5344000057666562E-3</c:v>
                </c:pt>
                <c:pt idx="71">
                  <c:v>-7.5039999501314014E-4</c:v>
                </c:pt>
                <c:pt idx="72">
                  <c:v>3.9520000427728519E-4</c:v>
                </c:pt>
                <c:pt idx="73">
                  <c:v>2.3952000046847388E-3</c:v>
                </c:pt>
                <c:pt idx="74">
                  <c:v>1.8960000306833535E-4</c:v>
                </c:pt>
                <c:pt idx="75">
                  <c:v>-6.54719999874942E-3</c:v>
                </c:pt>
                <c:pt idx="76">
                  <c:v>-5.520799990335945E-3</c:v>
                </c:pt>
                <c:pt idx="77">
                  <c:v>2.4792000040179119E-3</c:v>
                </c:pt>
                <c:pt idx="78">
                  <c:v>-2.4015999952098355E-3</c:v>
                </c:pt>
                <c:pt idx="79">
                  <c:v>-7.3752000025706366E-3</c:v>
                </c:pt>
                <c:pt idx="80">
                  <c:v>-7.6599999956670217E-3</c:v>
                </c:pt>
                <c:pt idx="81">
                  <c:v>-5.1767999975709245E-3</c:v>
                </c:pt>
                <c:pt idx="82">
                  <c:v>-1.5543999979854561E-3</c:v>
                </c:pt>
                <c:pt idx="83">
                  <c:v>8.5648000022047199E-3</c:v>
                </c:pt>
                <c:pt idx="84">
                  <c:v>8.5648000022047199E-3</c:v>
                </c:pt>
                <c:pt idx="85">
                  <c:v>3.9143999965745024E-3</c:v>
                </c:pt>
                <c:pt idx="86">
                  <c:v>0</c:v>
                </c:pt>
                <c:pt idx="87">
                  <c:v>-6.3599999703001231E-4</c:v>
                </c:pt>
                <c:pt idx="88">
                  <c:v>7.514400000218302E-3</c:v>
                </c:pt>
                <c:pt idx="89">
                  <c:v>-4.0288000018335879E-3</c:v>
                </c:pt>
                <c:pt idx="90">
                  <c:v>-2.8800001018680632E-5</c:v>
                </c:pt>
                <c:pt idx="91">
                  <c:v>1.4320000627776608E-4</c:v>
                </c:pt>
                <c:pt idx="92">
                  <c:v>1.0024000002886169E-3</c:v>
                </c:pt>
                <c:pt idx="93">
                  <c:v>1.8560000025900081E-3</c:v>
                </c:pt>
                <c:pt idx="94">
                  <c:v>5.7119999837595969E-4</c:v>
                </c:pt>
                <c:pt idx="95">
                  <c:v>9.2864000034751371E-3</c:v>
                </c:pt>
                <c:pt idx="96">
                  <c:v>-1.1682399992423598E-2</c:v>
                </c:pt>
                <c:pt idx="97">
                  <c:v>-5.7687999942572787E-3</c:v>
                </c:pt>
                <c:pt idx="98">
                  <c:v>-6.5127999987453222E-3</c:v>
                </c:pt>
                <c:pt idx="99">
                  <c:v>-2.0082399998500478E-2</c:v>
                </c:pt>
                <c:pt idx="100">
                  <c:v>-6.0824000029242598E-3</c:v>
                </c:pt>
                <c:pt idx="101">
                  <c:v>-1.1400799994589761E-2</c:v>
                </c:pt>
                <c:pt idx="102">
                  <c:v>-5.3439999464899302E-4</c:v>
                </c:pt>
                <c:pt idx="103">
                  <c:v>-5.9440000040922314E-4</c:v>
                </c:pt>
                <c:pt idx="104">
                  <c:v>3.1472000046051107E-3</c:v>
                </c:pt>
                <c:pt idx="105">
                  <c:v>-3.9655999935348518E-3</c:v>
                </c:pt>
                <c:pt idx="106">
                  <c:v>-1.1767199997848365E-2</c:v>
                </c:pt>
                <c:pt idx="107">
                  <c:v>-2.7407999950810336E-3</c:v>
                </c:pt>
                <c:pt idx="108">
                  <c:v>2.5920000189216807E-4</c:v>
                </c:pt>
                <c:pt idx="109">
                  <c:v>-2.0207999987178482E-3</c:v>
                </c:pt>
                <c:pt idx="110">
                  <c:v>-1.419519999762997E-2</c:v>
                </c:pt>
                <c:pt idx="111">
                  <c:v>1.1924000005819835E-2</c:v>
                </c:pt>
                <c:pt idx="112">
                  <c:v>7.9544000036548823E-3</c:v>
                </c:pt>
                <c:pt idx="113">
                  <c:v>2.7224000077694654E-3</c:v>
                </c:pt>
                <c:pt idx="114">
                  <c:v>5.0719999999273568E-3</c:v>
                </c:pt>
                <c:pt idx="115">
                  <c:v>-1.6755999997258186E-2</c:v>
                </c:pt>
                <c:pt idx="116">
                  <c:v>-7.3855999944498762E-3</c:v>
                </c:pt>
                <c:pt idx="117">
                  <c:v>-3.0743999959668145E-3</c:v>
                </c:pt>
                <c:pt idx="118">
                  <c:v>-7.1343999952659942E-3</c:v>
                </c:pt>
                <c:pt idx="119">
                  <c:v>-9.1823999973712489E-3</c:v>
                </c:pt>
                <c:pt idx="120">
                  <c:v>0</c:v>
                </c:pt>
                <c:pt idx="121">
                  <c:v>-1.3754400002653711E-2</c:v>
                </c:pt>
                <c:pt idx="122">
                  <c:v>4.2456000010133721E-3</c:v>
                </c:pt>
                <c:pt idx="123">
                  <c:v>-1.963679999607848E-2</c:v>
                </c:pt>
                <c:pt idx="124">
                  <c:v>4.3888000000151806E-3</c:v>
                </c:pt>
                <c:pt idx="125">
                  <c:v>-1.5520000000833534E-2</c:v>
                </c:pt>
                <c:pt idx="126">
                  <c:v>-2.0479999511735514E-4</c:v>
                </c:pt>
                <c:pt idx="128">
                  <c:v>-4.1479999927105382E-3</c:v>
                </c:pt>
                <c:pt idx="129">
                  <c:v>4.3351999993319623E-3</c:v>
                </c:pt>
                <c:pt idx="130">
                  <c:v>1.055200002156198E-3</c:v>
                </c:pt>
                <c:pt idx="131">
                  <c:v>3.3112000019173138E-3</c:v>
                </c:pt>
                <c:pt idx="135">
                  <c:v>1.0489600004802924E-2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A-445E-9596-BCB58914915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Active!$J$21:$J$1710</c:f>
              <c:numCache>
                <c:formatCode>General</c:formatCode>
                <c:ptCount val="1690"/>
                <c:pt idx="127">
                  <c:v>-1.2463999955798499E-3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EA-445E-9596-BCB58914915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Active!$K$21:$K$1710</c:f>
              <c:numCache>
                <c:formatCode>General</c:formatCode>
                <c:ptCount val="1690"/>
                <c:pt idx="132">
                  <c:v>-1.5679999996791594E-3</c:v>
                </c:pt>
                <c:pt idx="134">
                  <c:v>6.4328000007662922E-3</c:v>
                </c:pt>
                <c:pt idx="136">
                  <c:v>-1.6231999907176942E-3</c:v>
                </c:pt>
                <c:pt idx="137">
                  <c:v>9.2360000053304248E-3</c:v>
                </c:pt>
                <c:pt idx="138">
                  <c:v>4.400000034365803E-5</c:v>
                </c:pt>
                <c:pt idx="139">
                  <c:v>-7.4239999230485409E-4</c:v>
                </c:pt>
                <c:pt idx="140">
                  <c:v>-8.0279999383492395E-4</c:v>
                </c:pt>
                <c:pt idx="141">
                  <c:v>-1.3359999938984402E-3</c:v>
                </c:pt>
                <c:pt idx="142">
                  <c:v>-1.3151999955880456E-3</c:v>
                </c:pt>
                <c:pt idx="143">
                  <c:v>-1.1975999950664118E-3</c:v>
                </c:pt>
                <c:pt idx="144">
                  <c:v>1.3704000011784956E-3</c:v>
                </c:pt>
                <c:pt idx="145">
                  <c:v>9.9920000502606854E-4</c:v>
                </c:pt>
                <c:pt idx="146">
                  <c:v>-2.6239998987875879E-4</c:v>
                </c:pt>
                <c:pt idx="147">
                  <c:v>1.4703999986522831E-3</c:v>
                </c:pt>
                <c:pt idx="148">
                  <c:v>1.4703999986522831E-3</c:v>
                </c:pt>
                <c:pt idx="149">
                  <c:v>9.9920000502606854E-4</c:v>
                </c:pt>
                <c:pt idx="150">
                  <c:v>9.9920000502606854E-4</c:v>
                </c:pt>
                <c:pt idx="151">
                  <c:v>6.2488000039593317E-3</c:v>
                </c:pt>
                <c:pt idx="152">
                  <c:v>5.7167999984812923E-3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EA-445E-9596-BCB58914915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Active!$L$21:$L$1710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EA-445E-9596-BCB5891491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Active!$M$21:$M$1710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EA-445E-9596-BCB5891491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Active!$N$21:$N$1710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EA-445E-9596-BCB5891491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Active!$O$21:$O$1710</c:f>
              <c:numCache>
                <c:formatCode>General</c:formatCode>
                <c:ptCount val="1690"/>
                <c:pt idx="0">
                  <c:v>-3.4438349589164616E-3</c:v>
                </c:pt>
                <c:pt idx="1">
                  <c:v>-3.4374661412120782E-3</c:v>
                </c:pt>
                <c:pt idx="2">
                  <c:v>-3.4126369823355676E-3</c:v>
                </c:pt>
                <c:pt idx="3">
                  <c:v>-3.3279040163555064E-3</c:v>
                </c:pt>
                <c:pt idx="4">
                  <c:v>-3.1952664650337767E-3</c:v>
                </c:pt>
                <c:pt idx="5">
                  <c:v>-3.0808123497665916E-3</c:v>
                </c:pt>
                <c:pt idx="6">
                  <c:v>-3.0479529424802063E-3</c:v>
                </c:pt>
                <c:pt idx="7">
                  <c:v>-3.0066017782546424E-3</c:v>
                </c:pt>
                <c:pt idx="8">
                  <c:v>-2.8396279923527572E-3</c:v>
                </c:pt>
                <c:pt idx="9">
                  <c:v>-2.838058863353126E-3</c:v>
                </c:pt>
                <c:pt idx="10">
                  <c:v>-2.8364897343534957E-3</c:v>
                </c:pt>
                <c:pt idx="11">
                  <c:v>-2.8363974326476348E-3</c:v>
                </c:pt>
                <c:pt idx="12">
                  <c:v>-2.8353821138831681E-3</c:v>
                </c:pt>
                <c:pt idx="13">
                  <c:v>-2.6742233354505023E-3</c:v>
                </c:pt>
                <c:pt idx="14">
                  <c:v>-2.6715465859805439E-3</c:v>
                </c:pt>
                <c:pt idx="15">
                  <c:v>-2.6371180496945279E-3</c:v>
                </c:pt>
                <c:pt idx="16">
                  <c:v>-2.630749231990144E-3</c:v>
                </c:pt>
                <c:pt idx="17">
                  <c:v>-2.5919825155286784E-3</c:v>
                </c:pt>
                <c:pt idx="18">
                  <c:v>-2.5554310400078676E-3</c:v>
                </c:pt>
                <c:pt idx="19">
                  <c:v>-2.5511851615382785E-3</c:v>
                </c:pt>
                <c:pt idx="20">
                  <c:v>-2.5178642457225897E-3</c:v>
                </c:pt>
                <c:pt idx="21">
                  <c:v>-2.5147259877233282E-3</c:v>
                </c:pt>
                <c:pt idx="22">
                  <c:v>-2.4770668917321898E-3</c:v>
                </c:pt>
                <c:pt idx="23">
                  <c:v>-2.4706057723219458E-3</c:v>
                </c:pt>
                <c:pt idx="24">
                  <c:v>-2.4298084183315459E-3</c:v>
                </c:pt>
                <c:pt idx="25">
                  <c:v>-2.3879034438708184E-3</c:v>
                </c:pt>
                <c:pt idx="26">
                  <c:v>-2.3497828393503769E-3</c:v>
                </c:pt>
                <c:pt idx="27">
                  <c:v>-2.347567598409722E-3</c:v>
                </c:pt>
                <c:pt idx="28">
                  <c:v>-2.3116622348299354E-3</c:v>
                </c:pt>
                <c:pt idx="29">
                  <c:v>-2.3100931058303046E-3</c:v>
                </c:pt>
                <c:pt idx="30">
                  <c:v>-2.3084316751248134E-3</c:v>
                </c:pt>
                <c:pt idx="31">
                  <c:v>-2.2617270119593327E-3</c:v>
                </c:pt>
                <c:pt idx="32">
                  <c:v>-2.188162552388408E-3</c:v>
                </c:pt>
                <c:pt idx="33">
                  <c:v>-2.1489343273976393E-3</c:v>
                </c:pt>
                <c:pt idx="34">
                  <c:v>-2.1489343273976393E-3</c:v>
                </c:pt>
                <c:pt idx="35">
                  <c:v>-2.1489343273976393E-3</c:v>
                </c:pt>
                <c:pt idx="36">
                  <c:v>-2.1488420256917783E-3</c:v>
                </c:pt>
                <c:pt idx="37">
                  <c:v>-2.1488420256917783E-3</c:v>
                </c:pt>
                <c:pt idx="38">
                  <c:v>-2.1462575779276809E-3</c:v>
                </c:pt>
                <c:pt idx="39">
                  <c:v>-2.1462575779276809E-3</c:v>
                </c:pt>
                <c:pt idx="40">
                  <c:v>-2.1457037676925169E-3</c:v>
                </c:pt>
                <c:pt idx="41">
                  <c:v>-2.1457037676925169E-3</c:v>
                </c:pt>
                <c:pt idx="42">
                  <c:v>-2.1457037676925169E-3</c:v>
                </c:pt>
                <c:pt idx="44">
                  <c:v>-1.8530150584084493E-3</c:v>
                </c:pt>
                <c:pt idx="45">
                  <c:v>-1.7788967886023608E-3</c:v>
                </c:pt>
                <c:pt idx="46">
                  <c:v>-1.7396685636115916E-3</c:v>
                </c:pt>
                <c:pt idx="47">
                  <c:v>-1.7359764953771666E-3</c:v>
                </c:pt>
                <c:pt idx="48">
                  <c:v>-1.6580738556307921E-3</c:v>
                </c:pt>
                <c:pt idx="49">
                  <c:v>-1.6547509942198093E-3</c:v>
                </c:pt>
                <c:pt idx="50">
                  <c:v>-1.6547509942198093E-3</c:v>
                </c:pt>
                <c:pt idx="51">
                  <c:v>-1.654289485690506E-3</c:v>
                </c:pt>
                <c:pt idx="52">
                  <c:v>-1.6538279771612027E-3</c:v>
                </c:pt>
                <c:pt idx="53">
                  <c:v>-1.6510589259853838E-3</c:v>
                </c:pt>
                <c:pt idx="54">
                  <c:v>-1.6478283662802618E-3</c:v>
                </c:pt>
                <c:pt idx="55">
                  <c:v>-1.5270054333086929E-3</c:v>
                </c:pt>
                <c:pt idx="56">
                  <c:v>-1.5270054333086929E-3</c:v>
                </c:pt>
                <c:pt idx="57">
                  <c:v>-1.4427339758579349E-3</c:v>
                </c:pt>
                <c:pt idx="58">
                  <c:v>-1.4125513180415078E-3</c:v>
                </c:pt>
                <c:pt idx="59">
                  <c:v>-1.407197819101591E-3</c:v>
                </c:pt>
                <c:pt idx="60">
                  <c:v>-1.3680618958166826E-3</c:v>
                </c:pt>
                <c:pt idx="61">
                  <c:v>-1.3680618958166826E-3</c:v>
                </c:pt>
                <c:pt idx="62">
                  <c:v>-1.3675080855815188E-3</c:v>
                </c:pt>
                <c:pt idx="63">
                  <c:v>-1.3642775258763966E-3</c:v>
                </c:pt>
                <c:pt idx="64">
                  <c:v>-1.318680483181244E-3</c:v>
                </c:pt>
                <c:pt idx="65">
                  <c:v>-1.3181266729460801E-3</c:v>
                </c:pt>
                <c:pt idx="66">
                  <c:v>-1.3175728627109163E-3</c:v>
                </c:pt>
                <c:pt idx="67">
                  <c:v>-1.2912668765406358E-3</c:v>
                </c:pt>
                <c:pt idx="68">
                  <c:v>-1.2907130663054719E-3</c:v>
                </c:pt>
                <c:pt idx="69">
                  <c:v>-1.2825905161897363E-3</c:v>
                </c:pt>
                <c:pt idx="70">
                  <c:v>-1.2434545929048278E-3</c:v>
                </c:pt>
                <c:pt idx="71">
                  <c:v>-1.242900782669664E-3</c:v>
                </c:pt>
                <c:pt idx="72">
                  <c:v>-1.2412393519641725E-3</c:v>
                </c:pt>
                <c:pt idx="73">
                  <c:v>-1.2412393519641725E-3</c:v>
                </c:pt>
                <c:pt idx="74">
                  <c:v>-1.2359781547301165E-3</c:v>
                </c:pt>
                <c:pt idx="75">
                  <c:v>-1.2063493071488532E-3</c:v>
                </c:pt>
                <c:pt idx="76">
                  <c:v>-1.2047801781492225E-3</c:v>
                </c:pt>
                <c:pt idx="77">
                  <c:v>-1.2047801781492225E-3</c:v>
                </c:pt>
                <c:pt idx="78">
                  <c:v>-1.204687876443362E-3</c:v>
                </c:pt>
                <c:pt idx="79">
                  <c:v>-1.2031187474437312E-3</c:v>
                </c:pt>
                <c:pt idx="80">
                  <c:v>-1.2025649372085674E-3</c:v>
                </c:pt>
                <c:pt idx="81">
                  <c:v>-1.1983190587389783E-3</c:v>
                </c:pt>
                <c:pt idx="82">
                  <c:v>-1.1962884212100443E-3</c:v>
                </c:pt>
                <c:pt idx="83">
                  <c:v>-1.1961961195041837E-3</c:v>
                </c:pt>
                <c:pt idx="84">
                  <c:v>-1.1961961195041837E-3</c:v>
                </c:pt>
                <c:pt idx="85">
                  <c:v>-1.1719207708628372E-3</c:v>
                </c:pt>
                <c:pt idx="86">
                  <c:v>-1.1633367122177983E-3</c:v>
                </c:pt>
                <c:pt idx="87">
                  <c:v>-1.1591831354540697E-3</c:v>
                </c:pt>
                <c:pt idx="88">
                  <c:v>-1.1257699179325206E-3</c:v>
                </c:pt>
                <c:pt idx="89">
                  <c:v>-1.1230931684625622E-3</c:v>
                </c:pt>
                <c:pt idx="90">
                  <c:v>-1.1230931684625622E-3</c:v>
                </c:pt>
                <c:pt idx="91">
                  <c:v>-1.11986260875744E-3</c:v>
                </c:pt>
                <c:pt idx="92">
                  <c:v>-1.0897722526468736E-3</c:v>
                </c:pt>
                <c:pt idx="93">
                  <c:v>-1.0774961257674093E-3</c:v>
                </c:pt>
                <c:pt idx="94">
                  <c:v>-1.0769423155322455E-3</c:v>
                </c:pt>
                <c:pt idx="95">
                  <c:v>-1.0763885052970819E-3</c:v>
                </c:pt>
                <c:pt idx="96">
                  <c:v>-1.0430675894813933E-3</c:v>
                </c:pt>
                <c:pt idx="97">
                  <c:v>-1.0377140905414766E-3</c:v>
                </c:pt>
                <c:pt idx="98">
                  <c:v>-9.9802435702140433E-4</c:v>
                </c:pt>
                <c:pt idx="99">
                  <c:v>-9.9691673655107668E-4</c:v>
                </c:pt>
                <c:pt idx="100">
                  <c:v>-9.9691673655107668E-4</c:v>
                </c:pt>
                <c:pt idx="101">
                  <c:v>-9.8787116937673462E-4</c:v>
                </c:pt>
                <c:pt idx="102">
                  <c:v>-9.6784169920497722E-4</c:v>
                </c:pt>
                <c:pt idx="103">
                  <c:v>-9.6091907126542972E-4</c:v>
                </c:pt>
                <c:pt idx="104">
                  <c:v>-9.5879613203063516E-4</c:v>
                </c:pt>
                <c:pt idx="105">
                  <c:v>-9.5501176209034924E-4</c:v>
                </c:pt>
                <c:pt idx="106">
                  <c:v>-9.5021207338559629E-4</c:v>
                </c:pt>
                <c:pt idx="107">
                  <c:v>-9.4864294438596545E-4</c:v>
                </c:pt>
                <c:pt idx="108">
                  <c:v>-9.4864294438596545E-4</c:v>
                </c:pt>
                <c:pt idx="109">
                  <c:v>-9.163373473347439E-4</c:v>
                </c:pt>
                <c:pt idx="110">
                  <c:v>-8.777552342849992E-4</c:v>
                </c:pt>
                <c:pt idx="111">
                  <c:v>-8.7766293257913867E-4</c:v>
                </c:pt>
                <c:pt idx="112">
                  <c:v>-8.3040445917849435E-4</c:v>
                </c:pt>
                <c:pt idx="113">
                  <c:v>-8.2671239094406906E-4</c:v>
                </c:pt>
                <c:pt idx="114">
                  <c:v>-8.0243704230272255E-4</c:v>
                </c:pt>
                <c:pt idx="115">
                  <c:v>-7.9920648259760034E-4</c:v>
                </c:pt>
                <c:pt idx="116">
                  <c:v>-7.9117623418772541E-4</c:v>
                </c:pt>
                <c:pt idx="117">
                  <c:v>-7.9016091542325839E-4</c:v>
                </c:pt>
                <c:pt idx="118">
                  <c:v>-7.8323828748371089E-4</c:v>
                </c:pt>
                <c:pt idx="119">
                  <c:v>-7.5462475866691463E-4</c:v>
                </c:pt>
                <c:pt idx="120">
                  <c:v>-7.353798529949726E-4</c:v>
                </c:pt>
                <c:pt idx="121">
                  <c:v>-7.1170446544172017E-4</c:v>
                </c:pt>
                <c:pt idx="122">
                  <c:v>-7.1170446544172017E-4</c:v>
                </c:pt>
                <c:pt idx="123">
                  <c:v>-6.8373704856594837E-4</c:v>
                </c:pt>
                <c:pt idx="124">
                  <c:v>-6.68230361981362E-4</c:v>
                </c:pt>
                <c:pt idx="125">
                  <c:v>-6.4183207410522082E-4</c:v>
                </c:pt>
                <c:pt idx="126">
                  <c:v>-5.9512741093974044E-4</c:v>
                </c:pt>
                <c:pt idx="127">
                  <c:v>-5.5109949724421845E-4</c:v>
                </c:pt>
                <c:pt idx="128">
                  <c:v>-5.462998085394655E-4</c:v>
                </c:pt>
                <c:pt idx="129">
                  <c:v>-5.4205393006987639E-4</c:v>
                </c:pt>
                <c:pt idx="130">
                  <c:v>-5.0974833301865483E-4</c:v>
                </c:pt>
                <c:pt idx="131">
                  <c:v>-4.7005859949858259E-4</c:v>
                </c:pt>
                <c:pt idx="132">
                  <c:v>-4.1707742033457917E-4</c:v>
                </c:pt>
                <c:pt idx="133">
                  <c:v>-4.000939064562226E-4</c:v>
                </c:pt>
                <c:pt idx="134">
                  <c:v>-3.9640183822179731E-4</c:v>
                </c:pt>
                <c:pt idx="135">
                  <c:v>-3.9372508875183893E-4</c:v>
                </c:pt>
                <c:pt idx="136">
                  <c:v>-3.4378986588123645E-4</c:v>
                </c:pt>
                <c:pt idx="137">
                  <c:v>-3.1369950977066998E-4</c:v>
                </c:pt>
                <c:pt idx="138">
                  <c:v>-2.6847167389895969E-4</c:v>
                </c:pt>
                <c:pt idx="139">
                  <c:v>-1.8235418233098909E-4</c:v>
                </c:pt>
                <c:pt idx="140">
                  <c:v>-1.4192603516403174E-4</c:v>
                </c:pt>
                <c:pt idx="141">
                  <c:v>-1.3924928569407336E-4</c:v>
                </c:pt>
                <c:pt idx="142">
                  <c:v>-1.3703404475341806E-4</c:v>
                </c:pt>
                <c:pt idx="143">
                  <c:v>-9.7528914645067088E-5</c:v>
                </c:pt>
                <c:pt idx="144">
                  <c:v>5.615342561288714E-5</c:v>
                </c:pt>
                <c:pt idx="145">
                  <c:v>6.2060734787967517E-5</c:v>
                </c:pt>
                <c:pt idx="146">
                  <c:v>6.2245338199688792E-5</c:v>
                </c:pt>
                <c:pt idx="147">
                  <c:v>5.615342561288714E-5</c:v>
                </c:pt>
                <c:pt idx="148">
                  <c:v>5.615342561288714E-5</c:v>
                </c:pt>
                <c:pt idx="149">
                  <c:v>6.2060734787967517E-5</c:v>
                </c:pt>
                <c:pt idx="150">
                  <c:v>6.2060734787967517E-5</c:v>
                </c:pt>
                <c:pt idx="151">
                  <c:v>3.0555263484831796E-4</c:v>
                </c:pt>
                <c:pt idx="152">
                  <c:v>3.0924470308274325E-4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EA-445E-9596-BCB58914915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Active!$U$21:$U$1710</c:f>
              <c:numCache>
                <c:formatCode>General</c:formatCode>
                <c:ptCount val="1690"/>
                <c:pt idx="66">
                  <c:v>8.6816800001543015E-2</c:v>
                </c:pt>
                <c:pt idx="120">
                  <c:v>-0.17832919999636943</c:v>
                </c:pt>
                <c:pt idx="133">
                  <c:v>-0.1903351999935694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EA-445E-9596-BCB589149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34792"/>
        <c:axId val="1"/>
      </c:scatterChart>
      <c:valAx>
        <c:axId val="6953347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34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731842485763593"/>
          <c:y val="0.91249999999999998"/>
          <c:w val="0.84814284321083444"/>
          <c:h val="6.87499999999999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SX Psc - O-C Diagr.</a:t>
            </a:r>
          </a:p>
        </c:rich>
      </c:tx>
      <c:layout>
        <c:manualLayout>
          <c:xMode val="edge"/>
          <c:yMode val="edge"/>
          <c:x val="0.3774193548387097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3753847315849"/>
          <c:y val="0.16063156167979001"/>
          <c:w val="0.81312366170056083"/>
          <c:h val="0.6150715223097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Active!$H$21:$H$1710</c:f>
              <c:numCache>
                <c:formatCode>General</c:formatCode>
                <c:ptCount val="1690"/>
                <c:pt idx="0">
                  <c:v>1.192559999981313E-2</c:v>
                </c:pt>
                <c:pt idx="1">
                  <c:v>4.0150400000129594E-2</c:v>
                </c:pt>
                <c:pt idx="2">
                  <c:v>2.3215200002596248E-2</c:v>
                </c:pt>
                <c:pt idx="3">
                  <c:v>-5.4359199995815288E-2</c:v>
                </c:pt>
                <c:pt idx="4">
                  <c:v>1.2931200002640253E-2</c:v>
                </c:pt>
                <c:pt idx="5">
                  <c:v>1.7392000008840114E-3</c:v>
                </c:pt>
                <c:pt idx="6">
                  <c:v>1.1174400002346374E-2</c:v>
                </c:pt>
                <c:pt idx="7">
                  <c:v>1.1576000000786735E-2</c:v>
                </c:pt>
                <c:pt idx="8">
                  <c:v>1.1208800002350472E-2</c:v>
                </c:pt>
                <c:pt idx="9">
                  <c:v>1.6235200004302897E-2</c:v>
                </c:pt>
                <c:pt idx="10">
                  <c:v>1.4261600004829234E-2</c:v>
                </c:pt>
                <c:pt idx="11">
                  <c:v>9.3808000019635074E-3</c:v>
                </c:pt>
                <c:pt idx="12">
                  <c:v>1.8692000001465203E-2</c:v>
                </c:pt>
                <c:pt idx="13">
                  <c:v>2.5815200002398342E-2</c:v>
                </c:pt>
                <c:pt idx="14">
                  <c:v>2.5271999998949468E-2</c:v>
                </c:pt>
                <c:pt idx="15">
                  <c:v>1.7733600005158223E-2</c:v>
                </c:pt>
                <c:pt idx="16">
                  <c:v>1.4958400002797134E-2</c:v>
                </c:pt>
                <c:pt idx="17">
                  <c:v>1.9022399996174499E-2</c:v>
                </c:pt>
                <c:pt idx="18">
                  <c:v>2.4225600005593151E-2</c:v>
                </c:pt>
                <c:pt idx="19">
                  <c:v>1.670880000165198E-2</c:v>
                </c:pt>
                <c:pt idx="20">
                  <c:v>1.7740000002959277E-2</c:v>
                </c:pt>
                <c:pt idx="21">
                  <c:v>6.7927999989478849E-3</c:v>
                </c:pt>
                <c:pt idx="22">
                  <c:v>1.54264000011608E-2</c:v>
                </c:pt>
                <c:pt idx="23">
                  <c:v>1.6770400005043484E-2</c:v>
                </c:pt>
                <c:pt idx="24">
                  <c:v>1.9456800000625663E-2</c:v>
                </c:pt>
                <c:pt idx="25">
                  <c:v>1.8573600005765911E-2</c:v>
                </c:pt>
                <c:pt idx="26">
                  <c:v>1.3803199995891191E-2</c:v>
                </c:pt>
                <c:pt idx="27">
                  <c:v>1.5664000005926937E-2</c:v>
                </c:pt>
                <c:pt idx="28">
                  <c:v>2.7032800004235469E-2</c:v>
                </c:pt>
                <c:pt idx="29">
                  <c:v>-8.9407999985269271E-3</c:v>
                </c:pt>
                <c:pt idx="30">
                  <c:v>1.2204800004838035E-2</c:v>
                </c:pt>
                <c:pt idx="31">
                  <c:v>1.0520000003452878E-2</c:v>
                </c:pt>
                <c:pt idx="32">
                  <c:v>1.9522399998095352E-2</c:v>
                </c:pt>
                <c:pt idx="33">
                  <c:v>4.1824000072665513E-3</c:v>
                </c:pt>
                <c:pt idx="34">
                  <c:v>8.1824000080814585E-3</c:v>
                </c:pt>
                <c:pt idx="35">
                  <c:v>1.6182400009711273E-2</c:v>
                </c:pt>
                <c:pt idx="36">
                  <c:v>2.5301600006059743E-2</c:v>
                </c:pt>
                <c:pt idx="37">
                  <c:v>3.1301600007282104E-2</c:v>
                </c:pt>
                <c:pt idx="38">
                  <c:v>-1.3607999935629778E-3</c:v>
                </c:pt>
                <c:pt idx="39">
                  <c:v>7.6392000046325848E-3</c:v>
                </c:pt>
                <c:pt idx="40">
                  <c:v>-2.364559999841731E-2</c:v>
                </c:pt>
                <c:pt idx="41">
                  <c:v>1.3354400005482603E-2</c:v>
                </c:pt>
                <c:pt idx="42">
                  <c:v>4.1354400003910996E-2</c:v>
                </c:pt>
                <c:pt idx="8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F7-4F80-9F98-0391F87148AC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Active!$I$21:$I$1710</c:f>
              <c:numCache>
                <c:formatCode>General</c:formatCode>
                <c:ptCount val="1690"/>
                <c:pt idx="43">
                  <c:v>-2.3127999957068823E-3</c:v>
                </c:pt>
                <c:pt idx="44">
                  <c:v>-6.6239999432582408E-4</c:v>
                </c:pt>
                <c:pt idx="45">
                  <c:v>2.055199998721946E-3</c:v>
                </c:pt>
                <c:pt idx="46">
                  <c:v>1.7152000073110685E-3</c:v>
                </c:pt>
                <c:pt idx="47">
                  <c:v>-2.516799999284558E-3</c:v>
                </c:pt>
                <c:pt idx="48">
                  <c:v>5.0879999980679713E-3</c:v>
                </c:pt>
                <c:pt idx="49">
                  <c:v>-1.6207999942707829E-3</c:v>
                </c:pt>
                <c:pt idx="50">
                  <c:v>3.7920000613667071E-4</c:v>
                </c:pt>
                <c:pt idx="51">
                  <c:v>-1.8024799996055663E-2</c:v>
                </c:pt>
                <c:pt idx="52">
                  <c:v>-1.4287999947555363E-3</c:v>
                </c:pt>
                <c:pt idx="53">
                  <c:v>5.1471999977366067E-3</c:v>
                </c:pt>
                <c:pt idx="54">
                  <c:v>3.192000076523982E-4</c:v>
                </c:pt>
                <c:pt idx="55">
                  <c:v>-7.6479999988805503E-3</c:v>
                </c:pt>
                <c:pt idx="56">
                  <c:v>7.3520000005373731E-3</c:v>
                </c:pt>
                <c:pt idx="57">
                  <c:v>8.1816000019898638E-3</c:v>
                </c:pt>
                <c:pt idx="58">
                  <c:v>6.1600000044563785E-3</c:v>
                </c:pt>
                <c:pt idx="59">
                  <c:v>5.0736000048345886E-3</c:v>
                </c:pt>
                <c:pt idx="60">
                  <c:v>1.6144000037456863E-3</c:v>
                </c:pt>
                <c:pt idx="61">
                  <c:v>5.6144000045605935E-3</c:v>
                </c:pt>
                <c:pt idx="62">
                  <c:v>1.3296000033733435E-3</c:v>
                </c:pt>
                <c:pt idx="63">
                  <c:v>-4.9839999701362103E-4</c:v>
                </c:pt>
                <c:pt idx="64">
                  <c:v>-2.6136000014957972E-3</c:v>
                </c:pt>
                <c:pt idx="65">
                  <c:v>6.1016000036033802E-3</c:v>
                </c:pt>
                <c:pt idx="66">
                  <c:v>0</c:v>
                </c:pt>
                <c:pt idx="67">
                  <c:v>-4.2111999937333167E-3</c:v>
                </c:pt>
                <c:pt idx="68">
                  <c:v>2.5040000036824495E-3</c:v>
                </c:pt>
                <c:pt idx="69">
                  <c:v>1.9936000026063994E-3</c:v>
                </c:pt>
                <c:pt idx="70">
                  <c:v>1.5344000057666562E-3</c:v>
                </c:pt>
                <c:pt idx="71">
                  <c:v>-7.5039999501314014E-4</c:v>
                </c:pt>
                <c:pt idx="72">
                  <c:v>3.9520000427728519E-4</c:v>
                </c:pt>
                <c:pt idx="73">
                  <c:v>2.3952000046847388E-3</c:v>
                </c:pt>
                <c:pt idx="74">
                  <c:v>1.8960000306833535E-4</c:v>
                </c:pt>
                <c:pt idx="75">
                  <c:v>-6.54719999874942E-3</c:v>
                </c:pt>
                <c:pt idx="76">
                  <c:v>-5.520799990335945E-3</c:v>
                </c:pt>
                <c:pt idx="77">
                  <c:v>2.4792000040179119E-3</c:v>
                </c:pt>
                <c:pt idx="78">
                  <c:v>-2.4015999952098355E-3</c:v>
                </c:pt>
                <c:pt idx="79">
                  <c:v>-7.3752000025706366E-3</c:v>
                </c:pt>
                <c:pt idx="80">
                  <c:v>-7.6599999956670217E-3</c:v>
                </c:pt>
                <c:pt idx="81">
                  <c:v>-5.1767999975709245E-3</c:v>
                </c:pt>
                <c:pt idx="82">
                  <c:v>-1.5543999979854561E-3</c:v>
                </c:pt>
                <c:pt idx="83">
                  <c:v>8.5648000022047199E-3</c:v>
                </c:pt>
                <c:pt idx="84">
                  <c:v>8.5648000022047199E-3</c:v>
                </c:pt>
                <c:pt idx="85">
                  <c:v>3.9143999965745024E-3</c:v>
                </c:pt>
                <c:pt idx="86">
                  <c:v>0</c:v>
                </c:pt>
                <c:pt idx="87">
                  <c:v>-6.3599999703001231E-4</c:v>
                </c:pt>
                <c:pt idx="88">
                  <c:v>7.514400000218302E-3</c:v>
                </c:pt>
                <c:pt idx="89">
                  <c:v>-4.0288000018335879E-3</c:v>
                </c:pt>
                <c:pt idx="90">
                  <c:v>-2.8800001018680632E-5</c:v>
                </c:pt>
                <c:pt idx="91">
                  <c:v>1.4320000627776608E-4</c:v>
                </c:pt>
                <c:pt idx="92">
                  <c:v>1.0024000002886169E-3</c:v>
                </c:pt>
                <c:pt idx="93">
                  <c:v>1.8560000025900081E-3</c:v>
                </c:pt>
                <c:pt idx="94">
                  <c:v>5.7119999837595969E-4</c:v>
                </c:pt>
                <c:pt idx="95">
                  <c:v>9.2864000034751371E-3</c:v>
                </c:pt>
                <c:pt idx="96">
                  <c:v>-1.1682399992423598E-2</c:v>
                </c:pt>
                <c:pt idx="97">
                  <c:v>-5.7687999942572787E-3</c:v>
                </c:pt>
                <c:pt idx="98">
                  <c:v>-6.5127999987453222E-3</c:v>
                </c:pt>
                <c:pt idx="99">
                  <c:v>-2.0082399998500478E-2</c:v>
                </c:pt>
                <c:pt idx="100">
                  <c:v>-6.0824000029242598E-3</c:v>
                </c:pt>
                <c:pt idx="101">
                  <c:v>-1.1400799994589761E-2</c:v>
                </c:pt>
                <c:pt idx="102">
                  <c:v>-5.3439999464899302E-4</c:v>
                </c:pt>
                <c:pt idx="103">
                  <c:v>-5.9440000040922314E-4</c:v>
                </c:pt>
                <c:pt idx="104">
                  <c:v>3.1472000046051107E-3</c:v>
                </c:pt>
                <c:pt idx="105">
                  <c:v>-3.9655999935348518E-3</c:v>
                </c:pt>
                <c:pt idx="106">
                  <c:v>-1.1767199997848365E-2</c:v>
                </c:pt>
                <c:pt idx="107">
                  <c:v>-2.7407999950810336E-3</c:v>
                </c:pt>
                <c:pt idx="108">
                  <c:v>2.5920000189216807E-4</c:v>
                </c:pt>
                <c:pt idx="109">
                  <c:v>-2.0207999987178482E-3</c:v>
                </c:pt>
                <c:pt idx="110">
                  <c:v>-1.419519999762997E-2</c:v>
                </c:pt>
                <c:pt idx="111">
                  <c:v>1.1924000005819835E-2</c:v>
                </c:pt>
                <c:pt idx="112">
                  <c:v>7.9544000036548823E-3</c:v>
                </c:pt>
                <c:pt idx="113">
                  <c:v>2.7224000077694654E-3</c:v>
                </c:pt>
                <c:pt idx="114">
                  <c:v>5.0719999999273568E-3</c:v>
                </c:pt>
                <c:pt idx="115">
                  <c:v>-1.6755999997258186E-2</c:v>
                </c:pt>
                <c:pt idx="116">
                  <c:v>-7.3855999944498762E-3</c:v>
                </c:pt>
                <c:pt idx="117">
                  <c:v>-3.0743999959668145E-3</c:v>
                </c:pt>
                <c:pt idx="118">
                  <c:v>-7.1343999952659942E-3</c:v>
                </c:pt>
                <c:pt idx="119">
                  <c:v>-9.1823999973712489E-3</c:v>
                </c:pt>
                <c:pt idx="120">
                  <c:v>0</c:v>
                </c:pt>
                <c:pt idx="121">
                  <c:v>-1.3754400002653711E-2</c:v>
                </c:pt>
                <c:pt idx="122">
                  <c:v>4.2456000010133721E-3</c:v>
                </c:pt>
                <c:pt idx="123">
                  <c:v>-1.963679999607848E-2</c:v>
                </c:pt>
                <c:pt idx="124">
                  <c:v>4.3888000000151806E-3</c:v>
                </c:pt>
                <c:pt idx="125">
                  <c:v>-1.5520000000833534E-2</c:v>
                </c:pt>
                <c:pt idx="126">
                  <c:v>-2.0479999511735514E-4</c:v>
                </c:pt>
                <c:pt idx="128">
                  <c:v>-4.1479999927105382E-3</c:v>
                </c:pt>
                <c:pt idx="129">
                  <c:v>4.3351999993319623E-3</c:v>
                </c:pt>
                <c:pt idx="130">
                  <c:v>1.055200002156198E-3</c:v>
                </c:pt>
                <c:pt idx="131">
                  <c:v>3.3112000019173138E-3</c:v>
                </c:pt>
                <c:pt idx="135">
                  <c:v>1.0489600004802924E-2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F7-4F80-9F98-0391F87148A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Active!$J$21:$J$1710</c:f>
              <c:numCache>
                <c:formatCode>General</c:formatCode>
                <c:ptCount val="1690"/>
                <c:pt idx="127">
                  <c:v>-1.2463999955798499E-3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F7-4F80-9F98-0391F87148A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Active!$K$21:$K$1710</c:f>
              <c:numCache>
                <c:formatCode>General</c:formatCode>
                <c:ptCount val="1690"/>
                <c:pt idx="132">
                  <c:v>-1.5679999996791594E-3</c:v>
                </c:pt>
                <c:pt idx="134">
                  <c:v>6.4328000007662922E-3</c:v>
                </c:pt>
                <c:pt idx="136">
                  <c:v>-1.6231999907176942E-3</c:v>
                </c:pt>
                <c:pt idx="137">
                  <c:v>9.2360000053304248E-3</c:v>
                </c:pt>
                <c:pt idx="138">
                  <c:v>4.400000034365803E-5</c:v>
                </c:pt>
                <c:pt idx="139">
                  <c:v>-7.4239999230485409E-4</c:v>
                </c:pt>
                <c:pt idx="140">
                  <c:v>-8.0279999383492395E-4</c:v>
                </c:pt>
                <c:pt idx="141">
                  <c:v>-1.3359999938984402E-3</c:v>
                </c:pt>
                <c:pt idx="142">
                  <c:v>-1.3151999955880456E-3</c:v>
                </c:pt>
                <c:pt idx="143">
                  <c:v>-1.1975999950664118E-3</c:v>
                </c:pt>
                <c:pt idx="144">
                  <c:v>1.3704000011784956E-3</c:v>
                </c:pt>
                <c:pt idx="145">
                  <c:v>9.9920000502606854E-4</c:v>
                </c:pt>
                <c:pt idx="146">
                  <c:v>-2.6239998987875879E-4</c:v>
                </c:pt>
                <c:pt idx="147">
                  <c:v>1.4703999986522831E-3</c:v>
                </c:pt>
                <c:pt idx="148">
                  <c:v>1.4703999986522831E-3</c:v>
                </c:pt>
                <c:pt idx="149">
                  <c:v>9.9920000502606854E-4</c:v>
                </c:pt>
                <c:pt idx="150">
                  <c:v>9.9920000502606854E-4</c:v>
                </c:pt>
                <c:pt idx="151">
                  <c:v>6.2488000039593317E-3</c:v>
                </c:pt>
                <c:pt idx="152">
                  <c:v>5.7167999984812923E-3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F7-4F80-9F98-0391F87148A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Active!$L$21:$L$1710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F7-4F80-9F98-0391F87148A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Active!$M$21:$M$1710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F7-4F80-9F98-0391F87148A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Active!$N$21:$N$1710</c:f>
              <c:numCache>
                <c:formatCode>General</c:formatCode>
                <c:ptCount val="169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F7-4F80-9F98-0391F87148A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Active!$O$21:$O$1710</c:f>
              <c:numCache>
                <c:formatCode>General</c:formatCode>
                <c:ptCount val="1690"/>
                <c:pt idx="0">
                  <c:v>-3.4438349589164616E-3</c:v>
                </c:pt>
                <c:pt idx="1">
                  <c:v>-3.4374661412120782E-3</c:v>
                </c:pt>
                <c:pt idx="2">
                  <c:v>-3.4126369823355676E-3</c:v>
                </c:pt>
                <c:pt idx="3">
                  <c:v>-3.3279040163555064E-3</c:v>
                </c:pt>
                <c:pt idx="4">
                  <c:v>-3.1952664650337767E-3</c:v>
                </c:pt>
                <c:pt idx="5">
                  <c:v>-3.0808123497665916E-3</c:v>
                </c:pt>
                <c:pt idx="6">
                  <c:v>-3.0479529424802063E-3</c:v>
                </c:pt>
                <c:pt idx="7">
                  <c:v>-3.0066017782546424E-3</c:v>
                </c:pt>
                <c:pt idx="8">
                  <c:v>-2.8396279923527572E-3</c:v>
                </c:pt>
                <c:pt idx="9">
                  <c:v>-2.838058863353126E-3</c:v>
                </c:pt>
                <c:pt idx="10">
                  <c:v>-2.8364897343534957E-3</c:v>
                </c:pt>
                <c:pt idx="11">
                  <c:v>-2.8363974326476348E-3</c:v>
                </c:pt>
                <c:pt idx="12">
                  <c:v>-2.8353821138831681E-3</c:v>
                </c:pt>
                <c:pt idx="13">
                  <c:v>-2.6742233354505023E-3</c:v>
                </c:pt>
                <c:pt idx="14">
                  <c:v>-2.6715465859805439E-3</c:v>
                </c:pt>
                <c:pt idx="15">
                  <c:v>-2.6371180496945279E-3</c:v>
                </c:pt>
                <c:pt idx="16">
                  <c:v>-2.630749231990144E-3</c:v>
                </c:pt>
                <c:pt idx="17">
                  <c:v>-2.5919825155286784E-3</c:v>
                </c:pt>
                <c:pt idx="18">
                  <c:v>-2.5554310400078676E-3</c:v>
                </c:pt>
                <c:pt idx="19">
                  <c:v>-2.5511851615382785E-3</c:v>
                </c:pt>
                <c:pt idx="20">
                  <c:v>-2.5178642457225897E-3</c:v>
                </c:pt>
                <c:pt idx="21">
                  <c:v>-2.5147259877233282E-3</c:v>
                </c:pt>
                <c:pt idx="22">
                  <c:v>-2.4770668917321898E-3</c:v>
                </c:pt>
                <c:pt idx="23">
                  <c:v>-2.4706057723219458E-3</c:v>
                </c:pt>
                <c:pt idx="24">
                  <c:v>-2.4298084183315459E-3</c:v>
                </c:pt>
                <c:pt idx="25">
                  <c:v>-2.3879034438708184E-3</c:v>
                </c:pt>
                <c:pt idx="26">
                  <c:v>-2.3497828393503769E-3</c:v>
                </c:pt>
                <c:pt idx="27">
                  <c:v>-2.347567598409722E-3</c:v>
                </c:pt>
                <c:pt idx="28">
                  <c:v>-2.3116622348299354E-3</c:v>
                </c:pt>
                <c:pt idx="29">
                  <c:v>-2.3100931058303046E-3</c:v>
                </c:pt>
                <c:pt idx="30">
                  <c:v>-2.3084316751248134E-3</c:v>
                </c:pt>
                <c:pt idx="31">
                  <c:v>-2.2617270119593327E-3</c:v>
                </c:pt>
                <c:pt idx="32">
                  <c:v>-2.188162552388408E-3</c:v>
                </c:pt>
                <c:pt idx="33">
                  <c:v>-2.1489343273976393E-3</c:v>
                </c:pt>
                <c:pt idx="34">
                  <c:v>-2.1489343273976393E-3</c:v>
                </c:pt>
                <c:pt idx="35">
                  <c:v>-2.1489343273976393E-3</c:v>
                </c:pt>
                <c:pt idx="36">
                  <c:v>-2.1488420256917783E-3</c:v>
                </c:pt>
                <c:pt idx="37">
                  <c:v>-2.1488420256917783E-3</c:v>
                </c:pt>
                <c:pt idx="38">
                  <c:v>-2.1462575779276809E-3</c:v>
                </c:pt>
                <c:pt idx="39">
                  <c:v>-2.1462575779276809E-3</c:v>
                </c:pt>
                <c:pt idx="40">
                  <c:v>-2.1457037676925169E-3</c:v>
                </c:pt>
                <c:pt idx="41">
                  <c:v>-2.1457037676925169E-3</c:v>
                </c:pt>
                <c:pt idx="42">
                  <c:v>-2.1457037676925169E-3</c:v>
                </c:pt>
                <c:pt idx="44">
                  <c:v>-1.8530150584084493E-3</c:v>
                </c:pt>
                <c:pt idx="45">
                  <c:v>-1.7788967886023608E-3</c:v>
                </c:pt>
                <c:pt idx="46">
                  <c:v>-1.7396685636115916E-3</c:v>
                </c:pt>
                <c:pt idx="47">
                  <c:v>-1.7359764953771666E-3</c:v>
                </c:pt>
                <c:pt idx="48">
                  <c:v>-1.6580738556307921E-3</c:v>
                </c:pt>
                <c:pt idx="49">
                  <c:v>-1.6547509942198093E-3</c:v>
                </c:pt>
                <c:pt idx="50">
                  <c:v>-1.6547509942198093E-3</c:v>
                </c:pt>
                <c:pt idx="51">
                  <c:v>-1.654289485690506E-3</c:v>
                </c:pt>
                <c:pt idx="52">
                  <c:v>-1.6538279771612027E-3</c:v>
                </c:pt>
                <c:pt idx="53">
                  <c:v>-1.6510589259853838E-3</c:v>
                </c:pt>
                <c:pt idx="54">
                  <c:v>-1.6478283662802618E-3</c:v>
                </c:pt>
                <c:pt idx="55">
                  <c:v>-1.5270054333086929E-3</c:v>
                </c:pt>
                <c:pt idx="56">
                  <c:v>-1.5270054333086929E-3</c:v>
                </c:pt>
                <c:pt idx="57">
                  <c:v>-1.4427339758579349E-3</c:v>
                </c:pt>
                <c:pt idx="58">
                  <c:v>-1.4125513180415078E-3</c:v>
                </c:pt>
                <c:pt idx="59">
                  <c:v>-1.407197819101591E-3</c:v>
                </c:pt>
                <c:pt idx="60">
                  <c:v>-1.3680618958166826E-3</c:v>
                </c:pt>
                <c:pt idx="61">
                  <c:v>-1.3680618958166826E-3</c:v>
                </c:pt>
                <c:pt idx="62">
                  <c:v>-1.3675080855815188E-3</c:v>
                </c:pt>
                <c:pt idx="63">
                  <c:v>-1.3642775258763966E-3</c:v>
                </c:pt>
                <c:pt idx="64">
                  <c:v>-1.318680483181244E-3</c:v>
                </c:pt>
                <c:pt idx="65">
                  <c:v>-1.3181266729460801E-3</c:v>
                </c:pt>
                <c:pt idx="66">
                  <c:v>-1.3175728627109163E-3</c:v>
                </c:pt>
                <c:pt idx="67">
                  <c:v>-1.2912668765406358E-3</c:v>
                </c:pt>
                <c:pt idx="68">
                  <c:v>-1.2907130663054719E-3</c:v>
                </c:pt>
                <c:pt idx="69">
                  <c:v>-1.2825905161897363E-3</c:v>
                </c:pt>
                <c:pt idx="70">
                  <c:v>-1.2434545929048278E-3</c:v>
                </c:pt>
                <c:pt idx="71">
                  <c:v>-1.242900782669664E-3</c:v>
                </c:pt>
                <c:pt idx="72">
                  <c:v>-1.2412393519641725E-3</c:v>
                </c:pt>
                <c:pt idx="73">
                  <c:v>-1.2412393519641725E-3</c:v>
                </c:pt>
                <c:pt idx="74">
                  <c:v>-1.2359781547301165E-3</c:v>
                </c:pt>
                <c:pt idx="75">
                  <c:v>-1.2063493071488532E-3</c:v>
                </c:pt>
                <c:pt idx="76">
                  <c:v>-1.2047801781492225E-3</c:v>
                </c:pt>
                <c:pt idx="77">
                  <c:v>-1.2047801781492225E-3</c:v>
                </c:pt>
                <c:pt idx="78">
                  <c:v>-1.204687876443362E-3</c:v>
                </c:pt>
                <c:pt idx="79">
                  <c:v>-1.2031187474437312E-3</c:v>
                </c:pt>
                <c:pt idx="80">
                  <c:v>-1.2025649372085674E-3</c:v>
                </c:pt>
                <c:pt idx="81">
                  <c:v>-1.1983190587389783E-3</c:v>
                </c:pt>
                <c:pt idx="82">
                  <c:v>-1.1962884212100443E-3</c:v>
                </c:pt>
                <c:pt idx="83">
                  <c:v>-1.1961961195041837E-3</c:v>
                </c:pt>
                <c:pt idx="84">
                  <c:v>-1.1961961195041837E-3</c:v>
                </c:pt>
                <c:pt idx="85">
                  <c:v>-1.1719207708628372E-3</c:v>
                </c:pt>
                <c:pt idx="86">
                  <c:v>-1.1633367122177983E-3</c:v>
                </c:pt>
                <c:pt idx="87">
                  <c:v>-1.1591831354540697E-3</c:v>
                </c:pt>
                <c:pt idx="88">
                  <c:v>-1.1257699179325206E-3</c:v>
                </c:pt>
                <c:pt idx="89">
                  <c:v>-1.1230931684625622E-3</c:v>
                </c:pt>
                <c:pt idx="90">
                  <c:v>-1.1230931684625622E-3</c:v>
                </c:pt>
                <c:pt idx="91">
                  <c:v>-1.11986260875744E-3</c:v>
                </c:pt>
                <c:pt idx="92">
                  <c:v>-1.0897722526468736E-3</c:v>
                </c:pt>
                <c:pt idx="93">
                  <c:v>-1.0774961257674093E-3</c:v>
                </c:pt>
                <c:pt idx="94">
                  <c:v>-1.0769423155322455E-3</c:v>
                </c:pt>
                <c:pt idx="95">
                  <c:v>-1.0763885052970819E-3</c:v>
                </c:pt>
                <c:pt idx="96">
                  <c:v>-1.0430675894813933E-3</c:v>
                </c:pt>
                <c:pt idx="97">
                  <c:v>-1.0377140905414766E-3</c:v>
                </c:pt>
                <c:pt idx="98">
                  <c:v>-9.9802435702140433E-4</c:v>
                </c:pt>
                <c:pt idx="99">
                  <c:v>-9.9691673655107668E-4</c:v>
                </c:pt>
                <c:pt idx="100">
                  <c:v>-9.9691673655107668E-4</c:v>
                </c:pt>
                <c:pt idx="101">
                  <c:v>-9.8787116937673462E-4</c:v>
                </c:pt>
                <c:pt idx="102">
                  <c:v>-9.6784169920497722E-4</c:v>
                </c:pt>
                <c:pt idx="103">
                  <c:v>-9.6091907126542972E-4</c:v>
                </c:pt>
                <c:pt idx="104">
                  <c:v>-9.5879613203063516E-4</c:v>
                </c:pt>
                <c:pt idx="105">
                  <c:v>-9.5501176209034924E-4</c:v>
                </c:pt>
                <c:pt idx="106">
                  <c:v>-9.5021207338559629E-4</c:v>
                </c:pt>
                <c:pt idx="107">
                  <c:v>-9.4864294438596545E-4</c:v>
                </c:pt>
                <c:pt idx="108">
                  <c:v>-9.4864294438596545E-4</c:v>
                </c:pt>
                <c:pt idx="109">
                  <c:v>-9.163373473347439E-4</c:v>
                </c:pt>
                <c:pt idx="110">
                  <c:v>-8.777552342849992E-4</c:v>
                </c:pt>
                <c:pt idx="111">
                  <c:v>-8.7766293257913867E-4</c:v>
                </c:pt>
                <c:pt idx="112">
                  <c:v>-8.3040445917849435E-4</c:v>
                </c:pt>
                <c:pt idx="113">
                  <c:v>-8.2671239094406906E-4</c:v>
                </c:pt>
                <c:pt idx="114">
                  <c:v>-8.0243704230272255E-4</c:v>
                </c:pt>
                <c:pt idx="115">
                  <c:v>-7.9920648259760034E-4</c:v>
                </c:pt>
                <c:pt idx="116">
                  <c:v>-7.9117623418772541E-4</c:v>
                </c:pt>
                <c:pt idx="117">
                  <c:v>-7.9016091542325839E-4</c:v>
                </c:pt>
                <c:pt idx="118">
                  <c:v>-7.8323828748371089E-4</c:v>
                </c:pt>
                <c:pt idx="119">
                  <c:v>-7.5462475866691463E-4</c:v>
                </c:pt>
                <c:pt idx="120">
                  <c:v>-7.353798529949726E-4</c:v>
                </c:pt>
                <c:pt idx="121">
                  <c:v>-7.1170446544172017E-4</c:v>
                </c:pt>
                <c:pt idx="122">
                  <c:v>-7.1170446544172017E-4</c:v>
                </c:pt>
                <c:pt idx="123">
                  <c:v>-6.8373704856594837E-4</c:v>
                </c:pt>
                <c:pt idx="124">
                  <c:v>-6.68230361981362E-4</c:v>
                </c:pt>
                <c:pt idx="125">
                  <c:v>-6.4183207410522082E-4</c:v>
                </c:pt>
                <c:pt idx="126">
                  <c:v>-5.9512741093974044E-4</c:v>
                </c:pt>
                <c:pt idx="127">
                  <c:v>-5.5109949724421845E-4</c:v>
                </c:pt>
                <c:pt idx="128">
                  <c:v>-5.462998085394655E-4</c:v>
                </c:pt>
                <c:pt idx="129">
                  <c:v>-5.4205393006987639E-4</c:v>
                </c:pt>
                <c:pt idx="130">
                  <c:v>-5.0974833301865483E-4</c:v>
                </c:pt>
                <c:pt idx="131">
                  <c:v>-4.7005859949858259E-4</c:v>
                </c:pt>
                <c:pt idx="132">
                  <c:v>-4.1707742033457917E-4</c:v>
                </c:pt>
                <c:pt idx="133">
                  <c:v>-4.000939064562226E-4</c:v>
                </c:pt>
                <c:pt idx="134">
                  <c:v>-3.9640183822179731E-4</c:v>
                </c:pt>
                <c:pt idx="135">
                  <c:v>-3.9372508875183893E-4</c:v>
                </c:pt>
                <c:pt idx="136">
                  <c:v>-3.4378986588123645E-4</c:v>
                </c:pt>
                <c:pt idx="137">
                  <c:v>-3.1369950977066998E-4</c:v>
                </c:pt>
                <c:pt idx="138">
                  <c:v>-2.6847167389895969E-4</c:v>
                </c:pt>
                <c:pt idx="139">
                  <c:v>-1.8235418233098909E-4</c:v>
                </c:pt>
                <c:pt idx="140">
                  <c:v>-1.4192603516403174E-4</c:v>
                </c:pt>
                <c:pt idx="141">
                  <c:v>-1.3924928569407336E-4</c:v>
                </c:pt>
                <c:pt idx="142">
                  <c:v>-1.3703404475341806E-4</c:v>
                </c:pt>
                <c:pt idx="143">
                  <c:v>-9.7528914645067088E-5</c:v>
                </c:pt>
                <c:pt idx="144">
                  <c:v>5.615342561288714E-5</c:v>
                </c:pt>
                <c:pt idx="145">
                  <c:v>6.2060734787967517E-5</c:v>
                </c:pt>
                <c:pt idx="146">
                  <c:v>6.2245338199688792E-5</c:v>
                </c:pt>
                <c:pt idx="147">
                  <c:v>5.615342561288714E-5</c:v>
                </c:pt>
                <c:pt idx="148">
                  <c:v>5.615342561288714E-5</c:v>
                </c:pt>
                <c:pt idx="149">
                  <c:v>6.2060734787967517E-5</c:v>
                </c:pt>
                <c:pt idx="150">
                  <c:v>6.2060734787967517E-5</c:v>
                </c:pt>
                <c:pt idx="151">
                  <c:v>3.0555263484831796E-4</c:v>
                </c:pt>
                <c:pt idx="152">
                  <c:v>3.0924470308274325E-4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F7-4F80-9F98-0391F87148A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Active!$F$21:$F$1710</c:f>
              <c:numCache>
                <c:formatCode>General</c:formatCode>
                <c:ptCount val="1690"/>
                <c:pt idx="0">
                  <c:v>-24707</c:v>
                </c:pt>
                <c:pt idx="1">
                  <c:v>-24638</c:v>
                </c:pt>
                <c:pt idx="2">
                  <c:v>-24369</c:v>
                </c:pt>
                <c:pt idx="3">
                  <c:v>-23451</c:v>
                </c:pt>
                <c:pt idx="4">
                  <c:v>-22014</c:v>
                </c:pt>
                <c:pt idx="5">
                  <c:v>-20774</c:v>
                </c:pt>
                <c:pt idx="6">
                  <c:v>-20418</c:v>
                </c:pt>
                <c:pt idx="7">
                  <c:v>-19970</c:v>
                </c:pt>
                <c:pt idx="8">
                  <c:v>-18161</c:v>
                </c:pt>
                <c:pt idx="9">
                  <c:v>-18144</c:v>
                </c:pt>
                <c:pt idx="10">
                  <c:v>-18127</c:v>
                </c:pt>
                <c:pt idx="11">
                  <c:v>-18126</c:v>
                </c:pt>
                <c:pt idx="12">
                  <c:v>-18115</c:v>
                </c:pt>
                <c:pt idx="13">
                  <c:v>-16369</c:v>
                </c:pt>
                <c:pt idx="14">
                  <c:v>-16340</c:v>
                </c:pt>
                <c:pt idx="15">
                  <c:v>-15967</c:v>
                </c:pt>
                <c:pt idx="16">
                  <c:v>-15898</c:v>
                </c:pt>
                <c:pt idx="17">
                  <c:v>-15478</c:v>
                </c:pt>
                <c:pt idx="18">
                  <c:v>-15082</c:v>
                </c:pt>
                <c:pt idx="19">
                  <c:v>-15036</c:v>
                </c:pt>
                <c:pt idx="20">
                  <c:v>-14675</c:v>
                </c:pt>
                <c:pt idx="21">
                  <c:v>-14641</c:v>
                </c:pt>
                <c:pt idx="22">
                  <c:v>-14233</c:v>
                </c:pt>
                <c:pt idx="23">
                  <c:v>-14163</c:v>
                </c:pt>
                <c:pt idx="24">
                  <c:v>-13721</c:v>
                </c:pt>
                <c:pt idx="25">
                  <c:v>-13267</c:v>
                </c:pt>
                <c:pt idx="26">
                  <c:v>-12854</c:v>
                </c:pt>
                <c:pt idx="27">
                  <c:v>-12830</c:v>
                </c:pt>
                <c:pt idx="28">
                  <c:v>-12441</c:v>
                </c:pt>
                <c:pt idx="29">
                  <c:v>-12424</c:v>
                </c:pt>
                <c:pt idx="30">
                  <c:v>-12406</c:v>
                </c:pt>
                <c:pt idx="31">
                  <c:v>-11900</c:v>
                </c:pt>
                <c:pt idx="32">
                  <c:v>-11103</c:v>
                </c:pt>
                <c:pt idx="33">
                  <c:v>-10678</c:v>
                </c:pt>
                <c:pt idx="34">
                  <c:v>-10678</c:v>
                </c:pt>
                <c:pt idx="35">
                  <c:v>-10678</c:v>
                </c:pt>
                <c:pt idx="36">
                  <c:v>-10677</c:v>
                </c:pt>
                <c:pt idx="37">
                  <c:v>-10677</c:v>
                </c:pt>
                <c:pt idx="38">
                  <c:v>-10649</c:v>
                </c:pt>
                <c:pt idx="39">
                  <c:v>-10649</c:v>
                </c:pt>
                <c:pt idx="40">
                  <c:v>-10643</c:v>
                </c:pt>
                <c:pt idx="41">
                  <c:v>-10643</c:v>
                </c:pt>
                <c:pt idx="42">
                  <c:v>-10643</c:v>
                </c:pt>
                <c:pt idx="43">
                  <c:v>-9334</c:v>
                </c:pt>
                <c:pt idx="44">
                  <c:v>-7472</c:v>
                </c:pt>
                <c:pt idx="45">
                  <c:v>-6669</c:v>
                </c:pt>
                <c:pt idx="46">
                  <c:v>-6244</c:v>
                </c:pt>
                <c:pt idx="47">
                  <c:v>-6204</c:v>
                </c:pt>
                <c:pt idx="48">
                  <c:v>-5360</c:v>
                </c:pt>
                <c:pt idx="49">
                  <c:v>-5324</c:v>
                </c:pt>
                <c:pt idx="50">
                  <c:v>-5324</c:v>
                </c:pt>
                <c:pt idx="51">
                  <c:v>-5319</c:v>
                </c:pt>
                <c:pt idx="52">
                  <c:v>-5314</c:v>
                </c:pt>
                <c:pt idx="53">
                  <c:v>-5284</c:v>
                </c:pt>
                <c:pt idx="54">
                  <c:v>-5249</c:v>
                </c:pt>
                <c:pt idx="55">
                  <c:v>-3940</c:v>
                </c:pt>
                <c:pt idx="56">
                  <c:v>-3940</c:v>
                </c:pt>
                <c:pt idx="57">
                  <c:v>-3027</c:v>
                </c:pt>
                <c:pt idx="58">
                  <c:v>-2700</c:v>
                </c:pt>
                <c:pt idx="59">
                  <c:v>-2642</c:v>
                </c:pt>
                <c:pt idx="60">
                  <c:v>-2218</c:v>
                </c:pt>
                <c:pt idx="61">
                  <c:v>-2218</c:v>
                </c:pt>
                <c:pt idx="62">
                  <c:v>-2212</c:v>
                </c:pt>
                <c:pt idx="63">
                  <c:v>-2177</c:v>
                </c:pt>
                <c:pt idx="64">
                  <c:v>-1683</c:v>
                </c:pt>
                <c:pt idx="65">
                  <c:v>-1677</c:v>
                </c:pt>
                <c:pt idx="66">
                  <c:v>-1671</c:v>
                </c:pt>
                <c:pt idx="67">
                  <c:v>-1386</c:v>
                </c:pt>
                <c:pt idx="68">
                  <c:v>-1380</c:v>
                </c:pt>
                <c:pt idx="69">
                  <c:v>-1292</c:v>
                </c:pt>
                <c:pt idx="70">
                  <c:v>-868</c:v>
                </c:pt>
                <c:pt idx="71">
                  <c:v>-862</c:v>
                </c:pt>
                <c:pt idx="72">
                  <c:v>-844</c:v>
                </c:pt>
                <c:pt idx="73">
                  <c:v>-844</c:v>
                </c:pt>
                <c:pt idx="74">
                  <c:v>-787</c:v>
                </c:pt>
                <c:pt idx="75">
                  <c:v>-466</c:v>
                </c:pt>
                <c:pt idx="76">
                  <c:v>-449</c:v>
                </c:pt>
                <c:pt idx="77">
                  <c:v>-449</c:v>
                </c:pt>
                <c:pt idx="78">
                  <c:v>-448</c:v>
                </c:pt>
                <c:pt idx="79">
                  <c:v>-431</c:v>
                </c:pt>
                <c:pt idx="80">
                  <c:v>-425</c:v>
                </c:pt>
                <c:pt idx="81">
                  <c:v>-379</c:v>
                </c:pt>
                <c:pt idx="82">
                  <c:v>-357</c:v>
                </c:pt>
                <c:pt idx="83">
                  <c:v>-356</c:v>
                </c:pt>
                <c:pt idx="84">
                  <c:v>-356</c:v>
                </c:pt>
                <c:pt idx="85">
                  <c:v>-93</c:v>
                </c:pt>
                <c:pt idx="86">
                  <c:v>0</c:v>
                </c:pt>
                <c:pt idx="87">
                  <c:v>45</c:v>
                </c:pt>
                <c:pt idx="88">
                  <c:v>407</c:v>
                </c:pt>
                <c:pt idx="89">
                  <c:v>436</c:v>
                </c:pt>
                <c:pt idx="90">
                  <c:v>436</c:v>
                </c:pt>
                <c:pt idx="91">
                  <c:v>471</c:v>
                </c:pt>
                <c:pt idx="92">
                  <c:v>797</c:v>
                </c:pt>
                <c:pt idx="93">
                  <c:v>930</c:v>
                </c:pt>
                <c:pt idx="94">
                  <c:v>936</c:v>
                </c:pt>
                <c:pt idx="95">
                  <c:v>942</c:v>
                </c:pt>
                <c:pt idx="96">
                  <c:v>1303</c:v>
                </c:pt>
                <c:pt idx="97">
                  <c:v>1361</c:v>
                </c:pt>
                <c:pt idx="98">
                  <c:v>1791</c:v>
                </c:pt>
                <c:pt idx="99">
                  <c:v>1803</c:v>
                </c:pt>
                <c:pt idx="100">
                  <c:v>1803</c:v>
                </c:pt>
                <c:pt idx="101">
                  <c:v>1901</c:v>
                </c:pt>
                <c:pt idx="102">
                  <c:v>2118</c:v>
                </c:pt>
                <c:pt idx="103">
                  <c:v>2193</c:v>
                </c:pt>
                <c:pt idx="104">
                  <c:v>2216</c:v>
                </c:pt>
                <c:pt idx="105">
                  <c:v>2257</c:v>
                </c:pt>
                <c:pt idx="106">
                  <c:v>2309</c:v>
                </c:pt>
                <c:pt idx="107">
                  <c:v>2326</c:v>
                </c:pt>
                <c:pt idx="108">
                  <c:v>2326</c:v>
                </c:pt>
                <c:pt idx="109">
                  <c:v>2676</c:v>
                </c:pt>
                <c:pt idx="110">
                  <c:v>3094</c:v>
                </c:pt>
                <c:pt idx="111">
                  <c:v>3095</c:v>
                </c:pt>
                <c:pt idx="112">
                  <c:v>3607</c:v>
                </c:pt>
                <c:pt idx="113">
                  <c:v>3647</c:v>
                </c:pt>
                <c:pt idx="114">
                  <c:v>3910</c:v>
                </c:pt>
                <c:pt idx="115">
                  <c:v>3945</c:v>
                </c:pt>
                <c:pt idx="116">
                  <c:v>4032</c:v>
                </c:pt>
                <c:pt idx="117">
                  <c:v>4043</c:v>
                </c:pt>
                <c:pt idx="118">
                  <c:v>4118</c:v>
                </c:pt>
                <c:pt idx="119">
                  <c:v>4428</c:v>
                </c:pt>
                <c:pt idx="120">
                  <c:v>4636.5</c:v>
                </c:pt>
                <c:pt idx="121">
                  <c:v>4893</c:v>
                </c:pt>
                <c:pt idx="122">
                  <c:v>4893</c:v>
                </c:pt>
                <c:pt idx="123">
                  <c:v>5196</c:v>
                </c:pt>
                <c:pt idx="124">
                  <c:v>5364</c:v>
                </c:pt>
                <c:pt idx="125">
                  <c:v>5650</c:v>
                </c:pt>
                <c:pt idx="126">
                  <c:v>6156</c:v>
                </c:pt>
                <c:pt idx="127">
                  <c:v>6633</c:v>
                </c:pt>
                <c:pt idx="128">
                  <c:v>6685</c:v>
                </c:pt>
                <c:pt idx="129">
                  <c:v>6731</c:v>
                </c:pt>
                <c:pt idx="130">
                  <c:v>7081</c:v>
                </c:pt>
                <c:pt idx="131">
                  <c:v>7511</c:v>
                </c:pt>
                <c:pt idx="132">
                  <c:v>8085</c:v>
                </c:pt>
                <c:pt idx="133">
                  <c:v>8269</c:v>
                </c:pt>
                <c:pt idx="134">
                  <c:v>8309</c:v>
                </c:pt>
                <c:pt idx="135">
                  <c:v>8338</c:v>
                </c:pt>
                <c:pt idx="136">
                  <c:v>8879</c:v>
                </c:pt>
                <c:pt idx="137">
                  <c:v>9205</c:v>
                </c:pt>
                <c:pt idx="138">
                  <c:v>9695</c:v>
                </c:pt>
                <c:pt idx="139">
                  <c:v>10628</c:v>
                </c:pt>
                <c:pt idx="140">
                  <c:v>11066</c:v>
                </c:pt>
                <c:pt idx="141">
                  <c:v>11095</c:v>
                </c:pt>
                <c:pt idx="142">
                  <c:v>11119</c:v>
                </c:pt>
                <c:pt idx="143">
                  <c:v>11547</c:v>
                </c:pt>
                <c:pt idx="144">
                  <c:v>13212</c:v>
                </c:pt>
                <c:pt idx="145">
                  <c:v>13276</c:v>
                </c:pt>
                <c:pt idx="146">
                  <c:v>13278</c:v>
                </c:pt>
                <c:pt idx="147">
                  <c:v>13212</c:v>
                </c:pt>
                <c:pt idx="148">
                  <c:v>13212</c:v>
                </c:pt>
                <c:pt idx="149">
                  <c:v>13276</c:v>
                </c:pt>
                <c:pt idx="150">
                  <c:v>13276</c:v>
                </c:pt>
                <c:pt idx="151">
                  <c:v>15914</c:v>
                </c:pt>
                <c:pt idx="152">
                  <c:v>15954</c:v>
                </c:pt>
              </c:numCache>
            </c:numRef>
          </c:xVal>
          <c:yVal>
            <c:numRef>
              <c:f>Active!$U$21:$U$1710</c:f>
              <c:numCache>
                <c:formatCode>General</c:formatCode>
                <c:ptCount val="1690"/>
                <c:pt idx="66">
                  <c:v>8.6816800001543015E-2</c:v>
                </c:pt>
                <c:pt idx="120">
                  <c:v>-0.17832919999636943</c:v>
                </c:pt>
                <c:pt idx="133">
                  <c:v>-0.1903351999935694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F7-4F80-9F98-0391F871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5335448"/>
        <c:axId val="1"/>
      </c:scatterChart>
      <c:valAx>
        <c:axId val="695335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26792585506250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5335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48387096774195"/>
          <c:y val="0.91277520216514996"/>
          <c:w val="0.84677419354838712"/>
          <c:h val="6.85361526070923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314325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F918D29-1FEB-D6BE-37EC-319D6E9EE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447675</xdr:colOff>
      <xdr:row>0</xdr:row>
      <xdr:rowOff>38101</xdr:rowOff>
    </xdr:from>
    <xdr:to>
      <xdr:col>27</xdr:col>
      <xdr:colOff>209550</xdr:colOff>
      <xdr:row>18</xdr:row>
      <xdr:rowOff>76201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11E84E13-CA68-DB71-1DB2-D744FFE63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46" TargetMode="External"/><Relationship Id="rId13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var.astro.cz/oejv/issues/oejv0003.pdf" TargetMode="External"/><Relationship Id="rId7" Type="http://schemas.openxmlformats.org/officeDocument/2006/relationships/hyperlink" Target="http://var.astro.cz/oejv/issues/oejv0172.pdf" TargetMode="External"/><Relationship Id="rId12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bav-astro.de/sfs/BAVM_link.php?BAVMnr=133" TargetMode="External"/><Relationship Id="rId6" Type="http://schemas.openxmlformats.org/officeDocument/2006/relationships/hyperlink" Target="http://www.konkoly.hu/cgi-bin/IBVS?5960" TargetMode="External"/><Relationship Id="rId11" Type="http://schemas.openxmlformats.org/officeDocument/2006/relationships/hyperlink" Target="http://vsolj.cetus-net.org/no45.pdf" TargetMode="External"/><Relationship Id="rId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871" TargetMode="External"/><Relationship Id="rId9" Type="http://schemas.openxmlformats.org/officeDocument/2006/relationships/hyperlink" Target="http://www.konkoly.hu/cgi-bin/IBVS?12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8"/>
  <sheetViews>
    <sheetView tabSelected="1" workbookViewId="0">
      <pane xSplit="14" ySplit="22" topLeftCell="O152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  <c r="C2" s="3" t="s">
        <v>3</v>
      </c>
    </row>
    <row r="3" spans="1:6" x14ac:dyDescent="0.2">
      <c r="C3" s="4" t="s">
        <v>4</v>
      </c>
    </row>
    <row r="4" spans="1:6" x14ac:dyDescent="0.2">
      <c r="A4" s="5" t="s">
        <v>5</v>
      </c>
      <c r="C4" s="6">
        <v>45992.288999999997</v>
      </c>
      <c r="D4" s="7">
        <v>0.82588079999999997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  <c r="C6" s="3" t="s">
        <v>9</v>
      </c>
    </row>
    <row r="7" spans="1:6" x14ac:dyDescent="0.2">
      <c r="A7" s="1" t="s">
        <v>10</v>
      </c>
      <c r="C7" s="1">
        <f>+C4</f>
        <v>45992.288999999997</v>
      </c>
    </row>
    <row r="8" spans="1:6" x14ac:dyDescent="0.2">
      <c r="A8" s="1" t="s">
        <v>11</v>
      </c>
      <c r="C8" s="1">
        <f>+D4</f>
        <v>0.82588079999999997</v>
      </c>
    </row>
    <row r="9" spans="1:6" x14ac:dyDescent="0.2">
      <c r="A9" s="10" t="s">
        <v>12</v>
      </c>
      <c r="B9" s="11">
        <v>72</v>
      </c>
      <c r="C9" s="12" t="str">
        <f>"F"&amp;B9</f>
        <v>F72</v>
      </c>
      <c r="D9" s="4" t="str">
        <f>"G"&amp;B9</f>
        <v>G72</v>
      </c>
    </row>
    <row r="10" spans="1:6" x14ac:dyDescent="0.2">
      <c r="A10"/>
      <c r="B10"/>
      <c r="C10" s="13" t="s">
        <v>13</v>
      </c>
      <c r="D10" s="13" t="s">
        <v>14</v>
      </c>
      <c r="E10"/>
    </row>
    <row r="11" spans="1:6" x14ac:dyDescent="0.2">
      <c r="A11" t="s">
        <v>15</v>
      </c>
      <c r="B11"/>
      <c r="C11" s="14">
        <f ca="1">INTERCEPT(INDIRECT($D$9):G985,INDIRECT($C$9):F985)</f>
        <v>-1.1633367122177983E-3</v>
      </c>
      <c r="D11" s="15"/>
      <c r="E11"/>
    </row>
    <row r="12" spans="1:6" x14ac:dyDescent="0.2">
      <c r="A12" t="s">
        <v>16</v>
      </c>
      <c r="B12"/>
      <c r="C12" s="14">
        <f ca="1">SLOPE(INDIRECT($D$9):G985,INDIRECT($C$9):F985)</f>
        <v>9.2301705860633163E-8</v>
      </c>
      <c r="D12" s="15"/>
      <c r="E12"/>
    </row>
    <row r="13" spans="1:6" x14ac:dyDescent="0.2">
      <c r="A13" t="s">
        <v>17</v>
      </c>
      <c r="B13"/>
      <c r="C13" s="15" t="s">
        <v>18</v>
      </c>
    </row>
    <row r="14" spans="1:6" x14ac:dyDescent="0.2">
      <c r="A14"/>
      <c r="B14"/>
      <c r="C14"/>
    </row>
    <row r="15" spans="1:6" x14ac:dyDescent="0.2">
      <c r="A15" s="16" t="s">
        <v>19</v>
      </c>
      <c r="B15"/>
      <c r="C15" s="17">
        <f ca="1">(C7+C11)+(C8+C12)*INT(MAX(F21:F3526))</f>
        <v>59168.391592444699</v>
      </c>
      <c r="E15" s="10" t="s">
        <v>20</v>
      </c>
      <c r="F15" s="9">
        <v>1</v>
      </c>
    </row>
    <row r="16" spans="1:6" x14ac:dyDescent="0.2">
      <c r="A16" s="16" t="s">
        <v>21</v>
      </c>
      <c r="B16"/>
      <c r="C16" s="17">
        <f ca="1">+C8+C12</f>
        <v>0.8258808923017058</v>
      </c>
      <c r="E16" s="10" t="s">
        <v>22</v>
      </c>
      <c r="F16" s="14">
        <f ca="1">NOW()+15018.5+$C$5/24</f>
        <v>60373.760142708328</v>
      </c>
    </row>
    <row r="17" spans="1:21" x14ac:dyDescent="0.2">
      <c r="A17" s="10" t="s">
        <v>23</v>
      </c>
      <c r="B17"/>
      <c r="C17">
        <f>COUNT(C21:C2184)</f>
        <v>153</v>
      </c>
      <c r="E17" s="10" t="s">
        <v>24</v>
      </c>
      <c r="F17" s="14">
        <f ca="1">ROUND(2*(F16-$C$7)/$C$8,0)/2+F15</f>
        <v>17414.5</v>
      </c>
    </row>
    <row r="18" spans="1:21" x14ac:dyDescent="0.2">
      <c r="A18" s="16" t="s">
        <v>25</v>
      </c>
      <c r="B18"/>
      <c r="C18" s="18">
        <f ca="1">+C15</f>
        <v>59168.391592444699</v>
      </c>
      <c r="D18" s="19">
        <f ca="1">+C16</f>
        <v>0.8258808923017058</v>
      </c>
      <c r="E18" s="10" t="s">
        <v>26</v>
      </c>
      <c r="F18" s="4">
        <f ca="1">ROUND(2*(F16-$C$15)/$C$16,0)/2+F15</f>
        <v>1460.5</v>
      </c>
    </row>
    <row r="19" spans="1:21" x14ac:dyDescent="0.2">
      <c r="E19" s="10" t="s">
        <v>27</v>
      </c>
      <c r="F19" s="20">
        <f ca="1">+$C$15+$C$16*F18-15018.5-$C$5/24</f>
        <v>45356.48646898468</v>
      </c>
    </row>
    <row r="20" spans="1:21" x14ac:dyDescent="0.2">
      <c r="A20" s="13" t="s">
        <v>28</v>
      </c>
      <c r="B20" s="13" t="s">
        <v>29</v>
      </c>
      <c r="C20" s="13" t="s">
        <v>30</v>
      </c>
      <c r="D20" s="13" t="s">
        <v>31</v>
      </c>
      <c r="E20" s="13" t="s">
        <v>32</v>
      </c>
      <c r="F20" s="13" t="s">
        <v>33</v>
      </c>
      <c r="G20" s="13" t="s">
        <v>34</v>
      </c>
      <c r="H20" s="21" t="s">
        <v>35</v>
      </c>
      <c r="I20" s="21" t="s">
        <v>36</v>
      </c>
      <c r="J20" s="21" t="s">
        <v>37</v>
      </c>
      <c r="K20" s="21" t="s">
        <v>38</v>
      </c>
      <c r="L20" s="21" t="s">
        <v>39</v>
      </c>
      <c r="M20" s="21" t="s">
        <v>40</v>
      </c>
      <c r="N20" s="21" t="s">
        <v>41</v>
      </c>
      <c r="O20" s="21" t="s">
        <v>42</v>
      </c>
      <c r="P20" s="21" t="s">
        <v>43</v>
      </c>
      <c r="Q20" s="13" t="s">
        <v>44</v>
      </c>
      <c r="U20" s="22" t="s">
        <v>45</v>
      </c>
    </row>
    <row r="21" spans="1:21" x14ac:dyDescent="0.2">
      <c r="A21" s="23" t="s">
        <v>46</v>
      </c>
      <c r="B21" s="24" t="s">
        <v>47</v>
      </c>
      <c r="C21" s="25">
        <v>25587.263999999999</v>
      </c>
      <c r="D21" s="26"/>
      <c r="E21" s="1">
        <f t="shared" ref="E21:E52" si="0">+(C21-C$7)/C$8</f>
        <v>-24706.985560143785</v>
      </c>
      <c r="F21" s="1">
        <f t="shared" ref="F21:F52" si="1">ROUND(2*E21,0)/2</f>
        <v>-24707</v>
      </c>
      <c r="G21" s="1">
        <f t="shared" ref="G21:G52" si="2">+C21-(C$7+F21*C$8)</f>
        <v>1.192559999981313E-2</v>
      </c>
      <c r="H21" s="1">
        <f t="shared" ref="H21:H63" si="3">G21</f>
        <v>1.192559999981313E-2</v>
      </c>
      <c r="O21" s="1">
        <f t="shared" ref="O21:O63" ca="1" si="4">+C$11+C$12*F21</f>
        <v>-3.4438349589164616E-3</v>
      </c>
      <c r="Q21" s="56">
        <f t="shared" ref="Q21:Q52" si="5">+C21-15018.5</f>
        <v>10568.763999999999</v>
      </c>
    </row>
    <row r="22" spans="1:21" x14ac:dyDescent="0.2">
      <c r="A22" s="23" t="s">
        <v>46</v>
      </c>
      <c r="B22" s="24" t="s">
        <v>47</v>
      </c>
      <c r="C22" s="25">
        <v>25644.277999999998</v>
      </c>
      <c r="D22" s="26"/>
      <c r="E22" s="1">
        <f t="shared" si="0"/>
        <v>-24637.95138475189</v>
      </c>
      <c r="F22" s="1">
        <f t="shared" si="1"/>
        <v>-24638</v>
      </c>
      <c r="G22" s="1">
        <f t="shared" si="2"/>
        <v>4.0150400000129594E-2</v>
      </c>
      <c r="H22" s="1">
        <f t="shared" si="3"/>
        <v>4.0150400000129594E-2</v>
      </c>
      <c r="O22" s="1">
        <f t="shared" ca="1" si="4"/>
        <v>-3.4374661412120782E-3</v>
      </c>
      <c r="Q22" s="56">
        <f t="shared" si="5"/>
        <v>10625.777999999998</v>
      </c>
    </row>
    <row r="23" spans="1:21" x14ac:dyDescent="0.2">
      <c r="A23" s="23" t="s">
        <v>46</v>
      </c>
      <c r="B23" s="24" t="s">
        <v>47</v>
      </c>
      <c r="C23" s="25">
        <v>25866.422999999999</v>
      </c>
      <c r="D23" s="26"/>
      <c r="E23" s="1">
        <f t="shared" si="0"/>
        <v>-24368.971890374494</v>
      </c>
      <c r="F23" s="1">
        <f t="shared" si="1"/>
        <v>-24369</v>
      </c>
      <c r="G23" s="1">
        <f t="shared" si="2"/>
        <v>2.3215200002596248E-2</v>
      </c>
      <c r="H23" s="1">
        <f t="shared" si="3"/>
        <v>2.3215200002596248E-2</v>
      </c>
      <c r="O23" s="1">
        <f t="shared" ca="1" si="4"/>
        <v>-3.4126369823355676E-3</v>
      </c>
      <c r="Q23" s="56">
        <f t="shared" si="5"/>
        <v>10847.922999999999</v>
      </c>
    </row>
    <row r="24" spans="1:21" x14ac:dyDescent="0.2">
      <c r="A24" s="23" t="s">
        <v>46</v>
      </c>
      <c r="B24" s="24" t="s">
        <v>47</v>
      </c>
      <c r="C24" s="25">
        <v>26624.504000000001</v>
      </c>
      <c r="D24" s="26"/>
      <c r="E24" s="1">
        <f t="shared" si="0"/>
        <v>-23451.065819667918</v>
      </c>
      <c r="F24" s="1">
        <f t="shared" si="1"/>
        <v>-23451</v>
      </c>
      <c r="G24" s="1">
        <f t="shared" si="2"/>
        <v>-5.4359199995815288E-2</v>
      </c>
      <c r="H24" s="1">
        <f t="shared" si="3"/>
        <v>-5.4359199995815288E-2</v>
      </c>
      <c r="O24" s="1">
        <f t="shared" ca="1" si="4"/>
        <v>-3.3279040163555064E-3</v>
      </c>
      <c r="Q24" s="56">
        <f t="shared" si="5"/>
        <v>11606.004000000001</v>
      </c>
    </row>
    <row r="25" spans="1:21" x14ac:dyDescent="0.2">
      <c r="A25" s="23" t="s">
        <v>48</v>
      </c>
      <c r="B25" s="24" t="s">
        <v>47</v>
      </c>
      <c r="C25" s="25">
        <v>27811.362000000001</v>
      </c>
      <c r="D25" s="26"/>
      <c r="E25" s="1">
        <f t="shared" si="0"/>
        <v>-22013.984342534659</v>
      </c>
      <c r="F25" s="1">
        <f t="shared" si="1"/>
        <v>-22014</v>
      </c>
      <c r="G25" s="1">
        <f t="shared" si="2"/>
        <v>1.2931200002640253E-2</v>
      </c>
      <c r="H25" s="1">
        <f t="shared" si="3"/>
        <v>1.2931200002640253E-2</v>
      </c>
      <c r="O25" s="1">
        <f t="shared" ca="1" si="4"/>
        <v>-3.1952664650337767E-3</v>
      </c>
      <c r="Q25" s="56">
        <f t="shared" si="5"/>
        <v>12792.862000000001</v>
      </c>
    </row>
    <row r="26" spans="1:21" x14ac:dyDescent="0.2">
      <c r="A26" s="23" t="s">
        <v>49</v>
      </c>
      <c r="B26" s="24" t="s">
        <v>47</v>
      </c>
      <c r="C26" s="25">
        <v>28835.442999999999</v>
      </c>
      <c r="D26" s="26"/>
      <c r="E26" s="1">
        <f t="shared" si="0"/>
        <v>-20773.997894127093</v>
      </c>
      <c r="F26" s="1">
        <f t="shared" si="1"/>
        <v>-20774</v>
      </c>
      <c r="G26" s="1">
        <f t="shared" si="2"/>
        <v>1.7392000008840114E-3</v>
      </c>
      <c r="H26" s="1">
        <f t="shared" si="3"/>
        <v>1.7392000008840114E-3</v>
      </c>
      <c r="O26" s="1">
        <f t="shared" ca="1" si="4"/>
        <v>-3.0808123497665916E-3</v>
      </c>
      <c r="Q26" s="56">
        <f t="shared" si="5"/>
        <v>13816.942999999999</v>
      </c>
    </row>
    <row r="27" spans="1:21" x14ac:dyDescent="0.2">
      <c r="A27" s="23" t="s">
        <v>49</v>
      </c>
      <c r="B27" s="24" t="s">
        <v>47</v>
      </c>
      <c r="C27" s="25">
        <v>29129.466</v>
      </c>
      <c r="D27" s="26"/>
      <c r="E27" s="1">
        <f t="shared" si="0"/>
        <v>-20417.986469718144</v>
      </c>
      <c r="F27" s="1">
        <f t="shared" si="1"/>
        <v>-20418</v>
      </c>
      <c r="G27" s="1">
        <f t="shared" si="2"/>
        <v>1.1174400002346374E-2</v>
      </c>
      <c r="H27" s="1">
        <f t="shared" si="3"/>
        <v>1.1174400002346374E-2</v>
      </c>
      <c r="O27" s="1">
        <f t="shared" ca="1" si="4"/>
        <v>-3.0479529424802063E-3</v>
      </c>
      <c r="Q27" s="56">
        <f t="shared" si="5"/>
        <v>14110.966</v>
      </c>
    </row>
    <row r="28" spans="1:21" x14ac:dyDescent="0.2">
      <c r="A28" s="23" t="s">
        <v>49</v>
      </c>
      <c r="B28" s="24" t="s">
        <v>47</v>
      </c>
      <c r="C28" s="25">
        <v>29499.460999999999</v>
      </c>
      <c r="D28" s="26"/>
      <c r="E28" s="1">
        <f t="shared" si="0"/>
        <v>-19969.985983449427</v>
      </c>
      <c r="F28" s="1">
        <f t="shared" si="1"/>
        <v>-19970</v>
      </c>
      <c r="G28" s="1">
        <f t="shared" si="2"/>
        <v>1.1576000000786735E-2</v>
      </c>
      <c r="H28" s="1">
        <f t="shared" si="3"/>
        <v>1.1576000000786735E-2</v>
      </c>
      <c r="O28" s="1">
        <f t="shared" ca="1" si="4"/>
        <v>-3.0066017782546424E-3</v>
      </c>
      <c r="Q28" s="56">
        <f t="shared" si="5"/>
        <v>14480.960999999999</v>
      </c>
    </row>
    <row r="29" spans="1:21" x14ac:dyDescent="0.2">
      <c r="A29" s="23" t="s">
        <v>50</v>
      </c>
      <c r="B29" s="24" t="s">
        <v>47</v>
      </c>
      <c r="C29" s="25">
        <v>30993.478999999999</v>
      </c>
      <c r="D29" s="26"/>
      <c r="E29" s="1">
        <f t="shared" si="0"/>
        <v>-18160.986428065647</v>
      </c>
      <c r="F29" s="1">
        <f t="shared" si="1"/>
        <v>-18161</v>
      </c>
      <c r="G29" s="1">
        <f t="shared" si="2"/>
        <v>1.1208800002350472E-2</v>
      </c>
      <c r="H29" s="1">
        <f t="shared" si="3"/>
        <v>1.1208800002350472E-2</v>
      </c>
      <c r="O29" s="1">
        <f t="shared" ca="1" si="4"/>
        <v>-2.8396279923527572E-3</v>
      </c>
      <c r="Q29" s="56">
        <f t="shared" si="5"/>
        <v>15974.978999999999</v>
      </c>
    </row>
    <row r="30" spans="1:21" x14ac:dyDescent="0.2">
      <c r="A30" s="23" t="s">
        <v>50</v>
      </c>
      <c r="B30" s="24" t="s">
        <v>47</v>
      </c>
      <c r="C30" s="25">
        <v>31007.524000000001</v>
      </c>
      <c r="D30" s="26"/>
      <c r="E30" s="1">
        <f t="shared" si="0"/>
        <v>-18143.980341957333</v>
      </c>
      <c r="F30" s="1">
        <f t="shared" si="1"/>
        <v>-18144</v>
      </c>
      <c r="G30" s="1">
        <f t="shared" si="2"/>
        <v>1.6235200004302897E-2</v>
      </c>
      <c r="H30" s="1">
        <f t="shared" si="3"/>
        <v>1.6235200004302897E-2</v>
      </c>
      <c r="O30" s="1">
        <f t="shared" ca="1" si="4"/>
        <v>-2.838058863353126E-3</v>
      </c>
      <c r="Q30" s="56">
        <f t="shared" si="5"/>
        <v>15989.024000000001</v>
      </c>
    </row>
    <row r="31" spans="1:21" x14ac:dyDescent="0.2">
      <c r="A31" s="23" t="s">
        <v>50</v>
      </c>
      <c r="B31" s="24" t="s">
        <v>47</v>
      </c>
      <c r="C31" s="25">
        <v>31021.562000000002</v>
      </c>
      <c r="D31" s="26"/>
      <c r="E31" s="1">
        <f t="shared" si="0"/>
        <v>-18126.982731648437</v>
      </c>
      <c r="F31" s="1">
        <f t="shared" si="1"/>
        <v>-18127</v>
      </c>
      <c r="G31" s="1">
        <f t="shared" si="2"/>
        <v>1.4261600004829234E-2</v>
      </c>
      <c r="H31" s="1">
        <f t="shared" si="3"/>
        <v>1.4261600004829234E-2</v>
      </c>
      <c r="O31" s="1">
        <f t="shared" ca="1" si="4"/>
        <v>-2.8364897343534957E-3</v>
      </c>
      <c r="Q31" s="56">
        <f t="shared" si="5"/>
        <v>16003.062000000002</v>
      </c>
    </row>
    <row r="32" spans="1:21" x14ac:dyDescent="0.2">
      <c r="A32" s="23" t="s">
        <v>50</v>
      </c>
      <c r="B32" s="24" t="s">
        <v>47</v>
      </c>
      <c r="C32" s="25">
        <v>31022.383000000002</v>
      </c>
      <c r="D32" s="26"/>
      <c r="E32" s="1">
        <f t="shared" si="0"/>
        <v>-18125.988641460117</v>
      </c>
      <c r="F32" s="1">
        <f t="shared" si="1"/>
        <v>-18126</v>
      </c>
      <c r="G32" s="1">
        <f t="shared" si="2"/>
        <v>9.3808000019635074E-3</v>
      </c>
      <c r="H32" s="1">
        <f t="shared" si="3"/>
        <v>9.3808000019635074E-3</v>
      </c>
      <c r="O32" s="1">
        <f t="shared" ca="1" si="4"/>
        <v>-2.8363974326476348E-3</v>
      </c>
      <c r="Q32" s="56">
        <f t="shared" si="5"/>
        <v>16003.883000000002</v>
      </c>
    </row>
    <row r="33" spans="1:17" x14ac:dyDescent="0.2">
      <c r="A33" s="23" t="s">
        <v>50</v>
      </c>
      <c r="B33" s="24" t="s">
        <v>47</v>
      </c>
      <c r="C33" s="25">
        <v>31031.476999999999</v>
      </c>
      <c r="D33" s="26"/>
      <c r="E33" s="1">
        <f t="shared" si="0"/>
        <v>-18114.977367193907</v>
      </c>
      <c r="F33" s="1">
        <f t="shared" si="1"/>
        <v>-18115</v>
      </c>
      <c r="G33" s="1">
        <f t="shared" si="2"/>
        <v>1.8692000001465203E-2</v>
      </c>
      <c r="H33" s="1">
        <f t="shared" si="3"/>
        <v>1.8692000001465203E-2</v>
      </c>
      <c r="O33" s="1">
        <f t="shared" ca="1" si="4"/>
        <v>-2.8353821138831681E-3</v>
      </c>
      <c r="Q33" s="56">
        <f t="shared" si="5"/>
        <v>16012.976999999999</v>
      </c>
    </row>
    <row r="34" spans="1:17" x14ac:dyDescent="0.2">
      <c r="A34" s="23" t="s">
        <v>51</v>
      </c>
      <c r="B34" s="24" t="s">
        <v>47</v>
      </c>
      <c r="C34" s="25">
        <v>32473.472000000002</v>
      </c>
      <c r="D34" s="26"/>
      <c r="E34" s="1">
        <f t="shared" si="0"/>
        <v>-16368.968742220422</v>
      </c>
      <c r="F34" s="1">
        <f t="shared" si="1"/>
        <v>-16369</v>
      </c>
      <c r="G34" s="1">
        <f t="shared" si="2"/>
        <v>2.5815200002398342E-2</v>
      </c>
      <c r="H34" s="1">
        <f t="shared" si="3"/>
        <v>2.5815200002398342E-2</v>
      </c>
      <c r="O34" s="1">
        <f t="shared" ca="1" si="4"/>
        <v>-2.6742233354505023E-3</v>
      </c>
      <c r="Q34" s="56">
        <f t="shared" si="5"/>
        <v>17454.972000000002</v>
      </c>
    </row>
    <row r="35" spans="1:17" x14ac:dyDescent="0.2">
      <c r="A35" s="23" t="s">
        <v>51</v>
      </c>
      <c r="B35" s="24" t="s">
        <v>47</v>
      </c>
      <c r="C35" s="25">
        <v>32497.421999999999</v>
      </c>
      <c r="D35" s="26"/>
      <c r="E35" s="1">
        <f t="shared" si="0"/>
        <v>-16339.96939994246</v>
      </c>
      <c r="F35" s="1">
        <f t="shared" si="1"/>
        <v>-16340</v>
      </c>
      <c r="G35" s="1">
        <f t="shared" si="2"/>
        <v>2.5271999998949468E-2</v>
      </c>
      <c r="H35" s="1">
        <f t="shared" si="3"/>
        <v>2.5271999998949468E-2</v>
      </c>
      <c r="O35" s="1">
        <f t="shared" ca="1" si="4"/>
        <v>-2.6715465859805439E-3</v>
      </c>
      <c r="Q35" s="56">
        <f t="shared" si="5"/>
        <v>17478.921999999999</v>
      </c>
    </row>
    <row r="36" spans="1:17" x14ac:dyDescent="0.2">
      <c r="A36" s="23" t="s">
        <v>52</v>
      </c>
      <c r="B36" s="24" t="s">
        <v>47</v>
      </c>
      <c r="C36" s="25">
        <v>32805.468000000001</v>
      </c>
      <c r="D36" s="26"/>
      <c r="E36" s="1">
        <f t="shared" si="0"/>
        <v>-15966.978527651929</v>
      </c>
      <c r="F36" s="1">
        <f t="shared" si="1"/>
        <v>-15967</v>
      </c>
      <c r="G36" s="1">
        <f t="shared" si="2"/>
        <v>1.7733600005158223E-2</v>
      </c>
      <c r="H36" s="1">
        <f t="shared" si="3"/>
        <v>1.7733600005158223E-2</v>
      </c>
      <c r="O36" s="1">
        <f t="shared" ca="1" si="4"/>
        <v>-2.6371180496945279E-3</v>
      </c>
      <c r="Q36" s="56">
        <f t="shared" si="5"/>
        <v>17786.968000000001</v>
      </c>
    </row>
    <row r="37" spans="1:17" x14ac:dyDescent="0.2">
      <c r="A37" s="23" t="s">
        <v>52</v>
      </c>
      <c r="B37" s="24" t="s">
        <v>47</v>
      </c>
      <c r="C37" s="25">
        <v>32862.451000000001</v>
      </c>
      <c r="D37" s="26"/>
      <c r="E37" s="1">
        <f t="shared" si="0"/>
        <v>-15897.981887943148</v>
      </c>
      <c r="F37" s="1">
        <f t="shared" si="1"/>
        <v>-15898</v>
      </c>
      <c r="G37" s="1">
        <f t="shared" si="2"/>
        <v>1.4958400002797134E-2</v>
      </c>
      <c r="H37" s="1">
        <f t="shared" si="3"/>
        <v>1.4958400002797134E-2</v>
      </c>
      <c r="O37" s="1">
        <f t="shared" ca="1" si="4"/>
        <v>-2.630749231990144E-3</v>
      </c>
      <c r="Q37" s="56">
        <f t="shared" si="5"/>
        <v>17843.951000000001</v>
      </c>
    </row>
    <row r="38" spans="1:17" x14ac:dyDescent="0.2">
      <c r="A38" s="23" t="s">
        <v>53</v>
      </c>
      <c r="B38" s="24" t="s">
        <v>47</v>
      </c>
      <c r="C38" s="25">
        <v>33209.324999999997</v>
      </c>
      <c r="D38" s="26"/>
      <c r="E38" s="1">
        <f t="shared" si="0"/>
        <v>-15477.976967136177</v>
      </c>
      <c r="F38" s="1">
        <f t="shared" si="1"/>
        <v>-15478</v>
      </c>
      <c r="G38" s="1">
        <f t="shared" si="2"/>
        <v>1.9022399996174499E-2</v>
      </c>
      <c r="H38" s="1">
        <f t="shared" si="3"/>
        <v>1.9022399996174499E-2</v>
      </c>
      <c r="O38" s="1">
        <f t="shared" ca="1" si="4"/>
        <v>-2.5919825155286784E-3</v>
      </c>
      <c r="Q38" s="56">
        <f t="shared" si="5"/>
        <v>18190.824999999997</v>
      </c>
    </row>
    <row r="39" spans="1:17" x14ac:dyDescent="0.2">
      <c r="A39" s="23" t="s">
        <v>54</v>
      </c>
      <c r="B39" s="24" t="s">
        <v>47</v>
      </c>
      <c r="C39" s="25">
        <v>33536.379000000001</v>
      </c>
      <c r="D39" s="26"/>
      <c r="E39" s="1">
        <f t="shared" si="0"/>
        <v>-15081.970666953386</v>
      </c>
      <c r="F39" s="1">
        <f t="shared" si="1"/>
        <v>-15082</v>
      </c>
      <c r="G39" s="1">
        <f t="shared" si="2"/>
        <v>2.4225600005593151E-2</v>
      </c>
      <c r="H39" s="1">
        <f t="shared" si="3"/>
        <v>2.4225600005593151E-2</v>
      </c>
      <c r="O39" s="1">
        <f t="shared" ca="1" si="4"/>
        <v>-2.5554310400078676E-3</v>
      </c>
      <c r="Q39" s="56">
        <f t="shared" si="5"/>
        <v>18517.879000000001</v>
      </c>
    </row>
    <row r="40" spans="1:17" x14ac:dyDescent="0.2">
      <c r="A40" s="23" t="s">
        <v>54</v>
      </c>
      <c r="B40" s="24" t="s">
        <v>47</v>
      </c>
      <c r="C40" s="25">
        <v>33574.362000000001</v>
      </c>
      <c r="D40" s="26"/>
      <c r="E40" s="1">
        <f t="shared" si="0"/>
        <v>-15035.979768508962</v>
      </c>
      <c r="F40" s="1">
        <f t="shared" si="1"/>
        <v>-15036</v>
      </c>
      <c r="G40" s="1">
        <f t="shared" si="2"/>
        <v>1.670880000165198E-2</v>
      </c>
      <c r="H40" s="1">
        <f t="shared" si="3"/>
        <v>1.670880000165198E-2</v>
      </c>
      <c r="O40" s="1">
        <f t="shared" ca="1" si="4"/>
        <v>-2.5511851615382785E-3</v>
      </c>
      <c r="Q40" s="56">
        <f t="shared" si="5"/>
        <v>18555.862000000001</v>
      </c>
    </row>
    <row r="41" spans="1:17" x14ac:dyDescent="0.2">
      <c r="A41" s="23" t="s">
        <v>55</v>
      </c>
      <c r="B41" s="24" t="s">
        <v>47</v>
      </c>
      <c r="C41" s="25">
        <v>33872.506000000001</v>
      </c>
      <c r="D41" s="26"/>
      <c r="E41" s="1">
        <f t="shared" si="0"/>
        <v>-14674.978519902625</v>
      </c>
      <c r="F41" s="1">
        <f t="shared" si="1"/>
        <v>-14675</v>
      </c>
      <c r="G41" s="1">
        <f t="shared" si="2"/>
        <v>1.7740000002959277E-2</v>
      </c>
      <c r="H41" s="1">
        <f t="shared" si="3"/>
        <v>1.7740000002959277E-2</v>
      </c>
      <c r="O41" s="1">
        <f t="shared" ca="1" si="4"/>
        <v>-2.5178642457225897E-3</v>
      </c>
      <c r="Q41" s="56">
        <f t="shared" si="5"/>
        <v>18854.006000000001</v>
      </c>
    </row>
    <row r="42" spans="1:17" x14ac:dyDescent="0.2">
      <c r="A42" s="23" t="s">
        <v>55</v>
      </c>
      <c r="B42" s="24" t="s">
        <v>47</v>
      </c>
      <c r="C42" s="25">
        <v>33900.574999999997</v>
      </c>
      <c r="D42" s="26"/>
      <c r="E42" s="1">
        <f t="shared" si="0"/>
        <v>-14640.991775084251</v>
      </c>
      <c r="F42" s="1">
        <f t="shared" si="1"/>
        <v>-14641</v>
      </c>
      <c r="G42" s="1">
        <f t="shared" si="2"/>
        <v>6.7927999989478849E-3</v>
      </c>
      <c r="H42" s="1">
        <f t="shared" si="3"/>
        <v>6.7927999989478849E-3</v>
      </c>
      <c r="O42" s="1">
        <f t="shared" ca="1" si="4"/>
        <v>-2.5147259877233282E-3</v>
      </c>
      <c r="Q42" s="56">
        <f t="shared" si="5"/>
        <v>18882.074999999997</v>
      </c>
    </row>
    <row r="43" spans="1:17" x14ac:dyDescent="0.2">
      <c r="A43" s="23" t="s">
        <v>56</v>
      </c>
      <c r="B43" s="24" t="s">
        <v>47</v>
      </c>
      <c r="C43" s="25">
        <v>34237.542999999998</v>
      </c>
      <c r="D43" s="26"/>
      <c r="E43" s="1">
        <f t="shared" si="0"/>
        <v>-14232.981321275418</v>
      </c>
      <c r="F43" s="1">
        <f t="shared" si="1"/>
        <v>-14233</v>
      </c>
      <c r="G43" s="1">
        <f t="shared" si="2"/>
        <v>1.54264000011608E-2</v>
      </c>
      <c r="H43" s="1">
        <f t="shared" si="3"/>
        <v>1.54264000011608E-2</v>
      </c>
      <c r="O43" s="1">
        <f t="shared" ca="1" si="4"/>
        <v>-2.4770668917321898E-3</v>
      </c>
      <c r="Q43" s="56">
        <f t="shared" si="5"/>
        <v>19219.042999999998</v>
      </c>
    </row>
    <row r="44" spans="1:17" x14ac:dyDescent="0.2">
      <c r="A44" s="23" t="s">
        <v>56</v>
      </c>
      <c r="B44" s="24" t="s">
        <v>47</v>
      </c>
      <c r="C44" s="25">
        <v>34295.356</v>
      </c>
      <c r="D44" s="26"/>
      <c r="E44" s="1">
        <f t="shared" si="0"/>
        <v>-14162.979693921929</v>
      </c>
      <c r="F44" s="1">
        <f t="shared" si="1"/>
        <v>-14163</v>
      </c>
      <c r="G44" s="1">
        <f t="shared" si="2"/>
        <v>1.6770400005043484E-2</v>
      </c>
      <c r="H44" s="1">
        <f t="shared" si="3"/>
        <v>1.6770400005043484E-2</v>
      </c>
      <c r="O44" s="1">
        <f t="shared" ca="1" si="4"/>
        <v>-2.4706057723219458E-3</v>
      </c>
      <c r="Q44" s="56">
        <f t="shared" si="5"/>
        <v>19276.856</v>
      </c>
    </row>
    <row r="45" spans="1:17" x14ac:dyDescent="0.2">
      <c r="A45" s="23" t="s">
        <v>57</v>
      </c>
      <c r="B45" s="24" t="s">
        <v>47</v>
      </c>
      <c r="C45" s="25">
        <v>34660.398000000001</v>
      </c>
      <c r="D45" s="26"/>
      <c r="E45" s="1">
        <f t="shared" si="0"/>
        <v>-13720.976441152277</v>
      </c>
      <c r="F45" s="1">
        <f t="shared" si="1"/>
        <v>-13721</v>
      </c>
      <c r="G45" s="1">
        <f t="shared" si="2"/>
        <v>1.9456800000625663E-2</v>
      </c>
      <c r="H45" s="1">
        <f t="shared" si="3"/>
        <v>1.9456800000625663E-2</v>
      </c>
      <c r="O45" s="1">
        <f t="shared" ca="1" si="4"/>
        <v>-2.4298084183315459E-3</v>
      </c>
      <c r="Q45" s="56">
        <f t="shared" si="5"/>
        <v>19641.898000000001</v>
      </c>
    </row>
    <row r="46" spans="1:17" x14ac:dyDescent="0.2">
      <c r="A46" s="23" t="s">
        <v>58</v>
      </c>
      <c r="B46" s="24" t="s">
        <v>47</v>
      </c>
      <c r="C46" s="25">
        <v>35035.347000000002</v>
      </c>
      <c r="D46" s="26"/>
      <c r="E46" s="1">
        <f t="shared" si="0"/>
        <v>-13266.977510555998</v>
      </c>
      <c r="F46" s="1">
        <f t="shared" si="1"/>
        <v>-13267</v>
      </c>
      <c r="G46" s="1">
        <f t="shared" si="2"/>
        <v>1.8573600005765911E-2</v>
      </c>
      <c r="H46" s="1">
        <f t="shared" si="3"/>
        <v>1.8573600005765911E-2</v>
      </c>
      <c r="O46" s="1">
        <f t="shared" ca="1" si="4"/>
        <v>-2.3879034438708184E-3</v>
      </c>
      <c r="Q46" s="56">
        <f t="shared" si="5"/>
        <v>20016.847000000002</v>
      </c>
    </row>
    <row r="47" spans="1:17" x14ac:dyDescent="0.2">
      <c r="A47" s="23" t="s">
        <v>59</v>
      </c>
      <c r="B47" s="24" t="s">
        <v>47</v>
      </c>
      <c r="C47" s="25">
        <v>35376.430999999997</v>
      </c>
      <c r="D47" s="26"/>
      <c r="E47" s="1">
        <f t="shared" si="0"/>
        <v>-12853.983286692221</v>
      </c>
      <c r="F47" s="1">
        <f t="shared" si="1"/>
        <v>-12854</v>
      </c>
      <c r="G47" s="1">
        <f t="shared" si="2"/>
        <v>1.3803199995891191E-2</v>
      </c>
      <c r="H47" s="1">
        <f t="shared" si="3"/>
        <v>1.3803199995891191E-2</v>
      </c>
      <c r="O47" s="1">
        <f t="shared" ca="1" si="4"/>
        <v>-2.3497828393503769E-3</v>
      </c>
      <c r="Q47" s="56">
        <f t="shared" si="5"/>
        <v>20357.930999999997</v>
      </c>
    </row>
    <row r="48" spans="1:17" x14ac:dyDescent="0.2">
      <c r="A48" s="23" t="s">
        <v>59</v>
      </c>
      <c r="B48" s="24" t="s">
        <v>47</v>
      </c>
      <c r="C48" s="25">
        <v>35396.254000000001</v>
      </c>
      <c r="D48" s="26"/>
      <c r="E48" s="1">
        <f t="shared" si="0"/>
        <v>-12829.981033582566</v>
      </c>
      <c r="F48" s="1">
        <f t="shared" si="1"/>
        <v>-12830</v>
      </c>
      <c r="G48" s="1">
        <f t="shared" si="2"/>
        <v>1.5664000005926937E-2</v>
      </c>
      <c r="H48" s="1">
        <f t="shared" si="3"/>
        <v>1.5664000005926937E-2</v>
      </c>
      <c r="O48" s="1">
        <f t="shared" ca="1" si="4"/>
        <v>-2.347567598409722E-3</v>
      </c>
      <c r="Q48" s="56">
        <f t="shared" si="5"/>
        <v>20377.754000000001</v>
      </c>
    </row>
    <row r="49" spans="1:18" x14ac:dyDescent="0.2">
      <c r="A49" s="23" t="s">
        <v>60</v>
      </c>
      <c r="B49" s="24" t="s">
        <v>47</v>
      </c>
      <c r="C49" s="25">
        <v>35717.533000000003</v>
      </c>
      <c r="D49" s="26"/>
      <c r="E49" s="1">
        <f t="shared" si="0"/>
        <v>-12440.967267915654</v>
      </c>
      <c r="F49" s="1">
        <f t="shared" si="1"/>
        <v>-12441</v>
      </c>
      <c r="G49" s="1">
        <f t="shared" si="2"/>
        <v>2.7032800004235469E-2</v>
      </c>
      <c r="H49" s="1">
        <f t="shared" si="3"/>
        <v>2.7032800004235469E-2</v>
      </c>
      <c r="O49" s="1">
        <f t="shared" ca="1" si="4"/>
        <v>-2.3116622348299354E-3</v>
      </c>
      <c r="Q49" s="56">
        <f t="shared" si="5"/>
        <v>20699.033000000003</v>
      </c>
    </row>
    <row r="50" spans="1:18" x14ac:dyDescent="0.2">
      <c r="A50" s="23" t="s">
        <v>61</v>
      </c>
      <c r="B50" s="24" t="s">
        <v>47</v>
      </c>
      <c r="C50" s="25">
        <v>35731.536999999997</v>
      </c>
      <c r="D50" s="26"/>
      <c r="E50" s="1">
        <f t="shared" si="0"/>
        <v>-12424.010825775344</v>
      </c>
      <c r="F50" s="1">
        <f t="shared" si="1"/>
        <v>-12424</v>
      </c>
      <c r="G50" s="1">
        <f t="shared" si="2"/>
        <v>-8.9407999985269271E-3</v>
      </c>
      <c r="H50" s="1">
        <f t="shared" si="3"/>
        <v>-8.9407999985269271E-3</v>
      </c>
      <c r="O50" s="1">
        <f t="shared" ca="1" si="4"/>
        <v>-2.3100931058303046E-3</v>
      </c>
      <c r="Q50" s="56">
        <f t="shared" si="5"/>
        <v>20713.036999999997</v>
      </c>
    </row>
    <row r="51" spans="1:18" x14ac:dyDescent="0.2">
      <c r="A51" s="23" t="s">
        <v>60</v>
      </c>
      <c r="B51" s="24" t="s">
        <v>47</v>
      </c>
      <c r="C51" s="25">
        <v>35746.423999999999</v>
      </c>
      <c r="D51" s="26"/>
      <c r="E51" s="1">
        <f t="shared" si="0"/>
        <v>-12405.985222080473</v>
      </c>
      <c r="F51" s="1">
        <f t="shared" si="1"/>
        <v>-12406</v>
      </c>
      <c r="G51" s="1">
        <f t="shared" si="2"/>
        <v>1.2204800004838035E-2</v>
      </c>
      <c r="H51" s="1">
        <f t="shared" si="3"/>
        <v>1.2204800004838035E-2</v>
      </c>
      <c r="O51" s="1">
        <f t="shared" ca="1" si="4"/>
        <v>-2.3084316751248134E-3</v>
      </c>
      <c r="Q51" s="56">
        <f t="shared" si="5"/>
        <v>20727.923999999999</v>
      </c>
    </row>
    <row r="52" spans="1:18" x14ac:dyDescent="0.2">
      <c r="A52" s="23" t="s">
        <v>62</v>
      </c>
      <c r="B52" s="24" t="s">
        <v>47</v>
      </c>
      <c r="C52" s="25">
        <v>36164.317999999999</v>
      </c>
      <c r="D52" s="26"/>
      <c r="E52" s="1">
        <f t="shared" si="0"/>
        <v>-11899.987262084309</v>
      </c>
      <c r="F52" s="1">
        <f t="shared" si="1"/>
        <v>-11900</v>
      </c>
      <c r="G52" s="1">
        <f t="shared" si="2"/>
        <v>1.0520000003452878E-2</v>
      </c>
      <c r="H52" s="1">
        <f t="shared" si="3"/>
        <v>1.0520000003452878E-2</v>
      </c>
      <c r="O52" s="1">
        <f t="shared" ca="1" si="4"/>
        <v>-2.2617270119593327E-3</v>
      </c>
      <c r="Q52" s="56">
        <f t="shared" si="5"/>
        <v>21145.817999999999</v>
      </c>
    </row>
    <row r="53" spans="1:18" x14ac:dyDescent="0.2">
      <c r="A53" s="23" t="s">
        <v>61</v>
      </c>
      <c r="B53" s="24" t="s">
        <v>47</v>
      </c>
      <c r="C53" s="25">
        <v>36822.553999999996</v>
      </c>
      <c r="D53" s="26"/>
      <c r="E53" s="1">
        <f t="shared" ref="E53:E83" si="6">+(C53-C$7)/C$8</f>
        <v>-11102.976361721934</v>
      </c>
      <c r="F53" s="1">
        <f t="shared" ref="F53:F83" si="7">ROUND(2*E53,0)/2</f>
        <v>-11103</v>
      </c>
      <c r="G53" s="1">
        <f t="shared" ref="G53:G83" si="8">+C53-(C$7+F53*C$8)</f>
        <v>1.9522399998095352E-2</v>
      </c>
      <c r="H53" s="1">
        <f t="shared" si="3"/>
        <v>1.9522399998095352E-2</v>
      </c>
      <c r="O53" s="1">
        <f t="shared" ca="1" si="4"/>
        <v>-2.188162552388408E-3</v>
      </c>
      <c r="Q53" s="56">
        <f t="shared" ref="Q53:Q83" si="9">+C53-15018.5</f>
        <v>21804.053999999996</v>
      </c>
    </row>
    <row r="54" spans="1:18" x14ac:dyDescent="0.2">
      <c r="A54" s="23" t="s">
        <v>63</v>
      </c>
      <c r="B54" s="24" t="s">
        <v>47</v>
      </c>
      <c r="C54" s="25">
        <v>37173.538</v>
      </c>
      <c r="D54" s="26"/>
      <c r="E54" s="1">
        <f t="shared" si="6"/>
        <v>-10677.99493583093</v>
      </c>
      <c r="F54" s="1">
        <f t="shared" si="7"/>
        <v>-10678</v>
      </c>
      <c r="G54" s="1">
        <f t="shared" si="8"/>
        <v>4.1824000072665513E-3</v>
      </c>
      <c r="H54" s="1">
        <f t="shared" si="3"/>
        <v>4.1824000072665513E-3</v>
      </c>
      <c r="O54" s="1">
        <f t="shared" ca="1" si="4"/>
        <v>-2.1489343273976393E-3</v>
      </c>
      <c r="Q54" s="56">
        <f t="shared" si="9"/>
        <v>22155.038</v>
      </c>
    </row>
    <row r="55" spans="1:18" x14ac:dyDescent="0.2">
      <c r="A55" s="23" t="s">
        <v>61</v>
      </c>
      <c r="B55" s="24" t="s">
        <v>47</v>
      </c>
      <c r="C55" s="25">
        <v>37173.542000000001</v>
      </c>
      <c r="D55" s="26"/>
      <c r="E55" s="1">
        <f t="shared" si="6"/>
        <v>-10677.990092516979</v>
      </c>
      <c r="F55" s="1">
        <f t="shared" si="7"/>
        <v>-10678</v>
      </c>
      <c r="G55" s="1">
        <f t="shared" si="8"/>
        <v>8.1824000080814585E-3</v>
      </c>
      <c r="H55" s="1">
        <f t="shared" si="3"/>
        <v>8.1824000080814585E-3</v>
      </c>
      <c r="O55" s="1">
        <f t="shared" ca="1" si="4"/>
        <v>-2.1489343273976393E-3</v>
      </c>
      <c r="Q55" s="56">
        <f t="shared" si="9"/>
        <v>22155.042000000001</v>
      </c>
    </row>
    <row r="56" spans="1:18" x14ac:dyDescent="0.2">
      <c r="A56" s="23" t="s">
        <v>64</v>
      </c>
      <c r="B56" s="24" t="s">
        <v>47</v>
      </c>
      <c r="C56" s="25">
        <v>37173.550000000003</v>
      </c>
      <c r="D56" s="26"/>
      <c r="E56" s="1">
        <f t="shared" si="6"/>
        <v>-10677.980405889075</v>
      </c>
      <c r="F56" s="1">
        <f t="shared" si="7"/>
        <v>-10678</v>
      </c>
      <c r="G56" s="1">
        <f t="shared" si="8"/>
        <v>1.6182400009711273E-2</v>
      </c>
      <c r="H56" s="1">
        <f t="shared" si="3"/>
        <v>1.6182400009711273E-2</v>
      </c>
      <c r="O56" s="1">
        <f t="shared" ca="1" si="4"/>
        <v>-2.1489343273976393E-3</v>
      </c>
      <c r="Q56" s="56">
        <f t="shared" si="9"/>
        <v>22155.050000000003</v>
      </c>
    </row>
    <row r="57" spans="1:18" x14ac:dyDescent="0.2">
      <c r="A57" s="23" t="s">
        <v>64</v>
      </c>
      <c r="B57" s="24" t="s">
        <v>47</v>
      </c>
      <c r="C57" s="25">
        <v>37174.385000000002</v>
      </c>
      <c r="D57" s="26"/>
      <c r="E57" s="1">
        <f t="shared" si="6"/>
        <v>-10676.969364101933</v>
      </c>
      <c r="F57" s="1">
        <f t="shared" si="7"/>
        <v>-10677</v>
      </c>
      <c r="G57" s="1">
        <f t="shared" si="8"/>
        <v>2.5301600006059743E-2</v>
      </c>
      <c r="H57" s="1">
        <f t="shared" si="3"/>
        <v>2.5301600006059743E-2</v>
      </c>
      <c r="O57" s="1">
        <f t="shared" ca="1" si="4"/>
        <v>-2.1488420256917783E-3</v>
      </c>
      <c r="Q57" s="56">
        <f t="shared" si="9"/>
        <v>22155.885000000002</v>
      </c>
    </row>
    <row r="58" spans="1:18" x14ac:dyDescent="0.2">
      <c r="A58" s="23" t="s">
        <v>64</v>
      </c>
      <c r="B58" s="24" t="s">
        <v>47</v>
      </c>
      <c r="C58" s="25">
        <v>37174.391000000003</v>
      </c>
      <c r="D58" s="26"/>
      <c r="E58" s="1">
        <f t="shared" si="6"/>
        <v>-10676.962099131006</v>
      </c>
      <c r="F58" s="1">
        <f t="shared" si="7"/>
        <v>-10677</v>
      </c>
      <c r="G58" s="1">
        <f t="shared" si="8"/>
        <v>3.1301600007282104E-2</v>
      </c>
      <c r="H58" s="1">
        <f t="shared" si="3"/>
        <v>3.1301600007282104E-2</v>
      </c>
      <c r="O58" s="1">
        <f t="shared" ca="1" si="4"/>
        <v>-2.1488420256917783E-3</v>
      </c>
      <c r="Q58" s="56">
        <f t="shared" si="9"/>
        <v>22155.891000000003</v>
      </c>
    </row>
    <row r="59" spans="1:18" x14ac:dyDescent="0.2">
      <c r="A59" s="23" t="s">
        <v>64</v>
      </c>
      <c r="B59" s="24" t="s">
        <v>47</v>
      </c>
      <c r="C59" s="25">
        <v>37197.483</v>
      </c>
      <c r="D59" s="26"/>
      <c r="E59" s="1">
        <f t="shared" si="6"/>
        <v>-10649.001647695402</v>
      </c>
      <c r="F59" s="1">
        <f t="shared" si="7"/>
        <v>-10649</v>
      </c>
      <c r="G59" s="1">
        <f t="shared" si="8"/>
        <v>-1.3607999935629778E-3</v>
      </c>
      <c r="H59" s="1">
        <f t="shared" si="3"/>
        <v>-1.3607999935629778E-3</v>
      </c>
      <c r="O59" s="1">
        <f t="shared" ca="1" si="4"/>
        <v>-2.1462575779276809E-3</v>
      </c>
      <c r="Q59" s="56">
        <f t="shared" si="9"/>
        <v>22178.983</v>
      </c>
    </row>
    <row r="60" spans="1:18" x14ac:dyDescent="0.2">
      <c r="A60" s="23" t="s">
        <v>64</v>
      </c>
      <c r="B60" s="24" t="s">
        <v>47</v>
      </c>
      <c r="C60" s="25">
        <v>37197.491999999998</v>
      </c>
      <c r="D60" s="26"/>
      <c r="E60" s="1">
        <f t="shared" si="6"/>
        <v>-10648.990750239016</v>
      </c>
      <c r="F60" s="1">
        <f t="shared" si="7"/>
        <v>-10649</v>
      </c>
      <c r="G60" s="1">
        <f t="shared" si="8"/>
        <v>7.6392000046325848E-3</v>
      </c>
      <c r="H60" s="1">
        <f t="shared" si="3"/>
        <v>7.6392000046325848E-3</v>
      </c>
      <c r="O60" s="1">
        <f t="shared" ca="1" si="4"/>
        <v>-2.1462575779276809E-3</v>
      </c>
      <c r="Q60" s="56">
        <f t="shared" si="9"/>
        <v>22178.991999999998</v>
      </c>
    </row>
    <row r="61" spans="1:18" x14ac:dyDescent="0.2">
      <c r="A61" s="23" t="s">
        <v>64</v>
      </c>
      <c r="B61" s="24" t="s">
        <v>47</v>
      </c>
      <c r="C61" s="25">
        <v>37202.415999999997</v>
      </c>
      <c r="D61" s="26"/>
      <c r="E61" s="1">
        <f t="shared" si="6"/>
        <v>-10643.028630766086</v>
      </c>
      <c r="F61" s="1">
        <f t="shared" si="7"/>
        <v>-10643</v>
      </c>
      <c r="G61" s="1">
        <f t="shared" si="8"/>
        <v>-2.364559999841731E-2</v>
      </c>
      <c r="H61" s="1">
        <f t="shared" si="3"/>
        <v>-2.364559999841731E-2</v>
      </c>
      <c r="O61" s="1">
        <f t="shared" ca="1" si="4"/>
        <v>-2.1457037676925169E-3</v>
      </c>
      <c r="Q61" s="56">
        <f t="shared" si="9"/>
        <v>22183.915999999997</v>
      </c>
    </row>
    <row r="62" spans="1:18" x14ac:dyDescent="0.2">
      <c r="A62" s="23" t="s">
        <v>65</v>
      </c>
      <c r="B62" s="24" t="s">
        <v>47</v>
      </c>
      <c r="C62" s="25">
        <v>37202.453000000001</v>
      </c>
      <c r="D62" s="26"/>
      <c r="E62" s="1">
        <f t="shared" si="6"/>
        <v>-10642.98383011204</v>
      </c>
      <c r="F62" s="1">
        <f t="shared" si="7"/>
        <v>-10643</v>
      </c>
      <c r="G62" s="1">
        <f t="shared" si="8"/>
        <v>1.3354400005482603E-2</v>
      </c>
      <c r="H62" s="1">
        <f t="shared" si="3"/>
        <v>1.3354400005482603E-2</v>
      </c>
      <c r="O62" s="1">
        <f t="shared" ca="1" si="4"/>
        <v>-2.1457037676925169E-3</v>
      </c>
      <c r="Q62" s="56">
        <f t="shared" si="9"/>
        <v>22183.953000000001</v>
      </c>
    </row>
    <row r="63" spans="1:18" x14ac:dyDescent="0.2">
      <c r="A63" s="23" t="s">
        <v>64</v>
      </c>
      <c r="B63" s="24" t="s">
        <v>47</v>
      </c>
      <c r="C63" s="25">
        <v>37202.481</v>
      </c>
      <c r="D63" s="26"/>
      <c r="E63" s="1">
        <f t="shared" si="6"/>
        <v>-10642.949926914389</v>
      </c>
      <c r="F63" s="1">
        <f t="shared" si="7"/>
        <v>-10643</v>
      </c>
      <c r="G63" s="1">
        <f t="shared" si="8"/>
        <v>4.1354400003910996E-2</v>
      </c>
      <c r="H63" s="1">
        <f t="shared" si="3"/>
        <v>4.1354400003910996E-2</v>
      </c>
      <c r="O63" s="1">
        <f t="shared" ca="1" si="4"/>
        <v>-2.1457037676925169E-3</v>
      </c>
      <c r="Q63" s="56">
        <f t="shared" si="9"/>
        <v>22183.981</v>
      </c>
    </row>
    <row r="64" spans="1:18" x14ac:dyDescent="0.2">
      <c r="A64" s="27" t="s">
        <v>66</v>
      </c>
      <c r="B64" s="28"/>
      <c r="C64" s="26">
        <v>38283.515299999999</v>
      </c>
      <c r="D64" s="26"/>
      <c r="E64" s="1">
        <f t="shared" si="6"/>
        <v>-9334.0028004041233</v>
      </c>
      <c r="F64" s="1">
        <f t="shared" si="7"/>
        <v>-9334</v>
      </c>
      <c r="G64" s="1">
        <f t="shared" si="8"/>
        <v>-2.3127999957068823E-3</v>
      </c>
      <c r="I64" s="1">
        <f>G64</f>
        <v>-2.3127999957068823E-3</v>
      </c>
      <c r="Q64" s="56">
        <f t="shared" si="9"/>
        <v>23265.015299999999</v>
      </c>
      <c r="R64" s="1" t="s">
        <v>36</v>
      </c>
    </row>
    <row r="65" spans="1:32" x14ac:dyDescent="0.2">
      <c r="A65" s="23" t="s">
        <v>67</v>
      </c>
      <c r="B65" s="24" t="s">
        <v>47</v>
      </c>
      <c r="C65" s="25">
        <v>39821.307000000001</v>
      </c>
      <c r="D65" s="26"/>
      <c r="E65" s="1">
        <f t="shared" si="6"/>
        <v>-7472.0008020527857</v>
      </c>
      <c r="F65" s="1">
        <f t="shared" si="7"/>
        <v>-7472</v>
      </c>
      <c r="G65" s="1">
        <f t="shared" si="8"/>
        <v>-6.6239999432582408E-4</v>
      </c>
      <c r="I65" s="1">
        <f>G65</f>
        <v>-6.6239999432582408E-4</v>
      </c>
      <c r="O65" s="1">
        <f t="shared" ref="O65:O96" ca="1" si="10">+C$11+C$12*F65</f>
        <v>-1.8530150584084493E-3</v>
      </c>
      <c r="Q65" s="56">
        <f t="shared" si="9"/>
        <v>24802.807000000001</v>
      </c>
      <c r="R65" s="1" t="s">
        <v>36</v>
      </c>
    </row>
    <row r="66" spans="1:32" x14ac:dyDescent="0.2">
      <c r="A66" s="23" t="s">
        <v>68</v>
      </c>
      <c r="B66" s="24" t="s">
        <v>47</v>
      </c>
      <c r="C66" s="25">
        <v>40484.491999999998</v>
      </c>
      <c r="D66" s="26"/>
      <c r="E66" s="1">
        <f t="shared" si="6"/>
        <v>-6668.9975115052912</v>
      </c>
      <c r="F66" s="1">
        <f t="shared" si="7"/>
        <v>-6669</v>
      </c>
      <c r="G66" s="1">
        <f t="shared" si="8"/>
        <v>2.055199998721946E-3</v>
      </c>
      <c r="I66" s="1">
        <f>G66</f>
        <v>2.055199998721946E-3</v>
      </c>
      <c r="O66" s="1">
        <f t="shared" ca="1" si="10"/>
        <v>-1.7788967886023608E-3</v>
      </c>
      <c r="Q66" s="56">
        <f t="shared" si="9"/>
        <v>25465.991999999998</v>
      </c>
    </row>
    <row r="67" spans="1:32" x14ac:dyDescent="0.2">
      <c r="A67" s="23" t="s">
        <v>69</v>
      </c>
      <c r="B67" s="24" t="s">
        <v>47</v>
      </c>
      <c r="C67" s="25">
        <v>40835.491000000002</v>
      </c>
      <c r="D67" s="26"/>
      <c r="E67" s="1">
        <f t="shared" si="6"/>
        <v>-6243.9979231869729</v>
      </c>
      <c r="F67" s="1">
        <f t="shared" si="7"/>
        <v>-6244</v>
      </c>
      <c r="G67" s="1">
        <f t="shared" si="8"/>
        <v>1.7152000073110685E-3</v>
      </c>
      <c r="I67" s="1">
        <f>G67</f>
        <v>1.7152000073110685E-3</v>
      </c>
      <c r="O67" s="1">
        <f t="shared" ca="1" si="10"/>
        <v>-1.7396685636115916E-3</v>
      </c>
      <c r="Q67" s="56">
        <f t="shared" si="9"/>
        <v>25816.991000000002</v>
      </c>
    </row>
    <row r="68" spans="1:32" x14ac:dyDescent="0.2">
      <c r="A68" s="23" t="s">
        <v>69</v>
      </c>
      <c r="B68" s="24" t="s">
        <v>47</v>
      </c>
      <c r="C68" s="25">
        <v>40868.521999999997</v>
      </c>
      <c r="D68" s="26"/>
      <c r="E68" s="1">
        <f t="shared" si="6"/>
        <v>-6204.0030474131372</v>
      </c>
      <c r="F68" s="1">
        <f t="shared" si="7"/>
        <v>-6204</v>
      </c>
      <c r="G68" s="1">
        <f t="shared" si="8"/>
        <v>-2.516799999284558E-3</v>
      </c>
      <c r="I68" s="1">
        <f>G68</f>
        <v>-2.516799999284558E-3</v>
      </c>
      <c r="O68" s="1">
        <f t="shared" ca="1" si="10"/>
        <v>-1.7359764953771666E-3</v>
      </c>
      <c r="Q68" s="56">
        <f t="shared" si="9"/>
        <v>25850.021999999997</v>
      </c>
    </row>
    <row r="69" spans="1:32" x14ac:dyDescent="0.2">
      <c r="A69" s="29" t="s">
        <v>70</v>
      </c>
      <c r="C69" s="26">
        <v>41565.572999999997</v>
      </c>
      <c r="D69" s="26"/>
      <c r="E69" s="1">
        <f t="shared" si="6"/>
        <v>-5359.9938393046559</v>
      </c>
      <c r="F69" s="1">
        <f t="shared" si="7"/>
        <v>-5360</v>
      </c>
      <c r="G69" s="1">
        <f t="shared" si="8"/>
        <v>5.0879999980679713E-3</v>
      </c>
      <c r="I69" s="1">
        <f t="shared" ref="I69:I132" si="11">G69</f>
        <v>5.0879999980679713E-3</v>
      </c>
      <c r="O69" s="1">
        <f t="shared" ca="1" si="10"/>
        <v>-1.6580738556307921E-3</v>
      </c>
      <c r="Q69" s="56">
        <f t="shared" si="9"/>
        <v>26547.072999999997</v>
      </c>
      <c r="AB69" s="1">
        <v>6</v>
      </c>
      <c r="AD69" s="1" t="s">
        <v>71</v>
      </c>
      <c r="AF69" s="1" t="s">
        <v>72</v>
      </c>
    </row>
    <row r="70" spans="1:32" x14ac:dyDescent="0.2">
      <c r="A70" s="29" t="s">
        <v>73</v>
      </c>
      <c r="C70" s="26">
        <v>41595.298000000003</v>
      </c>
      <c r="D70" s="26"/>
      <c r="E70" s="1">
        <f t="shared" si="6"/>
        <v>-5324.0019625108062</v>
      </c>
      <c r="F70" s="1">
        <f t="shared" si="7"/>
        <v>-5324</v>
      </c>
      <c r="G70" s="1">
        <f t="shared" si="8"/>
        <v>-1.6207999942707829E-3</v>
      </c>
      <c r="I70" s="1">
        <f t="shared" si="11"/>
        <v>-1.6207999942707829E-3</v>
      </c>
      <c r="O70" s="1">
        <f t="shared" ca="1" si="10"/>
        <v>-1.6547509942198093E-3</v>
      </c>
      <c r="Q70" s="56">
        <f t="shared" si="9"/>
        <v>26576.798000000003</v>
      </c>
      <c r="AB70" s="1">
        <v>6</v>
      </c>
      <c r="AD70" s="1" t="s">
        <v>71</v>
      </c>
      <c r="AF70" s="1" t="s">
        <v>72</v>
      </c>
    </row>
    <row r="71" spans="1:32" x14ac:dyDescent="0.2">
      <c r="A71" s="29" t="s">
        <v>73</v>
      </c>
      <c r="C71" s="26">
        <v>41595.300000000003</v>
      </c>
      <c r="D71" s="26"/>
      <c r="E71" s="1">
        <f t="shared" si="6"/>
        <v>-5323.9995408538307</v>
      </c>
      <c r="F71" s="1">
        <f t="shared" si="7"/>
        <v>-5324</v>
      </c>
      <c r="G71" s="1">
        <f t="shared" si="8"/>
        <v>3.7920000613667071E-4</v>
      </c>
      <c r="I71" s="1">
        <f t="shared" si="11"/>
        <v>3.7920000613667071E-4</v>
      </c>
      <c r="O71" s="1">
        <f t="shared" ca="1" si="10"/>
        <v>-1.6547509942198093E-3</v>
      </c>
      <c r="Q71" s="56">
        <f t="shared" si="9"/>
        <v>26576.800000000003</v>
      </c>
      <c r="AB71" s="1">
        <v>9</v>
      </c>
      <c r="AD71" s="1" t="s">
        <v>74</v>
      </c>
      <c r="AF71" s="1" t="s">
        <v>72</v>
      </c>
    </row>
    <row r="72" spans="1:32" x14ac:dyDescent="0.2">
      <c r="A72" s="29" t="s">
        <v>73</v>
      </c>
      <c r="C72" s="26">
        <v>41599.411</v>
      </c>
      <c r="D72" s="26"/>
      <c r="E72" s="1">
        <f t="shared" si="6"/>
        <v>-5319.0218249413201</v>
      </c>
      <c r="F72" s="1">
        <f t="shared" si="7"/>
        <v>-5319</v>
      </c>
      <c r="G72" s="1">
        <f t="shared" si="8"/>
        <v>-1.8024799996055663E-2</v>
      </c>
      <c r="I72" s="1">
        <f t="shared" si="11"/>
        <v>-1.8024799996055663E-2</v>
      </c>
      <c r="O72" s="1">
        <f t="shared" ca="1" si="10"/>
        <v>-1.654289485690506E-3</v>
      </c>
      <c r="Q72" s="56">
        <f t="shared" si="9"/>
        <v>26580.911</v>
      </c>
      <c r="AB72" s="1">
        <v>8</v>
      </c>
      <c r="AD72" s="1" t="s">
        <v>74</v>
      </c>
      <c r="AF72" s="1" t="s">
        <v>72</v>
      </c>
    </row>
    <row r="73" spans="1:32" x14ac:dyDescent="0.2">
      <c r="A73" s="29" t="s">
        <v>73</v>
      </c>
      <c r="C73" s="26">
        <v>41603.557000000001</v>
      </c>
      <c r="D73" s="26"/>
      <c r="E73" s="1">
        <f t="shared" si="6"/>
        <v>-5314.0017300317386</v>
      </c>
      <c r="F73" s="1">
        <f t="shared" si="7"/>
        <v>-5314</v>
      </c>
      <c r="G73" s="1">
        <f t="shared" si="8"/>
        <v>-1.4287999947555363E-3</v>
      </c>
      <c r="I73" s="1">
        <f t="shared" si="11"/>
        <v>-1.4287999947555363E-3</v>
      </c>
      <c r="O73" s="1">
        <f t="shared" ca="1" si="10"/>
        <v>-1.6538279771612027E-3</v>
      </c>
      <c r="Q73" s="56">
        <f t="shared" si="9"/>
        <v>26585.057000000001</v>
      </c>
      <c r="AB73" s="1">
        <v>5</v>
      </c>
      <c r="AD73" s="1" t="s">
        <v>71</v>
      </c>
      <c r="AF73" s="1" t="s">
        <v>72</v>
      </c>
    </row>
    <row r="74" spans="1:32" x14ac:dyDescent="0.2">
      <c r="A74" s="29" t="s">
        <v>73</v>
      </c>
      <c r="C74" s="26">
        <v>41628.339999999997</v>
      </c>
      <c r="D74" s="26"/>
      <c r="E74" s="1">
        <f t="shared" si="6"/>
        <v>-5283.9937676236095</v>
      </c>
      <c r="F74" s="1">
        <f t="shared" si="7"/>
        <v>-5284</v>
      </c>
      <c r="G74" s="1">
        <f t="shared" si="8"/>
        <v>5.1471999977366067E-3</v>
      </c>
      <c r="I74" s="1">
        <f t="shared" si="11"/>
        <v>5.1471999977366067E-3</v>
      </c>
      <c r="O74" s="1">
        <f t="shared" ca="1" si="10"/>
        <v>-1.6510589259853838E-3</v>
      </c>
      <c r="Q74" s="56">
        <f t="shared" si="9"/>
        <v>26609.839999999997</v>
      </c>
      <c r="AA74" s="1" t="s">
        <v>75</v>
      </c>
      <c r="AB74" s="1">
        <v>9</v>
      </c>
      <c r="AD74" s="1" t="s">
        <v>74</v>
      </c>
      <c r="AF74" s="1" t="s">
        <v>72</v>
      </c>
    </row>
    <row r="75" spans="1:32" x14ac:dyDescent="0.2">
      <c r="A75" s="29" t="s">
        <v>76</v>
      </c>
      <c r="C75" s="26">
        <v>41657.241000000002</v>
      </c>
      <c r="D75" s="26"/>
      <c r="E75" s="1">
        <f t="shared" si="6"/>
        <v>-5248.9996135035408</v>
      </c>
      <c r="F75" s="1">
        <f t="shared" si="7"/>
        <v>-5249</v>
      </c>
      <c r="G75" s="1">
        <f t="shared" si="8"/>
        <v>3.192000076523982E-4</v>
      </c>
      <c r="I75" s="1">
        <f t="shared" si="11"/>
        <v>3.192000076523982E-4</v>
      </c>
      <c r="O75" s="1">
        <f t="shared" ca="1" si="10"/>
        <v>-1.6478283662802618E-3</v>
      </c>
      <c r="Q75" s="56">
        <f t="shared" si="9"/>
        <v>26638.741000000002</v>
      </c>
      <c r="AA75" s="1" t="s">
        <v>75</v>
      </c>
      <c r="AB75" s="1">
        <v>7</v>
      </c>
      <c r="AD75" s="1" t="s">
        <v>71</v>
      </c>
      <c r="AF75" s="1" t="s">
        <v>72</v>
      </c>
    </row>
    <row r="76" spans="1:32" x14ac:dyDescent="0.2">
      <c r="A76" s="29" t="s">
        <v>77</v>
      </c>
      <c r="C76" s="26">
        <v>42738.311000000002</v>
      </c>
      <c r="D76" s="26"/>
      <c r="E76" s="1">
        <f t="shared" si="6"/>
        <v>-3940.0092604162678</v>
      </c>
      <c r="F76" s="1">
        <f t="shared" si="7"/>
        <v>-3940</v>
      </c>
      <c r="G76" s="1">
        <f t="shared" si="8"/>
        <v>-7.6479999988805503E-3</v>
      </c>
      <c r="I76" s="1">
        <f t="shared" si="11"/>
        <v>-7.6479999988805503E-3</v>
      </c>
      <c r="O76" s="1">
        <f t="shared" ca="1" si="10"/>
        <v>-1.5270054333086929E-3</v>
      </c>
      <c r="Q76" s="56">
        <f t="shared" si="9"/>
        <v>27719.811000000002</v>
      </c>
      <c r="AA76" s="1" t="s">
        <v>75</v>
      </c>
      <c r="AB76" s="1">
        <v>8</v>
      </c>
      <c r="AD76" s="1" t="s">
        <v>74</v>
      </c>
      <c r="AF76" s="1" t="s">
        <v>72</v>
      </c>
    </row>
    <row r="77" spans="1:32" x14ac:dyDescent="0.2">
      <c r="A77" s="29" t="s">
        <v>77</v>
      </c>
      <c r="C77" s="26">
        <v>42738.326000000001</v>
      </c>
      <c r="D77" s="26"/>
      <c r="E77" s="1">
        <f t="shared" si="6"/>
        <v>-3939.9910979889546</v>
      </c>
      <c r="F77" s="1">
        <f t="shared" si="7"/>
        <v>-3940</v>
      </c>
      <c r="G77" s="1">
        <f t="shared" si="8"/>
        <v>7.3520000005373731E-3</v>
      </c>
      <c r="I77" s="1">
        <f t="shared" si="11"/>
        <v>7.3520000005373731E-3</v>
      </c>
      <c r="O77" s="1">
        <f t="shared" ca="1" si="10"/>
        <v>-1.5270054333086929E-3</v>
      </c>
      <c r="Q77" s="56">
        <f t="shared" si="9"/>
        <v>27719.826000000001</v>
      </c>
      <c r="AA77" s="1" t="s">
        <v>75</v>
      </c>
      <c r="AB77" s="1">
        <v>11</v>
      </c>
      <c r="AD77" s="1" t="s">
        <v>78</v>
      </c>
      <c r="AF77" s="1" t="s">
        <v>72</v>
      </c>
    </row>
    <row r="78" spans="1:32" x14ac:dyDescent="0.2">
      <c r="A78" s="29" t="s">
        <v>79</v>
      </c>
      <c r="C78" s="26">
        <v>43492.356</v>
      </c>
      <c r="D78" s="26"/>
      <c r="E78" s="1">
        <f t="shared" si="6"/>
        <v>-3026.9900934856428</v>
      </c>
      <c r="F78" s="1">
        <f t="shared" si="7"/>
        <v>-3027</v>
      </c>
      <c r="G78" s="1">
        <f t="shared" si="8"/>
        <v>8.1816000019898638E-3</v>
      </c>
      <c r="I78" s="1">
        <f t="shared" si="11"/>
        <v>8.1816000019898638E-3</v>
      </c>
      <c r="O78" s="1">
        <f t="shared" ca="1" si="10"/>
        <v>-1.4427339758579349E-3</v>
      </c>
      <c r="Q78" s="56">
        <f t="shared" si="9"/>
        <v>28473.856</v>
      </c>
      <c r="AA78" s="1" t="s">
        <v>75</v>
      </c>
      <c r="AB78" s="1">
        <v>9</v>
      </c>
      <c r="AD78" s="1" t="s">
        <v>78</v>
      </c>
      <c r="AF78" s="1" t="s">
        <v>72</v>
      </c>
    </row>
    <row r="79" spans="1:32" x14ac:dyDescent="0.2">
      <c r="A79" s="29" t="s">
        <v>80</v>
      </c>
      <c r="C79" s="26">
        <v>43762.417000000001</v>
      </c>
      <c r="D79" s="26"/>
      <c r="E79" s="1">
        <f t="shared" si="6"/>
        <v>-2699.9925412965113</v>
      </c>
      <c r="F79" s="1">
        <f t="shared" si="7"/>
        <v>-2700</v>
      </c>
      <c r="G79" s="1">
        <f t="shared" si="8"/>
        <v>6.1600000044563785E-3</v>
      </c>
      <c r="I79" s="1">
        <f t="shared" si="11"/>
        <v>6.1600000044563785E-3</v>
      </c>
      <c r="O79" s="1">
        <f t="shared" ca="1" si="10"/>
        <v>-1.4125513180415078E-3</v>
      </c>
      <c r="Q79" s="56">
        <f t="shared" si="9"/>
        <v>28743.917000000001</v>
      </c>
      <c r="AA79" s="1" t="s">
        <v>75</v>
      </c>
      <c r="AB79" s="1">
        <v>9</v>
      </c>
      <c r="AD79" s="1" t="s">
        <v>78</v>
      </c>
      <c r="AF79" s="1" t="s">
        <v>72</v>
      </c>
    </row>
    <row r="80" spans="1:32" x14ac:dyDescent="0.2">
      <c r="A80" s="29" t="s">
        <v>80</v>
      </c>
      <c r="C80" s="26">
        <v>43810.317000000003</v>
      </c>
      <c r="D80" s="26"/>
      <c r="E80" s="1">
        <f t="shared" si="6"/>
        <v>-2641.9938567405784</v>
      </c>
      <c r="F80" s="1">
        <f t="shared" si="7"/>
        <v>-2642</v>
      </c>
      <c r="G80" s="1">
        <f t="shared" si="8"/>
        <v>5.0736000048345886E-3</v>
      </c>
      <c r="I80" s="1">
        <f t="shared" si="11"/>
        <v>5.0736000048345886E-3</v>
      </c>
      <c r="O80" s="1">
        <f t="shared" ca="1" si="10"/>
        <v>-1.407197819101591E-3</v>
      </c>
      <c r="Q80" s="56">
        <f t="shared" si="9"/>
        <v>28791.817000000003</v>
      </c>
      <c r="AA80" s="1" t="s">
        <v>75</v>
      </c>
      <c r="AB80" s="1">
        <v>6</v>
      </c>
      <c r="AD80" s="1" t="s">
        <v>78</v>
      </c>
      <c r="AF80" s="1" t="s">
        <v>72</v>
      </c>
    </row>
    <row r="81" spans="1:32" x14ac:dyDescent="0.2">
      <c r="A81" s="29" t="s">
        <v>81</v>
      </c>
      <c r="C81" s="26">
        <v>44160.487000000001</v>
      </c>
      <c r="D81" s="26"/>
      <c r="E81" s="1">
        <f t="shared" si="6"/>
        <v>-2217.9980452384848</v>
      </c>
      <c r="F81" s="1">
        <f t="shared" si="7"/>
        <v>-2218</v>
      </c>
      <c r="G81" s="1">
        <f t="shared" si="8"/>
        <v>1.6144000037456863E-3</v>
      </c>
      <c r="I81" s="1">
        <f t="shared" si="11"/>
        <v>1.6144000037456863E-3</v>
      </c>
      <c r="O81" s="1">
        <f t="shared" ca="1" si="10"/>
        <v>-1.3680618958166826E-3</v>
      </c>
      <c r="Q81" s="56">
        <f t="shared" si="9"/>
        <v>29141.987000000001</v>
      </c>
      <c r="AA81" s="1" t="s">
        <v>75</v>
      </c>
      <c r="AF81" s="1" t="s">
        <v>82</v>
      </c>
    </row>
    <row r="82" spans="1:32" x14ac:dyDescent="0.2">
      <c r="A82" s="29" t="s">
        <v>81</v>
      </c>
      <c r="C82" s="26">
        <v>44160.491000000002</v>
      </c>
      <c r="D82" s="26"/>
      <c r="E82" s="1">
        <f t="shared" si="6"/>
        <v>-2217.9932019245334</v>
      </c>
      <c r="F82" s="1">
        <f t="shared" si="7"/>
        <v>-2218</v>
      </c>
      <c r="G82" s="1">
        <f t="shared" si="8"/>
        <v>5.6144000045605935E-3</v>
      </c>
      <c r="I82" s="1">
        <f t="shared" si="11"/>
        <v>5.6144000045605935E-3</v>
      </c>
      <c r="O82" s="1">
        <f t="shared" ca="1" si="10"/>
        <v>-1.3680618958166826E-3</v>
      </c>
      <c r="Q82" s="56">
        <f t="shared" si="9"/>
        <v>29141.991000000002</v>
      </c>
      <c r="AA82" s="1" t="s">
        <v>75</v>
      </c>
      <c r="AF82" s="1" t="s">
        <v>82</v>
      </c>
    </row>
    <row r="83" spans="1:32" x14ac:dyDescent="0.2">
      <c r="A83" s="29" t="s">
        <v>83</v>
      </c>
      <c r="C83" s="26">
        <v>44165.442000000003</v>
      </c>
      <c r="D83" s="26"/>
      <c r="E83" s="1">
        <f t="shared" si="6"/>
        <v>-2211.9983900824359</v>
      </c>
      <c r="F83" s="1">
        <f t="shared" si="7"/>
        <v>-2212</v>
      </c>
      <c r="G83" s="1">
        <f t="shared" si="8"/>
        <v>1.3296000033733435E-3</v>
      </c>
      <c r="I83" s="1">
        <f t="shared" si="11"/>
        <v>1.3296000033733435E-3</v>
      </c>
      <c r="O83" s="1">
        <f t="shared" ca="1" si="10"/>
        <v>-1.3675080855815188E-3</v>
      </c>
      <c r="Q83" s="56">
        <f t="shared" si="9"/>
        <v>29146.942000000003</v>
      </c>
      <c r="AA83" s="1" t="s">
        <v>75</v>
      </c>
      <c r="AB83" s="1">
        <v>9</v>
      </c>
      <c r="AD83" s="1" t="s">
        <v>78</v>
      </c>
      <c r="AF83" s="1" t="s">
        <v>72</v>
      </c>
    </row>
    <row r="84" spans="1:32" x14ac:dyDescent="0.2">
      <c r="A84" s="29" t="s">
        <v>83</v>
      </c>
      <c r="C84" s="26">
        <v>44194.345999999998</v>
      </c>
      <c r="D84" s="26"/>
      <c r="E84" s="1">
        <f t="shared" ref="E84:E115" si="12">+(C84-C$7)/C$8</f>
        <v>-2177.0006034769176</v>
      </c>
      <c r="F84" s="1">
        <f t="shared" ref="F84:F115" si="13">ROUND(2*E84,0)/2</f>
        <v>-2177</v>
      </c>
      <c r="G84" s="1">
        <f>+C84-(C$7+F84*C$8)</f>
        <v>-4.9839999701362103E-4</v>
      </c>
      <c r="I84" s="1">
        <f t="shared" si="11"/>
        <v>-4.9839999701362103E-4</v>
      </c>
      <c r="O84" s="1">
        <f t="shared" ca="1" si="10"/>
        <v>-1.3642775258763966E-3</v>
      </c>
      <c r="Q84" s="56">
        <f t="shared" ref="Q84:Q115" si="14">+C84-15018.5</f>
        <v>29175.845999999998</v>
      </c>
      <c r="AA84" s="1" t="s">
        <v>75</v>
      </c>
      <c r="AB84" s="1">
        <v>7</v>
      </c>
      <c r="AD84" s="1" t="s">
        <v>78</v>
      </c>
      <c r="AF84" s="1" t="s">
        <v>72</v>
      </c>
    </row>
    <row r="85" spans="1:32" x14ac:dyDescent="0.2">
      <c r="A85" s="29" t="s">
        <v>84</v>
      </c>
      <c r="C85" s="26">
        <v>44602.328999999998</v>
      </c>
      <c r="D85" s="26"/>
      <c r="E85" s="1">
        <f t="shared" si="12"/>
        <v>-1683.0031646213342</v>
      </c>
      <c r="F85" s="1">
        <f t="shared" si="13"/>
        <v>-1683</v>
      </c>
      <c r="G85" s="1">
        <f>+C85-(C$7+F85*C$8)</f>
        <v>-2.6136000014957972E-3</v>
      </c>
      <c r="I85" s="1">
        <f t="shared" si="11"/>
        <v>-2.6136000014957972E-3</v>
      </c>
      <c r="O85" s="1">
        <f t="shared" ca="1" si="10"/>
        <v>-1.318680483181244E-3</v>
      </c>
      <c r="Q85" s="56">
        <f t="shared" si="14"/>
        <v>29583.828999999998</v>
      </c>
      <c r="AA85" s="1" t="s">
        <v>75</v>
      </c>
      <c r="AF85" s="1" t="s">
        <v>82</v>
      </c>
    </row>
    <row r="86" spans="1:32" x14ac:dyDescent="0.2">
      <c r="A86" s="29" t="s">
        <v>85</v>
      </c>
      <c r="C86" s="26">
        <v>44607.292999999998</v>
      </c>
      <c r="D86" s="26"/>
      <c r="E86" s="1">
        <f t="shared" si="12"/>
        <v>-1676.9926120088992</v>
      </c>
      <c r="F86" s="1">
        <f t="shared" si="13"/>
        <v>-1677</v>
      </c>
      <c r="G86" s="1">
        <f>+C86-(C$7+F86*C$8)</f>
        <v>6.1016000036033802E-3</v>
      </c>
      <c r="I86" s="1">
        <f t="shared" si="11"/>
        <v>6.1016000036033802E-3</v>
      </c>
      <c r="O86" s="1">
        <f t="shared" ca="1" si="10"/>
        <v>-1.3181266729460801E-3</v>
      </c>
      <c r="Q86" s="56">
        <f t="shared" si="14"/>
        <v>29588.792999999998</v>
      </c>
      <c r="AA86" s="1" t="s">
        <v>75</v>
      </c>
      <c r="AB86" s="1">
        <v>9</v>
      </c>
      <c r="AD86" s="1" t="s">
        <v>78</v>
      </c>
      <c r="AF86" s="1" t="s">
        <v>72</v>
      </c>
    </row>
    <row r="87" spans="1:32" x14ac:dyDescent="0.2">
      <c r="A87" s="29" t="s">
        <v>85</v>
      </c>
      <c r="C87" s="26">
        <v>44612.328999999998</v>
      </c>
      <c r="D87" s="26"/>
      <c r="E87" s="1">
        <f t="shared" si="12"/>
        <v>-1670.894879745357</v>
      </c>
      <c r="F87" s="1">
        <f t="shared" si="13"/>
        <v>-1671</v>
      </c>
      <c r="I87" s="1">
        <f t="shared" si="11"/>
        <v>0</v>
      </c>
      <c r="O87" s="1">
        <f t="shared" ca="1" si="10"/>
        <v>-1.3175728627109163E-3</v>
      </c>
      <c r="Q87" s="56">
        <f t="shared" si="14"/>
        <v>29593.828999999998</v>
      </c>
      <c r="U87" s="4">
        <v>8.6816800001543015E-2</v>
      </c>
      <c r="AB87" s="1">
        <v>9</v>
      </c>
      <c r="AD87" s="1" t="s">
        <v>78</v>
      </c>
      <c r="AF87" s="1" t="s">
        <v>72</v>
      </c>
    </row>
    <row r="88" spans="1:32" x14ac:dyDescent="0.2">
      <c r="A88" s="29" t="s">
        <v>86</v>
      </c>
      <c r="C88" s="26">
        <v>44847.614000000001</v>
      </c>
      <c r="D88" s="26"/>
      <c r="E88" s="1">
        <f t="shared" si="12"/>
        <v>-1386.0050990409218</v>
      </c>
      <c r="F88" s="1">
        <f t="shared" si="13"/>
        <v>-1386</v>
      </c>
      <c r="G88" s="1">
        <f t="shared" ref="G88:G119" si="15">+C88-(C$7+F88*C$8)</f>
        <v>-4.2111999937333167E-3</v>
      </c>
      <c r="I88" s="1">
        <f t="shared" si="11"/>
        <v>-4.2111999937333167E-3</v>
      </c>
      <c r="O88" s="1">
        <f t="shared" ca="1" si="10"/>
        <v>-1.2912668765406358E-3</v>
      </c>
      <c r="Q88" s="56">
        <f t="shared" si="14"/>
        <v>29829.114000000001</v>
      </c>
      <c r="AA88" s="1" t="s">
        <v>75</v>
      </c>
      <c r="AB88" s="1">
        <v>5</v>
      </c>
      <c r="AD88" s="1" t="s">
        <v>71</v>
      </c>
      <c r="AF88" s="1" t="s">
        <v>72</v>
      </c>
    </row>
    <row r="89" spans="1:32" x14ac:dyDescent="0.2">
      <c r="A89" s="29" t="s">
        <v>87</v>
      </c>
      <c r="C89" s="26">
        <v>44852.576000000001</v>
      </c>
      <c r="D89" s="26"/>
      <c r="E89" s="1">
        <f t="shared" si="12"/>
        <v>-1379.9969680854624</v>
      </c>
      <c r="F89" s="1">
        <f t="shared" si="13"/>
        <v>-1380</v>
      </c>
      <c r="G89" s="1">
        <f t="shared" si="15"/>
        <v>2.5040000036824495E-3</v>
      </c>
      <c r="I89" s="1">
        <f t="shared" si="11"/>
        <v>2.5040000036824495E-3</v>
      </c>
      <c r="O89" s="1">
        <f t="shared" ca="1" si="10"/>
        <v>-1.2907130663054719E-3</v>
      </c>
      <c r="Q89" s="56">
        <f t="shared" si="14"/>
        <v>29834.076000000001</v>
      </c>
      <c r="AA89" s="1" t="s">
        <v>75</v>
      </c>
      <c r="AF89" s="1" t="s">
        <v>82</v>
      </c>
    </row>
    <row r="90" spans="1:32" x14ac:dyDescent="0.2">
      <c r="A90" s="29" t="s">
        <v>88</v>
      </c>
      <c r="C90" s="26">
        <v>44925.252999999997</v>
      </c>
      <c r="D90" s="26"/>
      <c r="E90" s="1">
        <f t="shared" si="12"/>
        <v>-1291.9975860923273</v>
      </c>
      <c r="F90" s="1">
        <f t="shared" si="13"/>
        <v>-1292</v>
      </c>
      <c r="G90" s="1">
        <f t="shared" si="15"/>
        <v>1.9936000026063994E-3</v>
      </c>
      <c r="I90" s="1">
        <f t="shared" si="11"/>
        <v>1.9936000026063994E-3</v>
      </c>
      <c r="O90" s="1">
        <f t="shared" ca="1" si="10"/>
        <v>-1.2825905161897363E-3</v>
      </c>
      <c r="Q90" s="56">
        <f t="shared" si="14"/>
        <v>29906.752999999997</v>
      </c>
      <c r="AA90" s="1" t="s">
        <v>75</v>
      </c>
      <c r="AB90" s="1">
        <v>10</v>
      </c>
      <c r="AD90" s="1" t="s">
        <v>78</v>
      </c>
      <c r="AF90" s="1" t="s">
        <v>72</v>
      </c>
    </row>
    <row r="91" spans="1:32" x14ac:dyDescent="0.2">
      <c r="A91" s="29" t="s">
        <v>87</v>
      </c>
      <c r="C91" s="26">
        <v>45275.425999999999</v>
      </c>
      <c r="D91" s="26"/>
      <c r="E91" s="1">
        <f t="shared" si="12"/>
        <v>-867.99814210476575</v>
      </c>
      <c r="F91" s="1">
        <f t="shared" si="13"/>
        <v>-868</v>
      </c>
      <c r="G91" s="1">
        <f t="shared" si="15"/>
        <v>1.5344000057666562E-3</v>
      </c>
      <c r="I91" s="1">
        <f t="shared" si="11"/>
        <v>1.5344000057666562E-3</v>
      </c>
      <c r="O91" s="1">
        <f t="shared" ca="1" si="10"/>
        <v>-1.2434545929048278E-3</v>
      </c>
      <c r="Q91" s="56">
        <f t="shared" si="14"/>
        <v>30256.925999999999</v>
      </c>
      <c r="AA91" s="1" t="s">
        <v>75</v>
      </c>
      <c r="AF91" s="1" t="s">
        <v>82</v>
      </c>
    </row>
    <row r="92" spans="1:32" x14ac:dyDescent="0.2">
      <c r="A92" s="29" t="s">
        <v>89</v>
      </c>
      <c r="C92" s="26">
        <v>45280.379000000001</v>
      </c>
      <c r="D92" s="26"/>
      <c r="E92" s="1">
        <f t="shared" si="12"/>
        <v>-862.00090860569253</v>
      </c>
      <c r="F92" s="1">
        <f t="shared" si="13"/>
        <v>-862</v>
      </c>
      <c r="G92" s="1">
        <f t="shared" si="15"/>
        <v>-7.5039999501314014E-4</v>
      </c>
      <c r="I92" s="1">
        <f t="shared" si="11"/>
        <v>-7.5039999501314014E-4</v>
      </c>
      <c r="O92" s="1">
        <f t="shared" ca="1" si="10"/>
        <v>-1.242900782669664E-3</v>
      </c>
      <c r="Q92" s="56">
        <f t="shared" si="14"/>
        <v>30261.879000000001</v>
      </c>
      <c r="AA92" s="1" t="s">
        <v>75</v>
      </c>
      <c r="AB92" s="1">
        <v>7</v>
      </c>
      <c r="AD92" s="1" t="s">
        <v>71</v>
      </c>
      <c r="AF92" s="1" t="s">
        <v>72</v>
      </c>
    </row>
    <row r="93" spans="1:32" x14ac:dyDescent="0.2">
      <c r="A93" s="29" t="s">
        <v>89</v>
      </c>
      <c r="C93" s="26">
        <v>45295.245999999999</v>
      </c>
      <c r="D93" s="26"/>
      <c r="E93" s="1">
        <f t="shared" si="12"/>
        <v>-843.99952148057912</v>
      </c>
      <c r="F93" s="1">
        <f t="shared" si="13"/>
        <v>-844</v>
      </c>
      <c r="G93" s="1">
        <f t="shared" si="15"/>
        <v>3.9520000427728519E-4</v>
      </c>
      <c r="I93" s="1">
        <f t="shared" si="11"/>
        <v>3.9520000427728519E-4</v>
      </c>
      <c r="O93" s="1">
        <f t="shared" ca="1" si="10"/>
        <v>-1.2412393519641725E-3</v>
      </c>
      <c r="Q93" s="56">
        <f t="shared" si="14"/>
        <v>30276.745999999999</v>
      </c>
      <c r="AA93" s="1" t="s">
        <v>75</v>
      </c>
      <c r="AB93" s="1">
        <v>6</v>
      </c>
      <c r="AD93" s="1" t="s">
        <v>71</v>
      </c>
      <c r="AF93" s="1" t="s">
        <v>72</v>
      </c>
    </row>
    <row r="94" spans="1:32" x14ac:dyDescent="0.2">
      <c r="A94" s="29" t="s">
        <v>89</v>
      </c>
      <c r="C94" s="26">
        <v>45295.248</v>
      </c>
      <c r="D94" s="26"/>
      <c r="E94" s="1">
        <f t="shared" si="12"/>
        <v>-843.99709982360343</v>
      </c>
      <c r="F94" s="1">
        <f t="shared" si="13"/>
        <v>-844</v>
      </c>
      <c r="G94" s="1">
        <f t="shared" si="15"/>
        <v>2.3952000046847388E-3</v>
      </c>
      <c r="I94" s="1">
        <f t="shared" si="11"/>
        <v>2.3952000046847388E-3</v>
      </c>
      <c r="O94" s="1">
        <f t="shared" ca="1" si="10"/>
        <v>-1.2412393519641725E-3</v>
      </c>
      <c r="Q94" s="56">
        <f t="shared" si="14"/>
        <v>30276.748</v>
      </c>
      <c r="AA94" s="1" t="s">
        <v>75</v>
      </c>
      <c r="AB94" s="1">
        <v>8</v>
      </c>
      <c r="AD94" s="1" t="s">
        <v>90</v>
      </c>
      <c r="AF94" s="1" t="s">
        <v>72</v>
      </c>
    </row>
    <row r="95" spans="1:32" x14ac:dyDescent="0.2">
      <c r="A95" s="29" t="s">
        <v>89</v>
      </c>
      <c r="C95" s="26">
        <v>45342.321000000004</v>
      </c>
      <c r="D95" s="26"/>
      <c r="E95" s="1">
        <f t="shared" si="12"/>
        <v>-786.99977042691091</v>
      </c>
      <c r="F95" s="1">
        <f t="shared" si="13"/>
        <v>-787</v>
      </c>
      <c r="G95" s="1">
        <f t="shared" si="15"/>
        <v>1.8960000306833535E-4</v>
      </c>
      <c r="I95" s="1">
        <f t="shared" si="11"/>
        <v>1.8960000306833535E-4</v>
      </c>
      <c r="O95" s="1">
        <f t="shared" ca="1" si="10"/>
        <v>-1.2359781547301165E-3</v>
      </c>
      <c r="Q95" s="56">
        <f t="shared" si="14"/>
        <v>30323.821000000004</v>
      </c>
      <c r="AA95" s="1" t="s">
        <v>75</v>
      </c>
      <c r="AB95" s="1">
        <v>9</v>
      </c>
      <c r="AD95" s="1" t="s">
        <v>78</v>
      </c>
      <c r="AF95" s="1" t="s">
        <v>72</v>
      </c>
    </row>
    <row r="96" spans="1:32" x14ac:dyDescent="0.2">
      <c r="A96" s="29" t="s">
        <v>91</v>
      </c>
      <c r="C96" s="26">
        <v>45607.421999999999</v>
      </c>
      <c r="D96" s="26"/>
      <c r="E96" s="1">
        <f t="shared" si="12"/>
        <v>-466.00792753627206</v>
      </c>
      <c r="F96" s="1">
        <f t="shared" si="13"/>
        <v>-466</v>
      </c>
      <c r="G96" s="1">
        <f t="shared" si="15"/>
        <v>-6.54719999874942E-3</v>
      </c>
      <c r="I96" s="1">
        <f t="shared" si="11"/>
        <v>-6.54719999874942E-3</v>
      </c>
      <c r="O96" s="1">
        <f t="shared" ca="1" si="10"/>
        <v>-1.2063493071488532E-3</v>
      </c>
      <c r="Q96" s="56">
        <f t="shared" si="14"/>
        <v>30588.921999999999</v>
      </c>
      <c r="AA96" s="1" t="s">
        <v>75</v>
      </c>
      <c r="AB96" s="1">
        <v>4</v>
      </c>
      <c r="AD96" s="1" t="s">
        <v>71</v>
      </c>
      <c r="AF96" s="1" t="s">
        <v>72</v>
      </c>
    </row>
    <row r="97" spans="1:32" x14ac:dyDescent="0.2">
      <c r="A97" s="29" t="s">
        <v>87</v>
      </c>
      <c r="C97" s="26">
        <v>45621.463000000003</v>
      </c>
      <c r="D97" s="26"/>
      <c r="E97" s="1">
        <f t="shared" si="12"/>
        <v>-449.00668474190667</v>
      </c>
      <c r="F97" s="1">
        <f t="shared" si="13"/>
        <v>-449</v>
      </c>
      <c r="G97" s="1">
        <f t="shared" si="15"/>
        <v>-5.520799990335945E-3</v>
      </c>
      <c r="I97" s="1">
        <f t="shared" si="11"/>
        <v>-5.520799990335945E-3</v>
      </c>
      <c r="O97" s="1">
        <f t="shared" ref="O97:O128" ca="1" si="16">+C$11+C$12*F97</f>
        <v>-1.2047801781492225E-3</v>
      </c>
      <c r="Q97" s="56">
        <f t="shared" si="14"/>
        <v>30602.963000000003</v>
      </c>
      <c r="AA97" s="1" t="s">
        <v>75</v>
      </c>
      <c r="AF97" s="1" t="s">
        <v>82</v>
      </c>
    </row>
    <row r="98" spans="1:32" x14ac:dyDescent="0.2">
      <c r="A98" s="29" t="s">
        <v>92</v>
      </c>
      <c r="C98" s="26">
        <v>45621.470999999998</v>
      </c>
      <c r="D98" s="26"/>
      <c r="E98" s="1">
        <f t="shared" si="12"/>
        <v>-448.99699811401274</v>
      </c>
      <c r="F98" s="1">
        <f t="shared" si="13"/>
        <v>-449</v>
      </c>
      <c r="G98" s="1">
        <f t="shared" si="15"/>
        <v>2.4792000040179119E-3</v>
      </c>
      <c r="I98" s="1">
        <f t="shared" si="11"/>
        <v>2.4792000040179119E-3</v>
      </c>
      <c r="O98" s="1">
        <f t="shared" ca="1" si="16"/>
        <v>-1.2047801781492225E-3</v>
      </c>
      <c r="Q98" s="56">
        <f t="shared" si="14"/>
        <v>30602.970999999998</v>
      </c>
      <c r="AA98" s="1" t="s">
        <v>75</v>
      </c>
      <c r="AB98" s="1">
        <v>9</v>
      </c>
      <c r="AD98" s="1" t="s">
        <v>78</v>
      </c>
      <c r="AF98" s="1" t="s">
        <v>72</v>
      </c>
    </row>
    <row r="99" spans="1:32" x14ac:dyDescent="0.2">
      <c r="A99" s="29" t="s">
        <v>92</v>
      </c>
      <c r="C99" s="26">
        <v>45622.292000000001</v>
      </c>
      <c r="D99" s="26"/>
      <c r="E99" s="1">
        <f t="shared" si="12"/>
        <v>-448.00290792569069</v>
      </c>
      <c r="F99" s="1">
        <f t="shared" si="13"/>
        <v>-448</v>
      </c>
      <c r="G99" s="1">
        <f t="shared" si="15"/>
        <v>-2.4015999952098355E-3</v>
      </c>
      <c r="I99" s="1">
        <f t="shared" si="11"/>
        <v>-2.4015999952098355E-3</v>
      </c>
      <c r="O99" s="1">
        <f t="shared" ca="1" si="16"/>
        <v>-1.204687876443362E-3</v>
      </c>
      <c r="Q99" s="56">
        <f t="shared" si="14"/>
        <v>30603.792000000001</v>
      </c>
      <c r="AA99" s="1" t="s">
        <v>75</v>
      </c>
      <c r="AB99" s="1">
        <v>6</v>
      </c>
      <c r="AD99" s="1" t="s">
        <v>93</v>
      </c>
      <c r="AF99" s="1" t="s">
        <v>72</v>
      </c>
    </row>
    <row r="100" spans="1:32" x14ac:dyDescent="0.2">
      <c r="A100" s="29" t="s">
        <v>92</v>
      </c>
      <c r="C100" s="26">
        <v>45636.326999999997</v>
      </c>
      <c r="D100" s="26"/>
      <c r="E100" s="1">
        <f t="shared" si="12"/>
        <v>-431.00893010226116</v>
      </c>
      <c r="F100" s="1">
        <f t="shared" si="13"/>
        <v>-431</v>
      </c>
      <c r="G100" s="1">
        <f t="shared" si="15"/>
        <v>-7.3752000025706366E-3</v>
      </c>
      <c r="I100" s="1">
        <f t="shared" si="11"/>
        <v>-7.3752000025706366E-3</v>
      </c>
      <c r="O100" s="1">
        <f t="shared" ca="1" si="16"/>
        <v>-1.2031187474437312E-3</v>
      </c>
      <c r="Q100" s="56">
        <f t="shared" si="14"/>
        <v>30617.826999999997</v>
      </c>
      <c r="AA100" s="1" t="s">
        <v>75</v>
      </c>
      <c r="AB100" s="1">
        <v>6</v>
      </c>
      <c r="AD100" s="1" t="s">
        <v>71</v>
      </c>
      <c r="AF100" s="1" t="s">
        <v>72</v>
      </c>
    </row>
    <row r="101" spans="1:32" x14ac:dyDescent="0.2">
      <c r="A101" s="29" t="s">
        <v>92</v>
      </c>
      <c r="C101" s="26">
        <v>45641.281999999999</v>
      </c>
      <c r="D101" s="26"/>
      <c r="E101" s="1">
        <f t="shared" si="12"/>
        <v>-425.00927494621232</v>
      </c>
      <c r="F101" s="1">
        <f t="shared" si="13"/>
        <v>-425</v>
      </c>
      <c r="G101" s="1">
        <f t="shared" si="15"/>
        <v>-7.6599999956670217E-3</v>
      </c>
      <c r="I101" s="1">
        <f t="shared" si="11"/>
        <v>-7.6599999956670217E-3</v>
      </c>
      <c r="O101" s="1">
        <f t="shared" ca="1" si="16"/>
        <v>-1.2025649372085674E-3</v>
      </c>
      <c r="Q101" s="56">
        <f t="shared" si="14"/>
        <v>30622.781999999999</v>
      </c>
      <c r="AA101" s="1" t="s">
        <v>75</v>
      </c>
      <c r="AB101" s="1">
        <v>7</v>
      </c>
      <c r="AD101" s="1" t="s">
        <v>90</v>
      </c>
      <c r="AF101" s="1" t="s">
        <v>72</v>
      </c>
    </row>
    <row r="102" spans="1:32" x14ac:dyDescent="0.2">
      <c r="A102" s="29" t="s">
        <v>94</v>
      </c>
      <c r="C102" s="26">
        <v>45679.275000000001</v>
      </c>
      <c r="D102" s="26"/>
      <c r="E102" s="1">
        <f t="shared" si="12"/>
        <v>-379.00626821690923</v>
      </c>
      <c r="F102" s="1">
        <f t="shared" si="13"/>
        <v>-379</v>
      </c>
      <c r="G102" s="1">
        <f t="shared" si="15"/>
        <v>-5.1767999975709245E-3</v>
      </c>
      <c r="I102" s="1">
        <f t="shared" si="11"/>
        <v>-5.1767999975709245E-3</v>
      </c>
      <c r="O102" s="1">
        <f t="shared" ca="1" si="16"/>
        <v>-1.1983190587389783E-3</v>
      </c>
      <c r="Q102" s="56">
        <f t="shared" si="14"/>
        <v>30660.775000000001</v>
      </c>
      <c r="AA102" s="1" t="s">
        <v>75</v>
      </c>
      <c r="AB102" s="1">
        <v>12</v>
      </c>
      <c r="AD102" s="1" t="s">
        <v>93</v>
      </c>
      <c r="AF102" s="1" t="s">
        <v>72</v>
      </c>
    </row>
    <row r="103" spans="1:32" x14ac:dyDescent="0.2">
      <c r="A103" s="29" t="s">
        <v>95</v>
      </c>
      <c r="C103" s="26">
        <v>45697.447999999997</v>
      </c>
      <c r="D103" s="26"/>
      <c r="E103" s="1">
        <f t="shared" si="12"/>
        <v>-357.00188211180154</v>
      </c>
      <c r="F103" s="1">
        <f t="shared" si="13"/>
        <v>-357</v>
      </c>
      <c r="G103" s="1">
        <f t="shared" si="15"/>
        <v>-1.5543999979854561E-3</v>
      </c>
      <c r="I103" s="1">
        <f t="shared" si="11"/>
        <v>-1.5543999979854561E-3</v>
      </c>
      <c r="O103" s="1">
        <f t="shared" ca="1" si="16"/>
        <v>-1.1962884212100443E-3</v>
      </c>
      <c r="Q103" s="56">
        <f t="shared" si="14"/>
        <v>30678.947999999997</v>
      </c>
      <c r="AA103" s="1" t="s">
        <v>75</v>
      </c>
      <c r="AB103" s="1">
        <v>6</v>
      </c>
      <c r="AD103" s="1" t="s">
        <v>78</v>
      </c>
      <c r="AF103" s="1" t="s">
        <v>72</v>
      </c>
    </row>
    <row r="104" spans="1:32" x14ac:dyDescent="0.2">
      <c r="A104" s="29" t="s">
        <v>95</v>
      </c>
      <c r="C104" s="26">
        <v>45698.284</v>
      </c>
      <c r="D104" s="26"/>
      <c r="E104" s="1">
        <f t="shared" si="12"/>
        <v>-355.98962949616629</v>
      </c>
      <c r="F104" s="1">
        <f t="shared" si="13"/>
        <v>-356</v>
      </c>
      <c r="G104" s="1">
        <f t="shared" si="15"/>
        <v>8.5648000022047199E-3</v>
      </c>
      <c r="I104" s="1">
        <f t="shared" si="11"/>
        <v>8.5648000022047199E-3</v>
      </c>
      <c r="O104" s="1">
        <f t="shared" ca="1" si="16"/>
        <v>-1.1961961195041837E-3</v>
      </c>
      <c r="Q104" s="56">
        <f t="shared" si="14"/>
        <v>30679.784</v>
      </c>
      <c r="AB104" s="1">
        <v>8</v>
      </c>
      <c r="AD104" s="1" t="s">
        <v>78</v>
      </c>
      <c r="AF104" s="1" t="s">
        <v>72</v>
      </c>
    </row>
    <row r="105" spans="1:32" x14ac:dyDescent="0.2">
      <c r="A105" s="29" t="s">
        <v>87</v>
      </c>
      <c r="C105" s="26">
        <v>45698.284</v>
      </c>
      <c r="D105" s="26"/>
      <c r="E105" s="1">
        <f t="shared" si="12"/>
        <v>-355.98962949616629</v>
      </c>
      <c r="F105" s="1">
        <f t="shared" si="13"/>
        <v>-356</v>
      </c>
      <c r="G105" s="1">
        <f t="shared" si="15"/>
        <v>8.5648000022047199E-3</v>
      </c>
      <c r="I105" s="1">
        <f t="shared" si="11"/>
        <v>8.5648000022047199E-3</v>
      </c>
      <c r="O105" s="1">
        <f t="shared" ca="1" si="16"/>
        <v>-1.1961961195041837E-3</v>
      </c>
      <c r="Q105" s="56">
        <f t="shared" si="14"/>
        <v>30679.784</v>
      </c>
      <c r="AA105" s="1" t="s">
        <v>75</v>
      </c>
      <c r="AF105" s="1" t="s">
        <v>82</v>
      </c>
    </row>
    <row r="106" spans="1:32" x14ac:dyDescent="0.2">
      <c r="A106" s="29" t="s">
        <v>96</v>
      </c>
      <c r="C106" s="26">
        <v>45915.485999999997</v>
      </c>
      <c r="D106" s="26"/>
      <c r="E106" s="1">
        <f t="shared" si="12"/>
        <v>-92.995260332968016</v>
      </c>
      <c r="F106" s="1">
        <f t="shared" si="13"/>
        <v>-93</v>
      </c>
      <c r="G106" s="1">
        <f t="shared" si="15"/>
        <v>3.9143999965745024E-3</v>
      </c>
      <c r="I106" s="1">
        <f t="shared" si="11"/>
        <v>3.9143999965745024E-3</v>
      </c>
      <c r="O106" s="1">
        <f t="shared" ca="1" si="16"/>
        <v>-1.1719207708628372E-3</v>
      </c>
      <c r="Q106" s="56">
        <f t="shared" si="14"/>
        <v>30896.985999999997</v>
      </c>
      <c r="AA106" s="1" t="s">
        <v>75</v>
      </c>
      <c r="AB106" s="1">
        <v>10</v>
      </c>
      <c r="AD106" s="1" t="s">
        <v>78</v>
      </c>
      <c r="AF106" s="1" t="s">
        <v>72</v>
      </c>
    </row>
    <row r="107" spans="1:32" x14ac:dyDescent="0.2">
      <c r="A107" s="29" t="s">
        <v>97</v>
      </c>
      <c r="C107" s="26">
        <v>45992.288999999997</v>
      </c>
      <c r="D107" s="26" t="s">
        <v>18</v>
      </c>
      <c r="E107" s="1">
        <f t="shared" si="12"/>
        <v>0</v>
      </c>
      <c r="F107" s="1">
        <f t="shared" si="13"/>
        <v>0</v>
      </c>
      <c r="G107" s="1">
        <f t="shared" si="15"/>
        <v>0</v>
      </c>
      <c r="H107" s="1">
        <f>+G107</f>
        <v>0</v>
      </c>
      <c r="I107" s="1">
        <f t="shared" si="11"/>
        <v>0</v>
      </c>
      <c r="O107" s="1">
        <f t="shared" ca="1" si="16"/>
        <v>-1.1633367122177983E-3</v>
      </c>
      <c r="Q107" s="56">
        <f t="shared" si="14"/>
        <v>30973.788999999997</v>
      </c>
    </row>
    <row r="108" spans="1:32" x14ac:dyDescent="0.2">
      <c r="A108" s="29" t="s">
        <v>98</v>
      </c>
      <c r="C108" s="26">
        <v>46029.453000000001</v>
      </c>
      <c r="D108" s="26"/>
      <c r="E108" s="1">
        <f t="shared" si="12"/>
        <v>44.999229913087106</v>
      </c>
      <c r="F108" s="1">
        <f t="shared" si="13"/>
        <v>45</v>
      </c>
      <c r="G108" s="1">
        <f t="shared" si="15"/>
        <v>-6.3599999703001231E-4</v>
      </c>
      <c r="I108" s="1">
        <f t="shared" si="11"/>
        <v>-6.3599999703001231E-4</v>
      </c>
      <c r="O108" s="1">
        <f t="shared" ca="1" si="16"/>
        <v>-1.1591831354540697E-3</v>
      </c>
      <c r="Q108" s="56">
        <f t="shared" si="14"/>
        <v>31010.953000000001</v>
      </c>
      <c r="AA108" s="1" t="s">
        <v>75</v>
      </c>
      <c r="AB108" s="1">
        <v>6</v>
      </c>
      <c r="AD108" s="1" t="s">
        <v>93</v>
      </c>
      <c r="AF108" s="1" t="s">
        <v>72</v>
      </c>
    </row>
    <row r="109" spans="1:32" x14ac:dyDescent="0.2">
      <c r="A109" s="29" t="s">
        <v>99</v>
      </c>
      <c r="C109" s="26">
        <v>46328.43</v>
      </c>
      <c r="D109" s="26"/>
      <c r="E109" s="1">
        <f t="shared" si="12"/>
        <v>407.00909864959118</v>
      </c>
      <c r="F109" s="1">
        <f t="shared" si="13"/>
        <v>407</v>
      </c>
      <c r="G109" s="1">
        <f t="shared" si="15"/>
        <v>7.514400000218302E-3</v>
      </c>
      <c r="I109" s="1">
        <f t="shared" si="11"/>
        <v>7.514400000218302E-3</v>
      </c>
      <c r="O109" s="1">
        <f t="shared" ca="1" si="16"/>
        <v>-1.1257699179325206E-3</v>
      </c>
      <c r="Q109" s="56">
        <f t="shared" si="14"/>
        <v>31309.93</v>
      </c>
      <c r="AA109" s="1" t="s">
        <v>75</v>
      </c>
      <c r="AF109" s="1" t="s">
        <v>82</v>
      </c>
    </row>
    <row r="110" spans="1:32" x14ac:dyDescent="0.2">
      <c r="A110" s="29" t="s">
        <v>100</v>
      </c>
      <c r="C110" s="26">
        <v>46352.368999999999</v>
      </c>
      <c r="D110" s="26"/>
      <c r="E110" s="1">
        <f t="shared" si="12"/>
        <v>435.99512181419129</v>
      </c>
      <c r="F110" s="1">
        <f t="shared" si="13"/>
        <v>436</v>
      </c>
      <c r="G110" s="1">
        <f t="shared" si="15"/>
        <v>-4.0288000018335879E-3</v>
      </c>
      <c r="I110" s="1">
        <f t="shared" si="11"/>
        <v>-4.0288000018335879E-3</v>
      </c>
      <c r="O110" s="1">
        <f t="shared" ca="1" si="16"/>
        <v>-1.1230931684625622E-3</v>
      </c>
      <c r="Q110" s="56">
        <f t="shared" si="14"/>
        <v>31333.868999999999</v>
      </c>
      <c r="AA110" s="1" t="s">
        <v>75</v>
      </c>
      <c r="AB110" s="1">
        <v>11</v>
      </c>
      <c r="AD110" s="1" t="s">
        <v>78</v>
      </c>
      <c r="AF110" s="1" t="s">
        <v>72</v>
      </c>
    </row>
    <row r="111" spans="1:32" x14ac:dyDescent="0.2">
      <c r="A111" s="29" t="s">
        <v>100</v>
      </c>
      <c r="C111" s="26">
        <v>46352.373</v>
      </c>
      <c r="D111" s="26"/>
      <c r="E111" s="1">
        <f t="shared" si="12"/>
        <v>435.99996512814266</v>
      </c>
      <c r="F111" s="1">
        <f t="shared" si="13"/>
        <v>436</v>
      </c>
      <c r="G111" s="1">
        <f t="shared" si="15"/>
        <v>-2.8800001018680632E-5</v>
      </c>
      <c r="I111" s="1">
        <f t="shared" si="11"/>
        <v>-2.8800001018680632E-5</v>
      </c>
      <c r="O111" s="1">
        <f t="shared" ca="1" si="16"/>
        <v>-1.1230931684625622E-3</v>
      </c>
      <c r="Q111" s="56">
        <f t="shared" si="14"/>
        <v>31333.873</v>
      </c>
      <c r="AA111" s="1" t="s">
        <v>75</v>
      </c>
      <c r="AB111" s="1">
        <v>13</v>
      </c>
      <c r="AD111" s="1" t="s">
        <v>101</v>
      </c>
      <c r="AF111" s="1" t="s">
        <v>72</v>
      </c>
    </row>
    <row r="112" spans="1:32" x14ac:dyDescent="0.2">
      <c r="A112" s="29" t="s">
        <v>100</v>
      </c>
      <c r="C112" s="26">
        <v>46381.279000000002</v>
      </c>
      <c r="D112" s="26"/>
      <c r="E112" s="1">
        <f t="shared" si="12"/>
        <v>471.00017339064578</v>
      </c>
      <c r="F112" s="1">
        <f t="shared" si="13"/>
        <v>471</v>
      </c>
      <c r="G112" s="1">
        <f t="shared" si="15"/>
        <v>1.4320000627776608E-4</v>
      </c>
      <c r="I112" s="1">
        <f t="shared" si="11"/>
        <v>1.4320000627776608E-4</v>
      </c>
      <c r="O112" s="1">
        <f t="shared" ca="1" si="16"/>
        <v>-1.11986260875744E-3</v>
      </c>
      <c r="Q112" s="56">
        <f t="shared" si="14"/>
        <v>31362.779000000002</v>
      </c>
      <c r="AA112" s="1" t="s">
        <v>75</v>
      </c>
      <c r="AB112" s="1">
        <v>10</v>
      </c>
      <c r="AD112" s="1" t="s">
        <v>78</v>
      </c>
      <c r="AF112" s="1" t="s">
        <v>72</v>
      </c>
    </row>
    <row r="113" spans="1:32" x14ac:dyDescent="0.2">
      <c r="A113" s="29" t="s">
        <v>102</v>
      </c>
      <c r="C113" s="26">
        <v>46650.517</v>
      </c>
      <c r="D113" s="26"/>
      <c r="E113" s="1">
        <f t="shared" si="12"/>
        <v>797.00121373447939</v>
      </c>
      <c r="F113" s="1">
        <f t="shared" si="13"/>
        <v>797</v>
      </c>
      <c r="G113" s="1">
        <f t="shared" si="15"/>
        <v>1.0024000002886169E-3</v>
      </c>
      <c r="I113" s="1">
        <f t="shared" si="11"/>
        <v>1.0024000002886169E-3</v>
      </c>
      <c r="O113" s="1">
        <f t="shared" ca="1" si="16"/>
        <v>-1.0897722526468736E-3</v>
      </c>
      <c r="Q113" s="56">
        <f t="shared" si="14"/>
        <v>31632.017</v>
      </c>
      <c r="AA113" s="1" t="s">
        <v>75</v>
      </c>
      <c r="AF113" s="1" t="s">
        <v>82</v>
      </c>
    </row>
    <row r="114" spans="1:32" x14ac:dyDescent="0.2">
      <c r="A114" s="29" t="s">
        <v>103</v>
      </c>
      <c r="C114" s="26">
        <v>46760.36</v>
      </c>
      <c r="D114" s="26"/>
      <c r="E114" s="1">
        <f t="shared" si="12"/>
        <v>930.00224729767729</v>
      </c>
      <c r="F114" s="1">
        <f t="shared" si="13"/>
        <v>930</v>
      </c>
      <c r="G114" s="1">
        <f t="shared" si="15"/>
        <v>1.8560000025900081E-3</v>
      </c>
      <c r="I114" s="1">
        <f t="shared" si="11"/>
        <v>1.8560000025900081E-3</v>
      </c>
      <c r="O114" s="1">
        <f t="shared" ca="1" si="16"/>
        <v>-1.0774961257674093E-3</v>
      </c>
      <c r="Q114" s="56">
        <f t="shared" si="14"/>
        <v>31741.86</v>
      </c>
      <c r="AA114" s="1" t="s">
        <v>75</v>
      </c>
      <c r="AB114" s="1">
        <v>10</v>
      </c>
      <c r="AD114" s="1" t="s">
        <v>78</v>
      </c>
      <c r="AF114" s="1" t="s">
        <v>72</v>
      </c>
    </row>
    <row r="115" spans="1:32" x14ac:dyDescent="0.2">
      <c r="A115" s="29" t="s">
        <v>103</v>
      </c>
      <c r="C115" s="26">
        <v>46765.313999999998</v>
      </c>
      <c r="D115" s="26"/>
      <c r="E115" s="1">
        <f t="shared" si="12"/>
        <v>936.00069162523391</v>
      </c>
      <c r="F115" s="1">
        <f t="shared" si="13"/>
        <v>936</v>
      </c>
      <c r="G115" s="1">
        <f t="shared" si="15"/>
        <v>5.7119999837595969E-4</v>
      </c>
      <c r="I115" s="1">
        <f t="shared" si="11"/>
        <v>5.7119999837595969E-4</v>
      </c>
      <c r="O115" s="1">
        <f t="shared" ca="1" si="16"/>
        <v>-1.0769423155322455E-3</v>
      </c>
      <c r="Q115" s="56">
        <f t="shared" si="14"/>
        <v>31746.813999999998</v>
      </c>
      <c r="AA115" s="1" t="s">
        <v>75</v>
      </c>
      <c r="AB115" s="1">
        <v>8</v>
      </c>
      <c r="AD115" s="1" t="s">
        <v>78</v>
      </c>
      <c r="AF115" s="1" t="s">
        <v>72</v>
      </c>
    </row>
    <row r="116" spans="1:32" x14ac:dyDescent="0.2">
      <c r="A116" s="29" t="s">
        <v>104</v>
      </c>
      <c r="C116" s="26">
        <v>46770.277999999998</v>
      </c>
      <c r="D116" s="26"/>
      <c r="E116" s="1">
        <f t="shared" ref="E116:E147" si="17">+(C116-C$7)/C$8</f>
        <v>942.01124423766896</v>
      </c>
      <c r="F116" s="1">
        <f t="shared" ref="F116:F147" si="18">ROUND(2*E116,0)/2</f>
        <v>942</v>
      </c>
      <c r="G116" s="1">
        <f t="shared" si="15"/>
        <v>9.2864000034751371E-3</v>
      </c>
      <c r="I116" s="1">
        <f t="shared" si="11"/>
        <v>9.2864000034751371E-3</v>
      </c>
      <c r="O116" s="1">
        <f t="shared" ca="1" si="16"/>
        <v>-1.0763885052970819E-3</v>
      </c>
      <c r="Q116" s="56">
        <f t="shared" ref="Q116:Q147" si="19">+C116-15018.5</f>
        <v>31751.777999999998</v>
      </c>
      <c r="AA116" s="1" t="s">
        <v>75</v>
      </c>
      <c r="AB116" s="1">
        <v>9</v>
      </c>
      <c r="AD116" s="1" t="s">
        <v>78</v>
      </c>
      <c r="AF116" s="1" t="s">
        <v>72</v>
      </c>
    </row>
    <row r="117" spans="1:32" x14ac:dyDescent="0.2">
      <c r="A117" s="29" t="s">
        <v>105</v>
      </c>
      <c r="C117" s="26">
        <v>47068.4</v>
      </c>
      <c r="D117" s="26"/>
      <c r="E117" s="1">
        <f t="shared" si="17"/>
        <v>1302.9858546172818</v>
      </c>
      <c r="F117" s="1">
        <f t="shared" si="18"/>
        <v>1303</v>
      </c>
      <c r="G117" s="1">
        <f t="shared" si="15"/>
        <v>-1.1682399992423598E-2</v>
      </c>
      <c r="I117" s="1">
        <f t="shared" si="11"/>
        <v>-1.1682399992423598E-2</v>
      </c>
      <c r="O117" s="1">
        <f t="shared" ca="1" si="16"/>
        <v>-1.0430675894813933E-3</v>
      </c>
      <c r="Q117" s="56">
        <f t="shared" si="19"/>
        <v>32049.9</v>
      </c>
      <c r="AA117" s="1" t="s">
        <v>75</v>
      </c>
      <c r="AB117" s="1">
        <v>6</v>
      </c>
      <c r="AD117" s="1" t="s">
        <v>78</v>
      </c>
      <c r="AF117" s="1" t="s">
        <v>72</v>
      </c>
    </row>
    <row r="118" spans="1:32" x14ac:dyDescent="0.2">
      <c r="A118" s="29" t="s">
        <v>105</v>
      </c>
      <c r="C118" s="26">
        <v>47116.307000000001</v>
      </c>
      <c r="D118" s="26"/>
      <c r="E118" s="1">
        <f t="shared" si="17"/>
        <v>1360.9930149726251</v>
      </c>
      <c r="F118" s="1">
        <f t="shared" si="18"/>
        <v>1361</v>
      </c>
      <c r="G118" s="1">
        <f t="shared" si="15"/>
        <v>-5.7687999942572787E-3</v>
      </c>
      <c r="I118" s="1">
        <f t="shared" si="11"/>
        <v>-5.7687999942572787E-3</v>
      </c>
      <c r="O118" s="1">
        <f t="shared" ca="1" si="16"/>
        <v>-1.0377140905414766E-3</v>
      </c>
      <c r="Q118" s="56">
        <f t="shared" si="19"/>
        <v>32097.807000000001</v>
      </c>
      <c r="AA118" s="1" t="s">
        <v>75</v>
      </c>
      <c r="AB118" s="1">
        <v>7</v>
      </c>
      <c r="AD118" s="1" t="s">
        <v>78</v>
      </c>
      <c r="AF118" s="1" t="s">
        <v>72</v>
      </c>
    </row>
    <row r="119" spans="1:32" x14ac:dyDescent="0.2">
      <c r="A119" s="29" t="s">
        <v>106</v>
      </c>
      <c r="C119" s="26">
        <v>47471.434999999998</v>
      </c>
      <c r="D119" s="26"/>
      <c r="E119" s="1">
        <f t="shared" si="17"/>
        <v>1790.9921141162267</v>
      </c>
      <c r="F119" s="1">
        <f t="shared" si="18"/>
        <v>1791</v>
      </c>
      <c r="G119" s="1">
        <f t="shared" si="15"/>
        <v>-6.5127999987453222E-3</v>
      </c>
      <c r="I119" s="1">
        <f t="shared" si="11"/>
        <v>-6.5127999987453222E-3</v>
      </c>
      <c r="O119" s="1">
        <f t="shared" ca="1" si="16"/>
        <v>-9.9802435702140433E-4</v>
      </c>
      <c r="Q119" s="56">
        <f t="shared" si="19"/>
        <v>32452.934999999998</v>
      </c>
      <c r="AA119" s="1" t="s">
        <v>75</v>
      </c>
      <c r="AB119" s="1">
        <v>11</v>
      </c>
      <c r="AD119" s="1" t="s">
        <v>101</v>
      </c>
      <c r="AF119" s="1" t="s">
        <v>72</v>
      </c>
    </row>
    <row r="120" spans="1:32" x14ac:dyDescent="0.2">
      <c r="A120" s="29" t="s">
        <v>106</v>
      </c>
      <c r="C120" s="26">
        <v>47481.332000000002</v>
      </c>
      <c r="D120" s="26"/>
      <c r="E120" s="1">
        <f t="shared" si="17"/>
        <v>1802.975683657987</v>
      </c>
      <c r="F120" s="1">
        <f t="shared" si="18"/>
        <v>1803</v>
      </c>
      <c r="G120" s="1">
        <f t="shared" ref="G120:G140" si="20">+C120-(C$7+F120*C$8)</f>
        <v>-2.0082399998500478E-2</v>
      </c>
      <c r="I120" s="1">
        <f t="shared" si="11"/>
        <v>-2.0082399998500478E-2</v>
      </c>
      <c r="O120" s="1">
        <f t="shared" ca="1" si="16"/>
        <v>-9.9691673655107668E-4</v>
      </c>
      <c r="Q120" s="56">
        <f t="shared" si="19"/>
        <v>32462.832000000002</v>
      </c>
      <c r="AA120" s="1" t="s">
        <v>75</v>
      </c>
      <c r="AB120" s="1">
        <v>5</v>
      </c>
      <c r="AD120" s="1" t="s">
        <v>71</v>
      </c>
      <c r="AF120" s="1" t="s">
        <v>72</v>
      </c>
    </row>
    <row r="121" spans="1:32" x14ac:dyDescent="0.2">
      <c r="A121" s="29" t="s">
        <v>106</v>
      </c>
      <c r="C121" s="26">
        <v>47481.345999999998</v>
      </c>
      <c r="D121" s="26"/>
      <c r="E121" s="1">
        <f t="shared" si="17"/>
        <v>1802.9926352568079</v>
      </c>
      <c r="F121" s="1">
        <f t="shared" si="18"/>
        <v>1803</v>
      </c>
      <c r="G121" s="1">
        <f t="shared" si="20"/>
        <v>-6.0824000029242598E-3</v>
      </c>
      <c r="I121" s="1">
        <f t="shared" si="11"/>
        <v>-6.0824000029242598E-3</v>
      </c>
      <c r="O121" s="1">
        <f t="shared" ca="1" si="16"/>
        <v>-9.9691673655107668E-4</v>
      </c>
      <c r="Q121" s="56">
        <f t="shared" si="19"/>
        <v>32462.845999999998</v>
      </c>
      <c r="AA121" s="1" t="s">
        <v>75</v>
      </c>
      <c r="AB121" s="1">
        <v>7</v>
      </c>
      <c r="AD121" s="1" t="s">
        <v>78</v>
      </c>
      <c r="AF121" s="1" t="s">
        <v>72</v>
      </c>
    </row>
    <row r="122" spans="1:32" x14ac:dyDescent="0.2">
      <c r="A122" s="29" t="s">
        <v>107</v>
      </c>
      <c r="C122" s="26">
        <v>47562.277000000002</v>
      </c>
      <c r="D122" s="26"/>
      <c r="E122" s="1">
        <f t="shared" si="17"/>
        <v>1900.9861955865845</v>
      </c>
      <c r="F122" s="1">
        <f t="shared" si="18"/>
        <v>1901</v>
      </c>
      <c r="G122" s="1">
        <f t="shared" si="20"/>
        <v>-1.1400799994589761E-2</v>
      </c>
      <c r="I122" s="1">
        <f t="shared" si="11"/>
        <v>-1.1400799994589761E-2</v>
      </c>
      <c r="O122" s="1">
        <f t="shared" ca="1" si="16"/>
        <v>-9.8787116937673462E-4</v>
      </c>
      <c r="Q122" s="56">
        <f t="shared" si="19"/>
        <v>32543.777000000002</v>
      </c>
      <c r="AA122" s="1" t="s">
        <v>75</v>
      </c>
      <c r="AB122" s="1">
        <v>7</v>
      </c>
      <c r="AD122" s="1" t="s">
        <v>71</v>
      </c>
      <c r="AF122" s="1" t="s">
        <v>72</v>
      </c>
    </row>
    <row r="123" spans="1:32" x14ac:dyDescent="0.2">
      <c r="A123" s="29" t="s">
        <v>108</v>
      </c>
      <c r="C123" s="26">
        <v>47741.504000000001</v>
      </c>
      <c r="D123" s="26"/>
      <c r="E123" s="1">
        <f t="shared" si="17"/>
        <v>2117.999352933261</v>
      </c>
      <c r="F123" s="1">
        <f t="shared" si="18"/>
        <v>2118</v>
      </c>
      <c r="G123" s="1">
        <f t="shared" si="20"/>
        <v>-5.3439999464899302E-4</v>
      </c>
      <c r="I123" s="1">
        <f t="shared" si="11"/>
        <v>-5.3439999464899302E-4</v>
      </c>
      <c r="O123" s="1">
        <f t="shared" ca="1" si="16"/>
        <v>-9.6784169920497722E-4</v>
      </c>
      <c r="Q123" s="56">
        <f t="shared" si="19"/>
        <v>32723.004000000001</v>
      </c>
      <c r="AA123" s="1" t="s">
        <v>75</v>
      </c>
      <c r="AB123" s="1">
        <v>6</v>
      </c>
      <c r="AD123" s="1" t="s">
        <v>71</v>
      </c>
      <c r="AF123" s="1" t="s">
        <v>72</v>
      </c>
    </row>
    <row r="124" spans="1:32" x14ac:dyDescent="0.2">
      <c r="A124" s="29" t="s">
        <v>109</v>
      </c>
      <c r="C124" s="26">
        <v>47803.445</v>
      </c>
      <c r="D124" s="26"/>
      <c r="E124" s="1">
        <f t="shared" si="17"/>
        <v>2192.9992802835504</v>
      </c>
      <c r="F124" s="1">
        <f t="shared" si="18"/>
        <v>2193</v>
      </c>
      <c r="G124" s="1">
        <f t="shared" si="20"/>
        <v>-5.9440000040922314E-4</v>
      </c>
      <c r="I124" s="1">
        <f t="shared" si="11"/>
        <v>-5.9440000040922314E-4</v>
      </c>
      <c r="O124" s="1">
        <f t="shared" ca="1" si="16"/>
        <v>-9.6091907126542972E-4</v>
      </c>
      <c r="Q124" s="56">
        <f t="shared" si="19"/>
        <v>32784.945</v>
      </c>
      <c r="AA124" s="1" t="s">
        <v>75</v>
      </c>
      <c r="AB124" s="1">
        <v>7</v>
      </c>
      <c r="AD124" s="1" t="s">
        <v>78</v>
      </c>
      <c r="AF124" s="1" t="s">
        <v>72</v>
      </c>
    </row>
    <row r="125" spans="1:32" x14ac:dyDescent="0.2">
      <c r="A125" s="29" t="s">
        <v>109</v>
      </c>
      <c r="C125" s="26">
        <v>47822.444000000003</v>
      </c>
      <c r="D125" s="26"/>
      <c r="E125" s="1">
        <f t="shared" si="17"/>
        <v>2216.0038107194237</v>
      </c>
      <c r="F125" s="1">
        <f t="shared" si="18"/>
        <v>2216</v>
      </c>
      <c r="G125" s="1">
        <f t="shared" si="20"/>
        <v>3.1472000046051107E-3</v>
      </c>
      <c r="I125" s="1">
        <f t="shared" si="11"/>
        <v>3.1472000046051107E-3</v>
      </c>
      <c r="O125" s="1">
        <f t="shared" ca="1" si="16"/>
        <v>-9.5879613203063516E-4</v>
      </c>
      <c r="Q125" s="56">
        <f t="shared" si="19"/>
        <v>32803.944000000003</v>
      </c>
      <c r="AA125" s="1" t="s">
        <v>75</v>
      </c>
      <c r="AB125" s="1">
        <v>8</v>
      </c>
      <c r="AD125" s="1" t="s">
        <v>78</v>
      </c>
      <c r="AF125" s="1" t="s">
        <v>72</v>
      </c>
    </row>
    <row r="126" spans="1:32" x14ac:dyDescent="0.2">
      <c r="A126" s="23" t="s">
        <v>110</v>
      </c>
      <c r="B126" s="24" t="s">
        <v>47</v>
      </c>
      <c r="C126" s="25">
        <v>47856.298000000003</v>
      </c>
      <c r="D126" s="26"/>
      <c r="E126" s="1">
        <f t="shared" si="17"/>
        <v>2256.9951983385563</v>
      </c>
      <c r="F126" s="1">
        <f t="shared" si="18"/>
        <v>2257</v>
      </c>
      <c r="G126" s="1">
        <f t="shared" si="20"/>
        <v>-3.9655999935348518E-3</v>
      </c>
      <c r="I126" s="1">
        <f t="shared" si="11"/>
        <v>-3.9655999935348518E-3</v>
      </c>
      <c r="O126" s="1">
        <f t="shared" ca="1" si="16"/>
        <v>-9.5501176209034924E-4</v>
      </c>
      <c r="Q126" s="56">
        <f t="shared" si="19"/>
        <v>32837.798000000003</v>
      </c>
    </row>
    <row r="127" spans="1:32" x14ac:dyDescent="0.2">
      <c r="A127" s="29" t="s">
        <v>111</v>
      </c>
      <c r="C127" s="26">
        <v>47899.235999999997</v>
      </c>
      <c r="D127" s="26"/>
      <c r="E127" s="1">
        <f t="shared" si="17"/>
        <v>2308.9857519390212</v>
      </c>
      <c r="F127" s="1">
        <f t="shared" si="18"/>
        <v>2309</v>
      </c>
      <c r="G127" s="1">
        <f t="shared" si="20"/>
        <v>-1.1767199997848365E-2</v>
      </c>
      <c r="I127" s="1">
        <f t="shared" si="11"/>
        <v>-1.1767199997848365E-2</v>
      </c>
      <c r="O127" s="1">
        <f t="shared" ca="1" si="16"/>
        <v>-9.5021207338559629E-4</v>
      </c>
      <c r="Q127" s="56">
        <f t="shared" si="19"/>
        <v>32880.735999999997</v>
      </c>
      <c r="AA127" s="1" t="s">
        <v>75</v>
      </c>
      <c r="AB127" s="1">
        <v>4</v>
      </c>
      <c r="AD127" s="1" t="s">
        <v>71</v>
      </c>
      <c r="AF127" s="1" t="s">
        <v>72</v>
      </c>
    </row>
    <row r="128" spans="1:32" x14ac:dyDescent="0.2">
      <c r="A128" s="29" t="s">
        <v>111</v>
      </c>
      <c r="C128" s="26">
        <v>47913.285000000003</v>
      </c>
      <c r="D128" s="26"/>
      <c r="E128" s="1">
        <f t="shared" si="17"/>
        <v>2325.9966813612891</v>
      </c>
      <c r="F128" s="1">
        <f t="shared" si="18"/>
        <v>2326</v>
      </c>
      <c r="G128" s="1">
        <f t="shared" si="20"/>
        <v>-2.7407999950810336E-3</v>
      </c>
      <c r="I128" s="1">
        <f t="shared" si="11"/>
        <v>-2.7407999950810336E-3</v>
      </c>
      <c r="O128" s="1">
        <f t="shared" ca="1" si="16"/>
        <v>-9.4864294438596545E-4</v>
      </c>
      <c r="Q128" s="56">
        <f t="shared" si="19"/>
        <v>32894.785000000003</v>
      </c>
      <c r="AA128" s="1" t="s">
        <v>75</v>
      </c>
      <c r="AB128" s="1">
        <v>8</v>
      </c>
      <c r="AD128" s="1" t="s">
        <v>112</v>
      </c>
      <c r="AF128" s="1" t="s">
        <v>72</v>
      </c>
    </row>
    <row r="129" spans="1:32" x14ac:dyDescent="0.2">
      <c r="A129" s="29" t="s">
        <v>111</v>
      </c>
      <c r="C129" s="26">
        <v>47913.288</v>
      </c>
      <c r="D129" s="26"/>
      <c r="E129" s="1">
        <f t="shared" si="17"/>
        <v>2326.0003138467482</v>
      </c>
      <c r="F129" s="1">
        <f t="shared" si="18"/>
        <v>2326</v>
      </c>
      <c r="G129" s="1">
        <f t="shared" si="20"/>
        <v>2.5920000189216807E-4</v>
      </c>
      <c r="I129" s="1">
        <f t="shared" si="11"/>
        <v>2.5920000189216807E-4</v>
      </c>
      <c r="O129" s="1">
        <f t="shared" ref="O129:O159" ca="1" si="21">+C$11+C$12*F129</f>
        <v>-9.4864294438596545E-4</v>
      </c>
      <c r="Q129" s="56">
        <f t="shared" si="19"/>
        <v>32894.788</v>
      </c>
      <c r="AA129" s="1" t="s">
        <v>75</v>
      </c>
      <c r="AB129" s="1">
        <v>7</v>
      </c>
      <c r="AD129" s="1" t="s">
        <v>78</v>
      </c>
      <c r="AF129" s="1" t="s">
        <v>72</v>
      </c>
    </row>
    <row r="130" spans="1:32" x14ac:dyDescent="0.2">
      <c r="A130" s="29" t="s">
        <v>113</v>
      </c>
      <c r="C130" s="26">
        <v>48202.343999999997</v>
      </c>
      <c r="D130" s="26"/>
      <c r="E130" s="1">
        <f t="shared" si="17"/>
        <v>2675.9975531577929</v>
      </c>
      <c r="F130" s="1">
        <f t="shared" si="18"/>
        <v>2676</v>
      </c>
      <c r="G130" s="1">
        <f t="shared" si="20"/>
        <v>-2.0207999987178482E-3</v>
      </c>
      <c r="I130" s="1">
        <f t="shared" si="11"/>
        <v>-2.0207999987178482E-3</v>
      </c>
      <c r="O130" s="1">
        <f t="shared" ca="1" si="21"/>
        <v>-9.163373473347439E-4</v>
      </c>
      <c r="Q130" s="56">
        <f t="shared" si="19"/>
        <v>33183.843999999997</v>
      </c>
      <c r="AA130" s="1" t="s">
        <v>75</v>
      </c>
      <c r="AB130" s="1">
        <v>5</v>
      </c>
      <c r="AD130" s="1" t="s">
        <v>71</v>
      </c>
      <c r="AF130" s="1" t="s">
        <v>72</v>
      </c>
    </row>
    <row r="131" spans="1:32" x14ac:dyDescent="0.2">
      <c r="A131" s="29" t="s">
        <v>114</v>
      </c>
      <c r="C131" s="26">
        <v>48547.55</v>
      </c>
      <c r="D131" s="26">
        <v>4.0000000000000001E-3</v>
      </c>
      <c r="E131" s="1">
        <f t="shared" si="17"/>
        <v>3093.9828120474599</v>
      </c>
      <c r="F131" s="1">
        <f t="shared" si="18"/>
        <v>3094</v>
      </c>
      <c r="G131" s="1">
        <f t="shared" si="20"/>
        <v>-1.419519999762997E-2</v>
      </c>
      <c r="I131" s="1">
        <f t="shared" si="11"/>
        <v>-1.419519999762997E-2</v>
      </c>
      <c r="O131" s="1">
        <f t="shared" ca="1" si="21"/>
        <v>-8.777552342849992E-4</v>
      </c>
      <c r="Q131" s="56">
        <f t="shared" si="19"/>
        <v>33529.050000000003</v>
      </c>
      <c r="AA131" s="1" t="s">
        <v>75</v>
      </c>
      <c r="AB131" s="1">
        <v>10</v>
      </c>
      <c r="AD131" s="1" t="s">
        <v>71</v>
      </c>
      <c r="AF131" s="1" t="s">
        <v>72</v>
      </c>
    </row>
    <row r="132" spans="1:32" x14ac:dyDescent="0.2">
      <c r="A132" s="29" t="s">
        <v>114</v>
      </c>
      <c r="C132" s="26">
        <v>48548.402000000002</v>
      </c>
      <c r="D132" s="26">
        <v>5.0000000000000001E-3</v>
      </c>
      <c r="E132" s="1">
        <f t="shared" si="17"/>
        <v>3095.0144379188919</v>
      </c>
      <c r="F132" s="1">
        <f t="shared" si="18"/>
        <v>3095</v>
      </c>
      <c r="G132" s="1">
        <f t="shared" si="20"/>
        <v>1.1924000005819835E-2</v>
      </c>
      <c r="I132" s="1">
        <f t="shared" si="11"/>
        <v>1.1924000005819835E-2</v>
      </c>
      <c r="O132" s="1">
        <f t="shared" ca="1" si="21"/>
        <v>-8.7766293257913867E-4</v>
      </c>
      <c r="Q132" s="56">
        <f t="shared" si="19"/>
        <v>33529.902000000002</v>
      </c>
      <c r="AA132" s="1" t="s">
        <v>75</v>
      </c>
      <c r="AB132" s="1">
        <v>7</v>
      </c>
      <c r="AD132" s="1" t="s">
        <v>78</v>
      </c>
      <c r="AF132" s="1" t="s">
        <v>72</v>
      </c>
    </row>
    <row r="133" spans="1:32" x14ac:dyDescent="0.2">
      <c r="A133" s="29" t="s">
        <v>115</v>
      </c>
      <c r="C133" s="26">
        <v>48971.249000000003</v>
      </c>
      <c r="D133" s="26">
        <v>5.0000000000000001E-3</v>
      </c>
      <c r="E133" s="1">
        <f t="shared" si="17"/>
        <v>3607.0096314141297</v>
      </c>
      <c r="F133" s="1">
        <f t="shared" si="18"/>
        <v>3607</v>
      </c>
      <c r="G133" s="1">
        <f t="shared" si="20"/>
        <v>7.9544000036548823E-3</v>
      </c>
      <c r="I133" s="1">
        <f t="shared" ref="I133:I147" si="22">G133</f>
        <v>7.9544000036548823E-3</v>
      </c>
      <c r="O133" s="1">
        <f t="shared" ca="1" si="21"/>
        <v>-8.3040445917849435E-4</v>
      </c>
      <c r="Q133" s="56">
        <f t="shared" si="19"/>
        <v>33952.749000000003</v>
      </c>
      <c r="AA133" s="1" t="s">
        <v>75</v>
      </c>
      <c r="AB133" s="1">
        <v>6</v>
      </c>
      <c r="AD133" s="1" t="s">
        <v>78</v>
      </c>
      <c r="AF133" s="1" t="s">
        <v>72</v>
      </c>
    </row>
    <row r="134" spans="1:32" x14ac:dyDescent="0.2">
      <c r="A134" s="29" t="s">
        <v>115</v>
      </c>
      <c r="C134" s="26">
        <v>49004.279000000002</v>
      </c>
      <c r="D134" s="26">
        <v>6.0000000000000001E-3</v>
      </c>
      <c r="E134" s="1">
        <f t="shared" si="17"/>
        <v>3647.0032963594813</v>
      </c>
      <c r="F134" s="1">
        <f t="shared" si="18"/>
        <v>3647</v>
      </c>
      <c r="G134" s="1">
        <f t="shared" si="20"/>
        <v>2.7224000077694654E-3</v>
      </c>
      <c r="I134" s="1">
        <f t="shared" si="22"/>
        <v>2.7224000077694654E-3</v>
      </c>
      <c r="O134" s="1">
        <f t="shared" ca="1" si="21"/>
        <v>-8.2671239094406906E-4</v>
      </c>
      <c r="Q134" s="56">
        <f t="shared" si="19"/>
        <v>33985.779000000002</v>
      </c>
      <c r="AA134" s="1" t="s">
        <v>75</v>
      </c>
      <c r="AB134" s="1">
        <v>7</v>
      </c>
      <c r="AD134" s="1" t="s">
        <v>78</v>
      </c>
      <c r="AF134" s="1" t="s">
        <v>72</v>
      </c>
    </row>
    <row r="135" spans="1:32" x14ac:dyDescent="0.2">
      <c r="A135" s="29" t="s">
        <v>116</v>
      </c>
      <c r="C135" s="26">
        <v>49221.487999999998</v>
      </c>
      <c r="D135" s="26"/>
      <c r="E135" s="1">
        <f t="shared" si="17"/>
        <v>3910.0061413220897</v>
      </c>
      <c r="F135" s="1">
        <f t="shared" si="18"/>
        <v>3910</v>
      </c>
      <c r="G135" s="1">
        <f t="shared" si="20"/>
        <v>5.0719999999273568E-3</v>
      </c>
      <c r="I135" s="1">
        <f t="shared" si="22"/>
        <v>5.0719999999273568E-3</v>
      </c>
      <c r="O135" s="1">
        <f t="shared" ca="1" si="21"/>
        <v>-8.0243704230272255E-4</v>
      </c>
      <c r="Q135" s="56">
        <f t="shared" si="19"/>
        <v>34202.987999999998</v>
      </c>
      <c r="AA135" s="1" t="s">
        <v>75</v>
      </c>
      <c r="AF135" s="1" t="s">
        <v>82</v>
      </c>
    </row>
    <row r="136" spans="1:32" x14ac:dyDescent="0.2">
      <c r="A136" s="29" t="s">
        <v>117</v>
      </c>
      <c r="C136" s="26">
        <v>49250.372000000003</v>
      </c>
      <c r="D136" s="26">
        <v>6.0000000000000001E-3</v>
      </c>
      <c r="E136" s="1">
        <f t="shared" si="17"/>
        <v>3944.9797113578693</v>
      </c>
      <c r="F136" s="1">
        <f t="shared" si="18"/>
        <v>3945</v>
      </c>
      <c r="G136" s="1">
        <f t="shared" si="20"/>
        <v>-1.6755999997258186E-2</v>
      </c>
      <c r="I136" s="1">
        <f t="shared" si="22"/>
        <v>-1.6755999997258186E-2</v>
      </c>
      <c r="O136" s="1">
        <f t="shared" ca="1" si="21"/>
        <v>-7.9920648259760034E-4</v>
      </c>
      <c r="Q136" s="56">
        <f t="shared" si="19"/>
        <v>34231.872000000003</v>
      </c>
      <c r="AA136" s="1" t="s">
        <v>75</v>
      </c>
      <c r="AB136" s="1">
        <v>8</v>
      </c>
      <c r="AD136" s="1" t="s">
        <v>78</v>
      </c>
      <c r="AF136" s="1" t="s">
        <v>72</v>
      </c>
    </row>
    <row r="137" spans="1:32" x14ac:dyDescent="0.2">
      <c r="A137" s="29" t="s">
        <v>117</v>
      </c>
      <c r="C137" s="26">
        <v>49322.233</v>
      </c>
      <c r="D137" s="26">
        <v>6.0000000000000001E-3</v>
      </c>
      <c r="E137" s="1">
        <f t="shared" si="17"/>
        <v>4031.9910573051261</v>
      </c>
      <c r="F137" s="1">
        <f t="shared" si="18"/>
        <v>4032</v>
      </c>
      <c r="G137" s="1">
        <f t="shared" si="20"/>
        <v>-7.3855999944498762E-3</v>
      </c>
      <c r="I137" s="1">
        <f t="shared" si="22"/>
        <v>-7.3855999944498762E-3</v>
      </c>
      <c r="O137" s="1">
        <f t="shared" ca="1" si="21"/>
        <v>-7.9117623418772541E-4</v>
      </c>
      <c r="Q137" s="56">
        <f t="shared" si="19"/>
        <v>34303.733</v>
      </c>
      <c r="AA137" s="1" t="s">
        <v>75</v>
      </c>
      <c r="AB137" s="1">
        <v>6</v>
      </c>
      <c r="AD137" s="1" t="s">
        <v>71</v>
      </c>
      <c r="AF137" s="1" t="s">
        <v>72</v>
      </c>
    </row>
    <row r="138" spans="1:32" x14ac:dyDescent="0.2">
      <c r="A138" s="29" t="s">
        <v>117</v>
      </c>
      <c r="C138" s="26">
        <v>49331.322</v>
      </c>
      <c r="D138" s="26">
        <v>5.0000000000000001E-3</v>
      </c>
      <c r="E138" s="1">
        <f t="shared" si="17"/>
        <v>4042.9962774289015</v>
      </c>
      <c r="F138" s="1">
        <f t="shared" si="18"/>
        <v>4043</v>
      </c>
      <c r="G138" s="1">
        <f t="shared" si="20"/>
        <v>-3.0743999959668145E-3</v>
      </c>
      <c r="I138" s="1">
        <f t="shared" si="22"/>
        <v>-3.0743999959668145E-3</v>
      </c>
      <c r="O138" s="1">
        <f t="shared" ca="1" si="21"/>
        <v>-7.9016091542325839E-4</v>
      </c>
      <c r="Q138" s="56">
        <f t="shared" si="19"/>
        <v>34312.822</v>
      </c>
      <c r="AA138" s="1" t="s">
        <v>75</v>
      </c>
      <c r="AB138" s="1">
        <v>7</v>
      </c>
      <c r="AD138" s="1" t="s">
        <v>78</v>
      </c>
      <c r="AF138" s="1" t="s">
        <v>72</v>
      </c>
    </row>
    <row r="139" spans="1:32" x14ac:dyDescent="0.2">
      <c r="A139" s="29" t="s">
        <v>118</v>
      </c>
      <c r="C139" s="26">
        <v>49393.258999999998</v>
      </c>
      <c r="D139" s="26"/>
      <c r="E139" s="1">
        <f t="shared" si="17"/>
        <v>4117.9913614652396</v>
      </c>
      <c r="F139" s="1">
        <f t="shared" si="18"/>
        <v>4118</v>
      </c>
      <c r="G139" s="1">
        <f t="shared" si="20"/>
        <v>-7.1343999952659942E-3</v>
      </c>
      <c r="I139" s="1">
        <f t="shared" si="22"/>
        <v>-7.1343999952659942E-3</v>
      </c>
      <c r="O139" s="1">
        <f t="shared" ca="1" si="21"/>
        <v>-7.8323828748371089E-4</v>
      </c>
      <c r="Q139" s="56">
        <f t="shared" si="19"/>
        <v>34374.758999999998</v>
      </c>
      <c r="AA139" s="1" t="s">
        <v>75</v>
      </c>
      <c r="AB139" s="1">
        <v>6</v>
      </c>
      <c r="AD139" s="1" t="s">
        <v>71</v>
      </c>
      <c r="AF139" s="1" t="s">
        <v>72</v>
      </c>
    </row>
    <row r="140" spans="1:32" x14ac:dyDescent="0.2">
      <c r="A140" s="29" t="s">
        <v>119</v>
      </c>
      <c r="C140" s="26">
        <v>49649.279999999999</v>
      </c>
      <c r="D140" s="26">
        <v>7.0000000000000001E-3</v>
      </c>
      <c r="E140" s="1">
        <f t="shared" si="17"/>
        <v>4427.9888816884977</v>
      </c>
      <c r="F140" s="1">
        <f t="shared" si="18"/>
        <v>4428</v>
      </c>
      <c r="G140" s="1">
        <f t="shared" si="20"/>
        <v>-9.1823999973712489E-3</v>
      </c>
      <c r="I140" s="1">
        <f t="shared" si="22"/>
        <v>-9.1823999973712489E-3</v>
      </c>
      <c r="O140" s="1">
        <f t="shared" ca="1" si="21"/>
        <v>-7.5462475866691463E-4</v>
      </c>
      <c r="Q140" s="56">
        <f t="shared" si="19"/>
        <v>34630.78</v>
      </c>
      <c r="AA140" s="1" t="s">
        <v>75</v>
      </c>
      <c r="AB140" s="1">
        <v>6</v>
      </c>
      <c r="AD140" s="1" t="s">
        <v>71</v>
      </c>
      <c r="AF140" s="1" t="s">
        <v>72</v>
      </c>
    </row>
    <row r="141" spans="1:32" x14ac:dyDescent="0.2">
      <c r="A141" s="30" t="s">
        <v>67</v>
      </c>
      <c r="B141" s="28"/>
      <c r="C141" s="26">
        <v>49821.307000000001</v>
      </c>
      <c r="D141" s="26">
        <v>3.0000000000000001E-3</v>
      </c>
      <c r="E141" s="1">
        <f t="shared" si="17"/>
        <v>4636.2840739244739</v>
      </c>
      <c r="F141" s="1">
        <f t="shared" si="18"/>
        <v>4636.5</v>
      </c>
      <c r="I141" s="1">
        <f t="shared" si="22"/>
        <v>0</v>
      </c>
      <c r="O141" s="1">
        <f t="shared" ca="1" si="21"/>
        <v>-7.353798529949726E-4</v>
      </c>
      <c r="Q141" s="56">
        <f t="shared" si="19"/>
        <v>34802.807000000001</v>
      </c>
      <c r="U141" s="4">
        <v>-0.17832919999636943</v>
      </c>
    </row>
    <row r="142" spans="1:32" x14ac:dyDescent="0.2">
      <c r="A142" s="29" t="s">
        <v>120</v>
      </c>
      <c r="C142" s="26">
        <v>50033.31</v>
      </c>
      <c r="D142" s="26">
        <v>4.0000000000000001E-3</v>
      </c>
      <c r="E142" s="1">
        <f t="shared" si="17"/>
        <v>4892.9833457806508</v>
      </c>
      <c r="F142" s="1">
        <f t="shared" si="18"/>
        <v>4893</v>
      </c>
      <c r="G142" s="1">
        <f t="shared" ref="G142:G153" si="23">+C142-(C$7+F142*C$8)</f>
        <v>-1.3754400002653711E-2</v>
      </c>
      <c r="I142" s="1">
        <f t="shared" si="22"/>
        <v>-1.3754400002653711E-2</v>
      </c>
      <c r="O142" s="1">
        <f t="shared" ca="1" si="21"/>
        <v>-7.1170446544172017E-4</v>
      </c>
      <c r="Q142" s="56">
        <f t="shared" si="19"/>
        <v>35014.81</v>
      </c>
      <c r="AA142" s="1" t="s">
        <v>75</v>
      </c>
      <c r="AB142" s="1">
        <v>5</v>
      </c>
      <c r="AD142" s="1" t="s">
        <v>71</v>
      </c>
      <c r="AF142" s="1" t="s">
        <v>72</v>
      </c>
    </row>
    <row r="143" spans="1:32" x14ac:dyDescent="0.2">
      <c r="A143" s="29" t="s">
        <v>120</v>
      </c>
      <c r="C143" s="26">
        <v>50033.328000000001</v>
      </c>
      <c r="D143" s="26">
        <v>5.0000000000000001E-3</v>
      </c>
      <c r="E143" s="1">
        <f t="shared" si="17"/>
        <v>4893.0051406934326</v>
      </c>
      <c r="F143" s="1">
        <f t="shared" si="18"/>
        <v>4893</v>
      </c>
      <c r="G143" s="1">
        <f t="shared" si="23"/>
        <v>4.2456000010133721E-3</v>
      </c>
      <c r="I143" s="1">
        <f t="shared" si="22"/>
        <v>4.2456000010133721E-3</v>
      </c>
      <c r="O143" s="1">
        <f t="shared" ca="1" si="21"/>
        <v>-7.1170446544172017E-4</v>
      </c>
      <c r="Q143" s="56">
        <f t="shared" si="19"/>
        <v>35014.828000000001</v>
      </c>
      <c r="AA143" s="1" t="s">
        <v>75</v>
      </c>
      <c r="AB143" s="1">
        <v>10</v>
      </c>
      <c r="AD143" s="1" t="s">
        <v>78</v>
      </c>
      <c r="AF143" s="1" t="s">
        <v>72</v>
      </c>
    </row>
    <row r="144" spans="1:32" x14ac:dyDescent="0.2">
      <c r="A144" s="29" t="s">
        <v>121</v>
      </c>
      <c r="C144" s="26">
        <v>50283.546000000002</v>
      </c>
      <c r="D144" s="26">
        <v>6.0000000000000001E-3</v>
      </c>
      <c r="E144" s="1">
        <f t="shared" si="17"/>
        <v>5195.9762232031608</v>
      </c>
      <c r="F144" s="1">
        <f t="shared" si="18"/>
        <v>5196</v>
      </c>
      <c r="G144" s="1">
        <f t="shared" si="23"/>
        <v>-1.963679999607848E-2</v>
      </c>
      <c r="I144" s="1">
        <f t="shared" si="22"/>
        <v>-1.963679999607848E-2</v>
      </c>
      <c r="O144" s="1">
        <f t="shared" ca="1" si="21"/>
        <v>-6.8373704856594837E-4</v>
      </c>
      <c r="Q144" s="56">
        <f t="shared" si="19"/>
        <v>35265.046000000002</v>
      </c>
      <c r="AA144" s="1" t="s">
        <v>75</v>
      </c>
      <c r="AB144" s="1">
        <v>6</v>
      </c>
      <c r="AD144" s="1" t="s">
        <v>71</v>
      </c>
      <c r="AF144" s="1" t="s">
        <v>72</v>
      </c>
    </row>
    <row r="145" spans="1:32" x14ac:dyDescent="0.2">
      <c r="A145" s="29" t="s">
        <v>122</v>
      </c>
      <c r="C145" s="26">
        <v>50422.317999999999</v>
      </c>
      <c r="D145" s="26">
        <v>6.0000000000000001E-3</v>
      </c>
      <c r="E145" s="1">
        <f t="shared" si="17"/>
        <v>5364.0053140840691</v>
      </c>
      <c r="F145" s="1">
        <f t="shared" si="18"/>
        <v>5364</v>
      </c>
      <c r="G145" s="1">
        <f t="shared" si="23"/>
        <v>4.3888000000151806E-3</v>
      </c>
      <c r="I145" s="1">
        <f t="shared" si="22"/>
        <v>4.3888000000151806E-3</v>
      </c>
      <c r="O145" s="1">
        <f t="shared" ca="1" si="21"/>
        <v>-6.68230361981362E-4</v>
      </c>
      <c r="Q145" s="56">
        <f t="shared" si="19"/>
        <v>35403.817999999999</v>
      </c>
      <c r="AA145" s="1" t="s">
        <v>75</v>
      </c>
      <c r="AB145" s="1">
        <v>7</v>
      </c>
      <c r="AD145" s="1" t="s">
        <v>78</v>
      </c>
      <c r="AF145" s="1" t="s">
        <v>72</v>
      </c>
    </row>
    <row r="146" spans="1:32" x14ac:dyDescent="0.2">
      <c r="A146" s="29" t="s">
        <v>123</v>
      </c>
      <c r="C146" s="26">
        <v>50658.5</v>
      </c>
      <c r="D146" s="26">
        <v>3.0000000000000001E-3</v>
      </c>
      <c r="E146" s="1">
        <f t="shared" si="17"/>
        <v>5649.9812079418762</v>
      </c>
      <c r="F146" s="1">
        <f t="shared" si="18"/>
        <v>5650</v>
      </c>
      <c r="G146" s="1">
        <f t="shared" si="23"/>
        <v>-1.5520000000833534E-2</v>
      </c>
      <c r="I146" s="1">
        <f t="shared" si="22"/>
        <v>-1.5520000000833534E-2</v>
      </c>
      <c r="O146" s="1">
        <f t="shared" ca="1" si="21"/>
        <v>-6.4183207410522082E-4</v>
      </c>
      <c r="Q146" s="56">
        <f t="shared" si="19"/>
        <v>35640</v>
      </c>
      <c r="AA146" s="1" t="s">
        <v>75</v>
      </c>
      <c r="AB146" s="1">
        <v>6</v>
      </c>
      <c r="AD146" s="1" t="s">
        <v>71</v>
      </c>
      <c r="AF146" s="1" t="s">
        <v>72</v>
      </c>
    </row>
    <row r="147" spans="1:32" x14ac:dyDescent="0.2">
      <c r="A147" s="29" t="s">
        <v>124</v>
      </c>
      <c r="C147" s="26">
        <v>51076.411</v>
      </c>
      <c r="D147" s="26">
        <v>4.0000000000000001E-3</v>
      </c>
      <c r="E147" s="1">
        <f t="shared" si="17"/>
        <v>6155.9997520223296</v>
      </c>
      <c r="F147" s="1">
        <f t="shared" si="18"/>
        <v>6156</v>
      </c>
      <c r="G147" s="1">
        <f t="shared" si="23"/>
        <v>-2.0479999511735514E-4</v>
      </c>
      <c r="I147" s="1">
        <f t="shared" si="22"/>
        <v>-2.0479999511735514E-4</v>
      </c>
      <c r="O147" s="1">
        <f t="shared" ca="1" si="21"/>
        <v>-5.9512741093974044E-4</v>
      </c>
      <c r="Q147" s="56">
        <f t="shared" si="19"/>
        <v>36057.911</v>
      </c>
      <c r="AA147" s="1" t="s">
        <v>75</v>
      </c>
      <c r="AB147" s="1">
        <v>6</v>
      </c>
      <c r="AD147" s="1" t="s">
        <v>125</v>
      </c>
      <c r="AF147" s="1" t="s">
        <v>82</v>
      </c>
    </row>
    <row r="148" spans="1:32" x14ac:dyDescent="0.2">
      <c r="A148" s="29" t="s">
        <v>126</v>
      </c>
      <c r="B148" s="29"/>
      <c r="C148" s="31">
        <v>51470.355100000001</v>
      </c>
      <c r="D148" s="31">
        <v>2.0000000000000001E-4</v>
      </c>
      <c r="E148" s="1">
        <f t="shared" ref="E148:E167" si="24">+(C148-C$7)/C$8</f>
        <v>6632.9984908233773</v>
      </c>
      <c r="F148" s="1">
        <f t="shared" ref="F148:F171" si="25">ROUND(2*E148,0)/2</f>
        <v>6633</v>
      </c>
      <c r="G148" s="1">
        <f t="shared" si="23"/>
        <v>-1.2463999955798499E-3</v>
      </c>
      <c r="J148" s="1">
        <f>G148</f>
        <v>-1.2463999955798499E-3</v>
      </c>
      <c r="O148" s="1">
        <f t="shared" ca="1" si="21"/>
        <v>-5.5109949724421845E-4</v>
      </c>
      <c r="Q148" s="56">
        <f t="shared" ref="Q148:Q167" si="26">+C148-15018.5</f>
        <v>36451.855100000001</v>
      </c>
    </row>
    <row r="149" spans="1:32" x14ac:dyDescent="0.2">
      <c r="A149" s="23" t="s">
        <v>127</v>
      </c>
      <c r="B149" s="24" t="s">
        <v>47</v>
      </c>
      <c r="C149" s="25">
        <v>51513.298000000003</v>
      </c>
      <c r="D149" s="26"/>
      <c r="E149" s="1">
        <f t="shared" si="24"/>
        <v>6684.9949774834404</v>
      </c>
      <c r="F149" s="1">
        <f t="shared" si="25"/>
        <v>6685</v>
      </c>
      <c r="G149" s="1">
        <f t="shared" si="23"/>
        <v>-4.1479999927105382E-3</v>
      </c>
      <c r="I149" s="1">
        <f>G149</f>
        <v>-4.1479999927105382E-3</v>
      </c>
      <c r="O149" s="1">
        <f t="shared" ca="1" si="21"/>
        <v>-5.462998085394655E-4</v>
      </c>
      <c r="Q149" s="56">
        <f t="shared" si="26"/>
        <v>36494.798000000003</v>
      </c>
    </row>
    <row r="150" spans="1:32" x14ac:dyDescent="0.2">
      <c r="A150" s="23" t="s">
        <v>128</v>
      </c>
      <c r="B150" s="24" t="s">
        <v>47</v>
      </c>
      <c r="C150" s="25">
        <v>51551.296999999999</v>
      </c>
      <c r="D150" s="26"/>
      <c r="E150" s="1">
        <f t="shared" si="24"/>
        <v>6731.0052491836614</v>
      </c>
      <c r="F150" s="1">
        <f t="shared" si="25"/>
        <v>6731</v>
      </c>
      <c r="G150" s="1">
        <f t="shared" si="23"/>
        <v>4.3351999993319623E-3</v>
      </c>
      <c r="I150" s="1">
        <f>G150</f>
        <v>4.3351999993319623E-3</v>
      </c>
      <c r="O150" s="1">
        <f t="shared" ca="1" si="21"/>
        <v>-5.4205393006987639E-4</v>
      </c>
      <c r="Q150" s="56">
        <f t="shared" si="26"/>
        <v>36532.796999999999</v>
      </c>
    </row>
    <row r="151" spans="1:32" x14ac:dyDescent="0.2">
      <c r="A151" s="23" t="s">
        <v>129</v>
      </c>
      <c r="B151" s="24" t="s">
        <v>47</v>
      </c>
      <c r="C151" s="25">
        <v>51840.351999999999</v>
      </c>
      <c r="D151" s="26"/>
      <c r="E151" s="1">
        <f t="shared" si="24"/>
        <v>7081.0012776662224</v>
      </c>
      <c r="F151" s="1">
        <f t="shared" si="25"/>
        <v>7081</v>
      </c>
      <c r="G151" s="1">
        <f t="shared" si="23"/>
        <v>1.055200002156198E-3</v>
      </c>
      <c r="I151" s="1">
        <f>G151</f>
        <v>1.055200002156198E-3</v>
      </c>
      <c r="O151" s="1">
        <f t="shared" ca="1" si="21"/>
        <v>-5.0974833301865483E-4</v>
      </c>
      <c r="Q151" s="56">
        <f t="shared" si="26"/>
        <v>36821.851999999999</v>
      </c>
    </row>
    <row r="152" spans="1:32" x14ac:dyDescent="0.2">
      <c r="A152" s="23" t="s">
        <v>130</v>
      </c>
      <c r="B152" s="24" t="s">
        <v>47</v>
      </c>
      <c r="C152" s="25">
        <v>52195.483</v>
      </c>
      <c r="D152" s="26"/>
      <c r="E152" s="1">
        <f t="shared" si="24"/>
        <v>7511.0040092952922</v>
      </c>
      <c r="F152" s="1">
        <f t="shared" si="25"/>
        <v>7511</v>
      </c>
      <c r="G152" s="1">
        <f t="shared" si="23"/>
        <v>3.3112000019173138E-3</v>
      </c>
      <c r="I152" s="1">
        <f>G152</f>
        <v>3.3112000019173138E-3</v>
      </c>
      <c r="O152" s="1">
        <f t="shared" ca="1" si="21"/>
        <v>-4.7005859949858259E-4</v>
      </c>
      <c r="Q152" s="56">
        <f t="shared" si="26"/>
        <v>37176.983</v>
      </c>
    </row>
    <row r="153" spans="1:32" x14ac:dyDescent="0.2">
      <c r="A153" s="32" t="s">
        <v>131</v>
      </c>
      <c r="B153" s="33" t="s">
        <v>47</v>
      </c>
      <c r="C153" s="34">
        <v>52669.5337</v>
      </c>
      <c r="D153" s="34">
        <v>2.9999999999999997E-4</v>
      </c>
      <c r="E153" s="1">
        <f t="shared" si="24"/>
        <v>8084.9981014209352</v>
      </c>
      <c r="F153" s="1">
        <f t="shared" si="25"/>
        <v>8085</v>
      </c>
      <c r="G153" s="1">
        <f t="shared" si="23"/>
        <v>-1.5679999996791594E-3</v>
      </c>
      <c r="K153" s="1">
        <f>G153</f>
        <v>-1.5679999996791594E-3</v>
      </c>
      <c r="O153" s="1">
        <f t="shared" ca="1" si="21"/>
        <v>-4.1707742033457917E-4</v>
      </c>
      <c r="Q153" s="56">
        <f t="shared" si="26"/>
        <v>37651.0337</v>
      </c>
    </row>
    <row r="154" spans="1:32" x14ac:dyDescent="0.2">
      <c r="A154" s="30" t="s">
        <v>67</v>
      </c>
      <c r="B154" s="35" t="s">
        <v>132</v>
      </c>
      <c r="C154" s="30">
        <v>52821.307000000001</v>
      </c>
      <c r="D154" s="30">
        <v>3.0000000000000001E-3</v>
      </c>
      <c r="E154" s="1">
        <f t="shared" si="24"/>
        <v>8268.769536717653</v>
      </c>
      <c r="F154" s="1">
        <f t="shared" si="25"/>
        <v>8269</v>
      </c>
      <c r="O154" s="1">
        <f t="shared" ca="1" si="21"/>
        <v>-4.000939064562226E-4</v>
      </c>
      <c r="Q154" s="56">
        <f t="shared" si="26"/>
        <v>37802.807000000001</v>
      </c>
      <c r="U154" s="4">
        <v>-0.1903351999935694</v>
      </c>
    </row>
    <row r="155" spans="1:32" x14ac:dyDescent="0.2">
      <c r="A155" s="30" t="s">
        <v>133</v>
      </c>
      <c r="B155" s="35" t="s">
        <v>47</v>
      </c>
      <c r="C155" s="31">
        <v>52854.538999999997</v>
      </c>
      <c r="D155" s="31">
        <v>8.0000000000000002E-3</v>
      </c>
      <c r="E155" s="1">
        <f t="shared" si="24"/>
        <v>8309.0077890174962</v>
      </c>
      <c r="F155" s="1">
        <f t="shared" si="25"/>
        <v>8309</v>
      </c>
      <c r="G155" s="1">
        <f t="shared" ref="G155:G167" si="27">+C155-(C$7+F155*C$8)</f>
        <v>6.4328000007662922E-3</v>
      </c>
      <c r="K155" s="1">
        <f t="shared" ref="K155:K171" si="28">G155</f>
        <v>6.4328000007662922E-3</v>
      </c>
      <c r="O155" s="1">
        <f t="shared" ca="1" si="21"/>
        <v>-3.9640183822179731E-4</v>
      </c>
      <c r="Q155" s="56">
        <f t="shared" si="26"/>
        <v>37836.038999999997</v>
      </c>
    </row>
    <row r="156" spans="1:32" x14ac:dyDescent="0.2">
      <c r="A156" s="31" t="s">
        <v>134</v>
      </c>
      <c r="B156" s="36" t="s">
        <v>47</v>
      </c>
      <c r="C156" s="31">
        <v>52878.493600000002</v>
      </c>
      <c r="D156" s="31" t="s">
        <v>36</v>
      </c>
      <c r="E156" s="1">
        <f t="shared" si="24"/>
        <v>8338.0127011065088</v>
      </c>
      <c r="F156" s="1">
        <f t="shared" si="25"/>
        <v>8338</v>
      </c>
      <c r="G156" s="1">
        <f t="shared" si="27"/>
        <v>1.0489600004802924E-2</v>
      </c>
      <c r="I156" s="1">
        <f>G156</f>
        <v>1.0489600004802924E-2</v>
      </c>
      <c r="O156" s="1">
        <f t="shared" ca="1" si="21"/>
        <v>-3.9372508875183893E-4</v>
      </c>
      <c r="Q156" s="56">
        <f t="shared" si="26"/>
        <v>37859.993600000002</v>
      </c>
    </row>
    <row r="157" spans="1:32" x14ac:dyDescent="0.2">
      <c r="A157" s="30" t="s">
        <v>135</v>
      </c>
      <c r="B157" s="35" t="s">
        <v>47</v>
      </c>
      <c r="C157" s="30">
        <v>53325.283000000003</v>
      </c>
      <c r="D157" s="30">
        <v>2E-3</v>
      </c>
      <c r="E157" s="1">
        <f t="shared" si="24"/>
        <v>8878.9980345832064</v>
      </c>
      <c r="F157" s="1">
        <f t="shared" si="25"/>
        <v>8879</v>
      </c>
      <c r="G157" s="1">
        <f t="shared" si="27"/>
        <v>-1.6231999907176942E-3</v>
      </c>
      <c r="K157" s="1">
        <f>G157</f>
        <v>-1.6231999907176942E-3</v>
      </c>
      <c r="O157" s="1">
        <f t="shared" ca="1" si="21"/>
        <v>-3.4378986588123645E-4</v>
      </c>
      <c r="Q157" s="56">
        <f t="shared" si="26"/>
        <v>38306.783000000003</v>
      </c>
    </row>
    <row r="158" spans="1:32" x14ac:dyDescent="0.2">
      <c r="A158" s="30" t="s">
        <v>135</v>
      </c>
      <c r="B158" s="35" t="s">
        <v>47</v>
      </c>
      <c r="C158" s="30">
        <v>53594.531000000003</v>
      </c>
      <c r="D158" s="30">
        <v>2E-3</v>
      </c>
      <c r="E158" s="1">
        <f t="shared" si="24"/>
        <v>9205.0111832119183</v>
      </c>
      <c r="F158" s="1">
        <f t="shared" si="25"/>
        <v>9205</v>
      </c>
      <c r="G158" s="1">
        <f t="shared" si="27"/>
        <v>9.2360000053304248E-3</v>
      </c>
      <c r="K158" s="1">
        <f>G158</f>
        <v>9.2360000053304248E-3</v>
      </c>
      <c r="O158" s="1">
        <f t="shared" ca="1" si="21"/>
        <v>-3.1369950977066998E-4</v>
      </c>
      <c r="Q158" s="56">
        <f t="shared" si="26"/>
        <v>38576.031000000003</v>
      </c>
    </row>
    <row r="159" spans="1:32" x14ac:dyDescent="0.2">
      <c r="A159" s="23" t="s">
        <v>136</v>
      </c>
      <c r="B159" s="24" t="s">
        <v>47</v>
      </c>
      <c r="C159" s="25">
        <v>53999.203399999999</v>
      </c>
      <c r="D159" s="26"/>
      <c r="E159" s="1">
        <f t="shared" si="24"/>
        <v>9695.0000532764552</v>
      </c>
      <c r="F159" s="1">
        <f t="shared" si="25"/>
        <v>9695</v>
      </c>
      <c r="G159" s="1">
        <f t="shared" si="27"/>
        <v>4.400000034365803E-5</v>
      </c>
      <c r="K159" s="1">
        <f t="shared" si="28"/>
        <v>4.400000034365803E-5</v>
      </c>
      <c r="O159" s="1">
        <f t="shared" ca="1" si="21"/>
        <v>-2.6847167389895969E-4</v>
      </c>
      <c r="Q159" s="56">
        <f t="shared" si="26"/>
        <v>38980.703399999999</v>
      </c>
    </row>
    <row r="160" spans="1:32" x14ac:dyDescent="0.2">
      <c r="A160" s="31" t="s">
        <v>137</v>
      </c>
      <c r="B160" s="36" t="s">
        <v>47</v>
      </c>
      <c r="C160" s="31">
        <v>54769.749400000001</v>
      </c>
      <c r="D160" s="31">
        <v>2.9999999999999997E-4</v>
      </c>
      <c r="E160" s="1">
        <f t="shared" si="24"/>
        <v>10627.999101080935</v>
      </c>
      <c r="F160" s="1">
        <f t="shared" si="25"/>
        <v>10628</v>
      </c>
      <c r="G160" s="1">
        <f t="shared" si="27"/>
        <v>-7.4239999230485409E-4</v>
      </c>
      <c r="K160" s="1">
        <f t="shared" si="28"/>
        <v>-7.4239999230485409E-4</v>
      </c>
      <c r="O160" s="1">
        <f t="shared" ref="O160:O167" ca="1" si="29">+C$11+C$12*F160</f>
        <v>-1.8235418233098909E-4</v>
      </c>
      <c r="Q160" s="56">
        <f t="shared" si="26"/>
        <v>39751.249400000001</v>
      </c>
    </row>
    <row r="161" spans="1:17" x14ac:dyDescent="0.2">
      <c r="A161" s="37" t="s">
        <v>138</v>
      </c>
      <c r="B161" s="36" t="s">
        <v>47</v>
      </c>
      <c r="C161" s="31">
        <v>55131.485130000001</v>
      </c>
      <c r="D161" s="31">
        <v>1E-3</v>
      </c>
      <c r="E161" s="1">
        <f t="shared" si="24"/>
        <v>11065.999027946895</v>
      </c>
      <c r="F161" s="1">
        <f t="shared" si="25"/>
        <v>11066</v>
      </c>
      <c r="G161" s="1">
        <f t="shared" si="27"/>
        <v>-8.0279999383492395E-4</v>
      </c>
      <c r="K161" s="1">
        <f t="shared" si="28"/>
        <v>-8.0279999383492395E-4</v>
      </c>
      <c r="O161" s="1">
        <f t="shared" ca="1" si="29"/>
        <v>-1.4192603516403174E-4</v>
      </c>
      <c r="Q161" s="56">
        <f t="shared" si="26"/>
        <v>40112.985130000001</v>
      </c>
    </row>
    <row r="162" spans="1:17" x14ac:dyDescent="0.2">
      <c r="A162" s="37" t="s">
        <v>138</v>
      </c>
      <c r="B162" s="36" t="s">
        <v>47</v>
      </c>
      <c r="C162" s="31">
        <v>55155.435140000001</v>
      </c>
      <c r="D162" s="31">
        <v>5.9999999999999995E-4</v>
      </c>
      <c r="E162" s="1">
        <f t="shared" si="24"/>
        <v>11094.998382333146</v>
      </c>
      <c r="F162" s="1">
        <f t="shared" si="25"/>
        <v>11095</v>
      </c>
      <c r="G162" s="1">
        <f t="shared" si="27"/>
        <v>-1.3359999938984402E-3</v>
      </c>
      <c r="K162" s="1">
        <f t="shared" si="28"/>
        <v>-1.3359999938984402E-3</v>
      </c>
      <c r="O162" s="1">
        <f t="shared" ca="1" si="29"/>
        <v>-1.3924928569407336E-4</v>
      </c>
      <c r="Q162" s="56">
        <f t="shared" si="26"/>
        <v>40136.935140000001</v>
      </c>
    </row>
    <row r="163" spans="1:17" x14ac:dyDescent="0.2">
      <c r="A163" s="37" t="s">
        <v>138</v>
      </c>
      <c r="B163" s="36" t="s">
        <v>47</v>
      </c>
      <c r="C163" s="31">
        <v>55175.256300000001</v>
      </c>
      <c r="D163" s="31">
        <v>1.9E-3</v>
      </c>
      <c r="E163" s="1">
        <f t="shared" si="24"/>
        <v>11118.998407518378</v>
      </c>
      <c r="F163" s="1">
        <f t="shared" si="25"/>
        <v>11119</v>
      </c>
      <c r="G163" s="1">
        <f t="shared" si="27"/>
        <v>-1.3151999955880456E-3</v>
      </c>
      <c r="K163" s="1">
        <f t="shared" si="28"/>
        <v>-1.3151999955880456E-3</v>
      </c>
      <c r="O163" s="1">
        <f t="shared" ca="1" si="29"/>
        <v>-1.3703404475341806E-4</v>
      </c>
      <c r="Q163" s="56">
        <f t="shared" si="26"/>
        <v>40156.756300000001</v>
      </c>
    </row>
    <row r="164" spans="1:17" x14ac:dyDescent="0.2">
      <c r="A164" s="37" t="s">
        <v>139</v>
      </c>
      <c r="B164" s="36" t="s">
        <v>47</v>
      </c>
      <c r="C164" s="31">
        <v>55528.733399999997</v>
      </c>
      <c r="D164" s="31">
        <v>2.0000000000000001E-4</v>
      </c>
      <c r="E164" s="1">
        <f t="shared" si="24"/>
        <v>11546.998549911805</v>
      </c>
      <c r="F164" s="1">
        <f t="shared" si="25"/>
        <v>11547</v>
      </c>
      <c r="G164" s="1">
        <f t="shared" si="27"/>
        <v>-1.1975999950664118E-3</v>
      </c>
      <c r="K164" s="1">
        <f t="shared" si="28"/>
        <v>-1.1975999950664118E-3</v>
      </c>
      <c r="O164" s="1">
        <f t="shared" ca="1" si="29"/>
        <v>-9.7528914645067088E-5</v>
      </c>
      <c r="Q164" s="56">
        <f t="shared" si="26"/>
        <v>40510.233399999997</v>
      </c>
    </row>
    <row r="165" spans="1:17" x14ac:dyDescent="0.2">
      <c r="A165" s="23" t="s">
        <v>140</v>
      </c>
      <c r="B165" s="24" t="s">
        <v>47</v>
      </c>
      <c r="C165" s="25">
        <v>56903.827499999999</v>
      </c>
      <c r="D165" s="26"/>
      <c r="E165" s="1">
        <f t="shared" si="24"/>
        <v>13212.001659319363</v>
      </c>
      <c r="F165" s="1">
        <f t="shared" si="25"/>
        <v>13212</v>
      </c>
      <c r="G165" s="1">
        <f t="shared" si="27"/>
        <v>1.3704000011784956E-3</v>
      </c>
      <c r="K165" s="1">
        <f t="shared" si="28"/>
        <v>1.3704000011784956E-3</v>
      </c>
      <c r="O165" s="1">
        <f t="shared" ca="1" si="29"/>
        <v>5.615342561288714E-5</v>
      </c>
      <c r="Q165" s="56">
        <f t="shared" si="26"/>
        <v>41885.327499999999</v>
      </c>
    </row>
    <row r="166" spans="1:17" x14ac:dyDescent="0.2">
      <c r="A166" s="23" t="s">
        <v>140</v>
      </c>
      <c r="B166" s="24" t="s">
        <v>47</v>
      </c>
      <c r="C166" s="25">
        <v>56956.683499999999</v>
      </c>
      <c r="D166" s="26"/>
      <c r="E166" s="1">
        <f t="shared" si="24"/>
        <v>13276.001209859827</v>
      </c>
      <c r="F166" s="1">
        <f t="shared" si="25"/>
        <v>13276</v>
      </c>
      <c r="G166" s="1">
        <f t="shared" si="27"/>
        <v>9.9920000502606854E-4</v>
      </c>
      <c r="K166" s="1">
        <f t="shared" si="28"/>
        <v>9.9920000502606854E-4</v>
      </c>
      <c r="O166" s="1">
        <f t="shared" ca="1" si="29"/>
        <v>6.2060734787967517E-5</v>
      </c>
      <c r="Q166" s="56">
        <f t="shared" si="26"/>
        <v>41938.183499999999</v>
      </c>
    </row>
    <row r="167" spans="1:17" x14ac:dyDescent="0.2">
      <c r="A167" s="38" t="s">
        <v>141</v>
      </c>
      <c r="B167" s="39" t="s">
        <v>47</v>
      </c>
      <c r="C167" s="40">
        <v>56958.334000000003</v>
      </c>
      <c r="D167" s="40">
        <v>3.0000000000000001E-3</v>
      </c>
      <c r="E167" s="1">
        <f t="shared" si="24"/>
        <v>13277.999682278612</v>
      </c>
      <c r="F167" s="1">
        <f t="shared" si="25"/>
        <v>13278</v>
      </c>
      <c r="G167" s="1">
        <f t="shared" si="27"/>
        <v>-2.6239998987875879E-4</v>
      </c>
      <c r="K167" s="1">
        <f t="shared" si="28"/>
        <v>-2.6239998987875879E-4</v>
      </c>
      <c r="O167" s="1">
        <f t="shared" ca="1" si="29"/>
        <v>6.2245338199688792E-5</v>
      </c>
      <c r="Q167" s="56">
        <f t="shared" si="26"/>
        <v>41939.834000000003</v>
      </c>
    </row>
    <row r="168" spans="1:17" x14ac:dyDescent="0.2">
      <c r="A168" s="41" t="s">
        <v>142</v>
      </c>
      <c r="B168" s="42" t="s">
        <v>47</v>
      </c>
      <c r="C168" s="41">
        <v>56903.827599999997</v>
      </c>
      <c r="D168" s="41">
        <v>2.0000000000000001E-4</v>
      </c>
      <c r="E168" s="1">
        <f>+(C168-C$7)/C$8</f>
        <v>13212.001780402208</v>
      </c>
      <c r="F168" s="1">
        <f t="shared" si="25"/>
        <v>13212</v>
      </c>
      <c r="G168" s="1">
        <f>+C168-(C$7+F168*C$8)</f>
        <v>1.4703999986522831E-3</v>
      </c>
      <c r="K168" s="1">
        <f t="shared" si="28"/>
        <v>1.4703999986522831E-3</v>
      </c>
      <c r="O168" s="1">
        <f ca="1">+C$11+C$12*F168</f>
        <v>5.615342561288714E-5</v>
      </c>
      <c r="Q168" s="56">
        <f>+C168-15018.5</f>
        <v>41885.327599999997</v>
      </c>
    </row>
    <row r="169" spans="1:17" x14ac:dyDescent="0.2">
      <c r="A169" s="41" t="s">
        <v>142</v>
      </c>
      <c r="B169" s="42" t="s">
        <v>47</v>
      </c>
      <c r="C169" s="41">
        <v>56903.827599999997</v>
      </c>
      <c r="D169" s="41">
        <v>2.0000000000000001E-4</v>
      </c>
      <c r="E169" s="1">
        <f>+(C169-C$7)/C$8</f>
        <v>13212.001780402208</v>
      </c>
      <c r="F169" s="1">
        <f t="shared" si="25"/>
        <v>13212</v>
      </c>
      <c r="G169" s="1">
        <f>+C169-(C$7+F169*C$8)</f>
        <v>1.4703999986522831E-3</v>
      </c>
      <c r="K169" s="1">
        <f t="shared" si="28"/>
        <v>1.4703999986522831E-3</v>
      </c>
      <c r="O169" s="1">
        <f ca="1">+C$11+C$12*F169</f>
        <v>5.615342561288714E-5</v>
      </c>
      <c r="Q169" s="56">
        <f>+C169-15018.5</f>
        <v>41885.327599999997</v>
      </c>
    </row>
    <row r="170" spans="1:17" x14ac:dyDescent="0.2">
      <c r="A170" s="41" t="s">
        <v>142</v>
      </c>
      <c r="B170" s="42" t="s">
        <v>47</v>
      </c>
      <c r="C170" s="41">
        <v>56956.683499999999</v>
      </c>
      <c r="D170" s="41">
        <v>2.0000000000000001E-4</v>
      </c>
      <c r="E170" s="1">
        <f>+(C170-C$7)/C$8</f>
        <v>13276.001209859827</v>
      </c>
      <c r="F170" s="1">
        <f t="shared" si="25"/>
        <v>13276</v>
      </c>
      <c r="G170" s="1">
        <f>+C170-(C$7+F170*C$8)</f>
        <v>9.9920000502606854E-4</v>
      </c>
      <c r="K170" s="1">
        <f t="shared" si="28"/>
        <v>9.9920000502606854E-4</v>
      </c>
      <c r="O170" s="1">
        <f ca="1">+C$11+C$12*F170</f>
        <v>6.2060734787967517E-5</v>
      </c>
      <c r="Q170" s="56">
        <f>+C170-15018.5</f>
        <v>41938.183499999999</v>
      </c>
    </row>
    <row r="171" spans="1:17" ht="12" customHeight="1" x14ac:dyDescent="0.2">
      <c r="A171" s="41" t="s">
        <v>142</v>
      </c>
      <c r="B171" s="42" t="s">
        <v>47</v>
      </c>
      <c r="C171" s="41">
        <v>56956.683499999999</v>
      </c>
      <c r="D171" s="41">
        <v>2.0000000000000001E-4</v>
      </c>
      <c r="E171" s="1">
        <f>+(C171-C$7)/C$8</f>
        <v>13276.001209859827</v>
      </c>
      <c r="F171" s="1">
        <f t="shared" si="25"/>
        <v>13276</v>
      </c>
      <c r="G171" s="1">
        <f>+C171-(C$7+F171*C$8)</f>
        <v>9.9920000502606854E-4</v>
      </c>
      <c r="K171" s="1">
        <f t="shared" si="28"/>
        <v>9.9920000502606854E-4</v>
      </c>
      <c r="O171" s="1">
        <f ca="1">+C$11+C$12*F171</f>
        <v>6.2060734787967517E-5</v>
      </c>
      <c r="Q171" s="56">
        <f>+C171-15018.5</f>
        <v>41938.183499999999</v>
      </c>
    </row>
    <row r="172" spans="1:17" ht="12" customHeight="1" x14ac:dyDescent="0.2">
      <c r="A172" s="55" t="s">
        <v>585</v>
      </c>
      <c r="B172" s="33" t="s">
        <v>47</v>
      </c>
      <c r="C172" s="34">
        <v>59135.362300000001</v>
      </c>
      <c r="D172" s="34">
        <v>4.0000000000000002E-4</v>
      </c>
      <c r="E172" s="1">
        <f>+(C172-C$7)/C$8</f>
        <v>15914.007566225058</v>
      </c>
      <c r="F172" s="1">
        <f>ROUND(2*E172,0)/2</f>
        <v>15914</v>
      </c>
      <c r="G172" s="1">
        <f>+C172-(C$7+F172*C$8)</f>
        <v>6.2488000039593317E-3</v>
      </c>
      <c r="K172" s="1">
        <f>G172</f>
        <v>6.2488000039593317E-3</v>
      </c>
      <c r="O172" s="1">
        <f ca="1">+C$11+C$12*F172</f>
        <v>3.0555263484831796E-4</v>
      </c>
      <c r="Q172" s="56">
        <f>+C172-15018.5</f>
        <v>44116.862300000001</v>
      </c>
    </row>
    <row r="173" spans="1:17" ht="12" customHeight="1" x14ac:dyDescent="0.2">
      <c r="A173" s="57" t="s">
        <v>586</v>
      </c>
      <c r="B173" s="58" t="s">
        <v>47</v>
      </c>
      <c r="C173" s="59">
        <v>59168.396999999997</v>
      </c>
      <c r="D173" s="60">
        <v>4.0000000000000002E-4</v>
      </c>
      <c r="E173" s="1">
        <f t="shared" ref="E173" si="30">+(C173-C$7)/C$8</f>
        <v>15954.006922064298</v>
      </c>
      <c r="F173" s="1">
        <f t="shared" ref="F173" si="31">ROUND(2*E173,0)/2</f>
        <v>15954</v>
      </c>
      <c r="G173" s="1">
        <f t="shared" ref="G173" si="32">+C173-(C$7+F173*C$8)</f>
        <v>5.7167999984812923E-3</v>
      </c>
      <c r="K173" s="1">
        <f t="shared" ref="K173" si="33">G173</f>
        <v>5.7167999984812923E-3</v>
      </c>
      <c r="O173" s="1">
        <f t="shared" ref="O173" ca="1" si="34">+C$11+C$12*F173</f>
        <v>3.0924470308274325E-4</v>
      </c>
      <c r="Q173" s="56">
        <f t="shared" ref="Q173" si="35">+C173-15018.5</f>
        <v>44149.896999999997</v>
      </c>
    </row>
    <row r="174" spans="1:17" ht="12" customHeight="1" x14ac:dyDescent="0.2">
      <c r="C174" s="26"/>
      <c r="D174" s="26"/>
    </row>
    <row r="175" spans="1:17" x14ac:dyDescent="0.2">
      <c r="C175" s="26"/>
      <c r="D175" s="26"/>
    </row>
    <row r="176" spans="1:17" x14ac:dyDescent="0.2">
      <c r="C176" s="26"/>
      <c r="D176" s="26"/>
    </row>
    <row r="177" spans="3:4" x14ac:dyDescent="0.2">
      <c r="C177" s="26"/>
      <c r="D177" s="26"/>
    </row>
    <row r="178" spans="3:4" x14ac:dyDescent="0.2">
      <c r="C178" s="26"/>
      <c r="D178" s="2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4"/>
  <sheetViews>
    <sheetView topLeftCell="A158" workbookViewId="0">
      <selection activeCell="A96" sqref="A96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3" t="s">
        <v>143</v>
      </c>
      <c r="I1" s="44" t="s">
        <v>144</v>
      </c>
      <c r="J1" s="45" t="s">
        <v>38</v>
      </c>
    </row>
    <row r="2" spans="1:16" x14ac:dyDescent="0.2">
      <c r="I2" s="46" t="s">
        <v>145</v>
      </c>
      <c r="J2" s="47" t="s">
        <v>37</v>
      </c>
    </row>
    <row r="3" spans="1:16" x14ac:dyDescent="0.2">
      <c r="A3" s="48" t="s">
        <v>146</v>
      </c>
      <c r="I3" s="46" t="s">
        <v>147</v>
      </c>
      <c r="J3" s="47" t="s">
        <v>35</v>
      </c>
    </row>
    <row r="4" spans="1:16" x14ac:dyDescent="0.2">
      <c r="I4" s="46" t="s">
        <v>148</v>
      </c>
      <c r="J4" s="47" t="s">
        <v>35</v>
      </c>
    </row>
    <row r="5" spans="1:16" x14ac:dyDescent="0.2">
      <c r="I5" s="49" t="s">
        <v>149</v>
      </c>
      <c r="J5" s="50" t="s">
        <v>36</v>
      </c>
    </row>
    <row r="11" spans="1:16" ht="12.75" customHeight="1" x14ac:dyDescent="0.2">
      <c r="A11" s="26" t="str">
        <f t="shared" ref="A11:A42" si="0">P11</f>
        <v> BBS 5 </v>
      </c>
      <c r="B11" s="15" t="str">
        <f t="shared" ref="B11:B42" si="1">IF(H11=INT(H11),"I","II")</f>
        <v>I</v>
      </c>
      <c r="C11" s="26">
        <f t="shared" ref="C11:C42" si="2">1*G11</f>
        <v>41565.572999999997</v>
      </c>
      <c r="D11" t="str">
        <f t="shared" ref="D11:D42" si="3">VLOOKUP(F11,I$1:J$5,2,FALSE)</f>
        <v>vis</v>
      </c>
      <c r="E11">
        <f>VLOOKUP(C11,Active!C$21:E$966,3,FALSE)</f>
        <v>-5359.9938393046559</v>
      </c>
      <c r="F11" s="15" t="s">
        <v>149</v>
      </c>
      <c r="G11" t="str">
        <f t="shared" ref="G11:G42" si="4">MID(I11,3,LEN(I11)-3)</f>
        <v>41565.573</v>
      </c>
      <c r="H11" s="26">
        <f t="shared" ref="H11:H42" si="5">1*K11</f>
        <v>-5360</v>
      </c>
      <c r="I11" s="51" t="s">
        <v>150</v>
      </c>
      <c r="J11" s="52" t="s">
        <v>151</v>
      </c>
      <c r="K11" s="51">
        <v>-5360</v>
      </c>
      <c r="L11" s="51" t="s">
        <v>152</v>
      </c>
      <c r="M11" s="52" t="s">
        <v>153</v>
      </c>
      <c r="N11" s="52"/>
      <c r="O11" s="53" t="s">
        <v>154</v>
      </c>
      <c r="P11" s="53" t="s">
        <v>155</v>
      </c>
    </row>
    <row r="12" spans="1:16" ht="12.75" customHeight="1" x14ac:dyDescent="0.2">
      <c r="A12" s="26" t="str">
        <f t="shared" si="0"/>
        <v> BBS 6 </v>
      </c>
      <c r="B12" s="15" t="str">
        <f t="shared" si="1"/>
        <v>I</v>
      </c>
      <c r="C12" s="26">
        <f t="shared" si="2"/>
        <v>41595.298000000003</v>
      </c>
      <c r="D12" t="str">
        <f t="shared" si="3"/>
        <v>vis</v>
      </c>
      <c r="E12">
        <f>VLOOKUP(C12,Active!C$21:E$966,3,FALSE)</f>
        <v>-5324.0019625108062</v>
      </c>
      <c r="F12" s="15" t="s">
        <v>149</v>
      </c>
      <c r="G12" t="str">
        <f t="shared" si="4"/>
        <v>41595.298</v>
      </c>
      <c r="H12" s="26">
        <f t="shared" si="5"/>
        <v>-5324</v>
      </c>
      <c r="I12" s="51" t="s">
        <v>156</v>
      </c>
      <c r="J12" s="52" t="s">
        <v>157</v>
      </c>
      <c r="K12" s="51">
        <v>-5324</v>
      </c>
      <c r="L12" s="51" t="s">
        <v>158</v>
      </c>
      <c r="M12" s="52" t="s">
        <v>153</v>
      </c>
      <c r="N12" s="52"/>
      <c r="O12" s="53" t="s">
        <v>154</v>
      </c>
      <c r="P12" s="53" t="s">
        <v>159</v>
      </c>
    </row>
    <row r="13" spans="1:16" ht="12.75" customHeight="1" x14ac:dyDescent="0.2">
      <c r="A13" s="26" t="str">
        <f t="shared" si="0"/>
        <v> BBS 6 </v>
      </c>
      <c r="B13" s="15" t="str">
        <f t="shared" si="1"/>
        <v>I</v>
      </c>
      <c r="C13" s="26">
        <f t="shared" si="2"/>
        <v>41595.300000000003</v>
      </c>
      <c r="D13" t="str">
        <f t="shared" si="3"/>
        <v>vis</v>
      </c>
      <c r="E13">
        <f>VLOOKUP(C13,Active!C$21:E$966,3,FALSE)</f>
        <v>-5323.9995408538307</v>
      </c>
      <c r="F13" s="15" t="s">
        <v>149</v>
      </c>
      <c r="G13" t="str">
        <f t="shared" si="4"/>
        <v>41595.300</v>
      </c>
      <c r="H13" s="26">
        <f t="shared" si="5"/>
        <v>-5324</v>
      </c>
      <c r="I13" s="51" t="s">
        <v>160</v>
      </c>
      <c r="J13" s="52" t="s">
        <v>161</v>
      </c>
      <c r="K13" s="51">
        <v>-5324</v>
      </c>
      <c r="L13" s="51" t="s">
        <v>162</v>
      </c>
      <c r="M13" s="52" t="s">
        <v>153</v>
      </c>
      <c r="N13" s="52"/>
      <c r="O13" s="53" t="s">
        <v>163</v>
      </c>
      <c r="P13" s="53" t="s">
        <v>159</v>
      </c>
    </row>
    <row r="14" spans="1:16" ht="12.75" customHeight="1" x14ac:dyDescent="0.2">
      <c r="A14" s="26" t="str">
        <f t="shared" si="0"/>
        <v> BBS 6 </v>
      </c>
      <c r="B14" s="15" t="str">
        <f t="shared" si="1"/>
        <v>I</v>
      </c>
      <c r="C14" s="26">
        <f t="shared" si="2"/>
        <v>41599.411</v>
      </c>
      <c r="D14" t="str">
        <f t="shared" si="3"/>
        <v>vis</v>
      </c>
      <c r="E14">
        <f>VLOOKUP(C14,Active!C$21:E$966,3,FALSE)</f>
        <v>-5319.0218249413201</v>
      </c>
      <c r="F14" s="15" t="s">
        <v>149</v>
      </c>
      <c r="G14" t="str">
        <f t="shared" si="4"/>
        <v>41599.411</v>
      </c>
      <c r="H14" s="26">
        <f t="shared" si="5"/>
        <v>-5319</v>
      </c>
      <c r="I14" s="51" t="s">
        <v>164</v>
      </c>
      <c r="J14" s="52" t="s">
        <v>165</v>
      </c>
      <c r="K14" s="51">
        <v>-5319</v>
      </c>
      <c r="L14" s="51" t="s">
        <v>166</v>
      </c>
      <c r="M14" s="52" t="s">
        <v>153</v>
      </c>
      <c r="N14" s="52"/>
      <c r="O14" s="53" t="s">
        <v>163</v>
      </c>
      <c r="P14" s="53" t="s">
        <v>159</v>
      </c>
    </row>
    <row r="15" spans="1:16" ht="12.75" customHeight="1" x14ac:dyDescent="0.2">
      <c r="A15" s="26" t="str">
        <f t="shared" si="0"/>
        <v> BBS 6 </v>
      </c>
      <c r="B15" s="15" t="str">
        <f t="shared" si="1"/>
        <v>I</v>
      </c>
      <c r="C15" s="26">
        <f t="shared" si="2"/>
        <v>41603.557000000001</v>
      </c>
      <c r="D15" t="str">
        <f t="shared" si="3"/>
        <v>vis</v>
      </c>
      <c r="E15">
        <f>VLOOKUP(C15,Active!C$21:E$966,3,FALSE)</f>
        <v>-5314.0017300317386</v>
      </c>
      <c r="F15" s="15" t="s">
        <v>149</v>
      </c>
      <c r="G15" t="str">
        <f t="shared" si="4"/>
        <v>41603.557</v>
      </c>
      <c r="H15" s="26">
        <f t="shared" si="5"/>
        <v>-5314</v>
      </c>
      <c r="I15" s="51" t="s">
        <v>167</v>
      </c>
      <c r="J15" s="52" t="s">
        <v>168</v>
      </c>
      <c r="K15" s="51">
        <v>-5314</v>
      </c>
      <c r="L15" s="51" t="s">
        <v>169</v>
      </c>
      <c r="M15" s="52" t="s">
        <v>153</v>
      </c>
      <c r="N15" s="52"/>
      <c r="O15" s="53" t="s">
        <v>154</v>
      </c>
      <c r="P15" s="53" t="s">
        <v>159</v>
      </c>
    </row>
    <row r="16" spans="1:16" ht="12.75" customHeight="1" x14ac:dyDescent="0.2">
      <c r="A16" s="26" t="str">
        <f t="shared" si="0"/>
        <v> BBS 6 </v>
      </c>
      <c r="B16" s="15" t="str">
        <f t="shared" si="1"/>
        <v>I</v>
      </c>
      <c r="C16" s="26">
        <f t="shared" si="2"/>
        <v>41628.339999999997</v>
      </c>
      <c r="D16" t="str">
        <f t="shared" si="3"/>
        <v>vis</v>
      </c>
      <c r="E16">
        <f>VLOOKUP(C16,Active!C$21:E$966,3,FALSE)</f>
        <v>-5283.9937676236095</v>
      </c>
      <c r="F16" s="15" t="s">
        <v>149</v>
      </c>
      <c r="G16" t="str">
        <f t="shared" si="4"/>
        <v>41628.340</v>
      </c>
      <c r="H16" s="26">
        <f t="shared" si="5"/>
        <v>-5284</v>
      </c>
      <c r="I16" s="51" t="s">
        <v>170</v>
      </c>
      <c r="J16" s="52" t="s">
        <v>171</v>
      </c>
      <c r="K16" s="51">
        <v>-5284</v>
      </c>
      <c r="L16" s="51" t="s">
        <v>152</v>
      </c>
      <c r="M16" s="52" t="s">
        <v>153</v>
      </c>
      <c r="N16" s="52"/>
      <c r="O16" s="53" t="s">
        <v>163</v>
      </c>
      <c r="P16" s="53" t="s">
        <v>159</v>
      </c>
    </row>
    <row r="17" spans="1:16" ht="12.75" customHeight="1" x14ac:dyDescent="0.2">
      <c r="A17" s="26" t="str">
        <f t="shared" si="0"/>
        <v> BBS 7 </v>
      </c>
      <c r="B17" s="15" t="str">
        <f t="shared" si="1"/>
        <v>I</v>
      </c>
      <c r="C17" s="26">
        <f t="shared" si="2"/>
        <v>41657.241000000002</v>
      </c>
      <c r="D17" t="str">
        <f t="shared" si="3"/>
        <v>vis</v>
      </c>
      <c r="E17">
        <f>VLOOKUP(C17,Active!C$21:E$966,3,FALSE)</f>
        <v>-5248.9996135035408</v>
      </c>
      <c r="F17" s="15" t="s">
        <v>149</v>
      </c>
      <c r="G17" t="str">
        <f t="shared" si="4"/>
        <v>41657.241</v>
      </c>
      <c r="H17" s="26">
        <f t="shared" si="5"/>
        <v>-5249</v>
      </c>
      <c r="I17" s="51" t="s">
        <v>172</v>
      </c>
      <c r="J17" s="52" t="s">
        <v>173</v>
      </c>
      <c r="K17" s="51">
        <v>-5249</v>
      </c>
      <c r="L17" s="51" t="s">
        <v>162</v>
      </c>
      <c r="M17" s="52" t="s">
        <v>153</v>
      </c>
      <c r="N17" s="52"/>
      <c r="O17" s="53" t="s">
        <v>154</v>
      </c>
      <c r="P17" s="53" t="s">
        <v>174</v>
      </c>
    </row>
    <row r="18" spans="1:16" ht="12.75" customHeight="1" x14ac:dyDescent="0.2">
      <c r="A18" s="26" t="str">
        <f t="shared" si="0"/>
        <v> BBS 24 </v>
      </c>
      <c r="B18" s="15" t="str">
        <f t="shared" si="1"/>
        <v>I</v>
      </c>
      <c r="C18" s="26">
        <f t="shared" si="2"/>
        <v>42738.311000000002</v>
      </c>
      <c r="D18" t="str">
        <f t="shared" si="3"/>
        <v>vis</v>
      </c>
      <c r="E18">
        <f>VLOOKUP(C18,Active!C$21:E$966,3,FALSE)</f>
        <v>-3940.0092604162678</v>
      </c>
      <c r="F18" s="15" t="s">
        <v>149</v>
      </c>
      <c r="G18" t="str">
        <f t="shared" si="4"/>
        <v>42738.311</v>
      </c>
      <c r="H18" s="26">
        <f t="shared" si="5"/>
        <v>-3940</v>
      </c>
      <c r="I18" s="51" t="s">
        <v>175</v>
      </c>
      <c r="J18" s="52" t="s">
        <v>176</v>
      </c>
      <c r="K18" s="51">
        <v>-3940</v>
      </c>
      <c r="L18" s="51" t="s">
        <v>177</v>
      </c>
      <c r="M18" s="52" t="s">
        <v>153</v>
      </c>
      <c r="N18" s="52"/>
      <c r="O18" s="53" t="s">
        <v>163</v>
      </c>
      <c r="P18" s="53" t="s">
        <v>178</v>
      </c>
    </row>
    <row r="19" spans="1:16" ht="12.75" customHeight="1" x14ac:dyDescent="0.2">
      <c r="A19" s="26" t="str">
        <f t="shared" si="0"/>
        <v> BBS 24 </v>
      </c>
      <c r="B19" s="15" t="str">
        <f t="shared" si="1"/>
        <v>I</v>
      </c>
      <c r="C19" s="26">
        <f t="shared" si="2"/>
        <v>42738.326000000001</v>
      </c>
      <c r="D19" t="str">
        <f t="shared" si="3"/>
        <v>vis</v>
      </c>
      <c r="E19">
        <f>VLOOKUP(C19,Active!C$21:E$966,3,FALSE)</f>
        <v>-3939.9910979889546</v>
      </c>
      <c r="F19" s="15" t="s">
        <v>149</v>
      </c>
      <c r="G19" t="str">
        <f t="shared" si="4"/>
        <v>42738.326</v>
      </c>
      <c r="H19" s="26">
        <f t="shared" si="5"/>
        <v>-3940</v>
      </c>
      <c r="I19" s="51" t="s">
        <v>179</v>
      </c>
      <c r="J19" s="52" t="s">
        <v>180</v>
      </c>
      <c r="K19" s="51">
        <v>-3940</v>
      </c>
      <c r="L19" s="51" t="s">
        <v>181</v>
      </c>
      <c r="M19" s="52" t="s">
        <v>153</v>
      </c>
      <c r="N19" s="52"/>
      <c r="O19" s="53" t="s">
        <v>182</v>
      </c>
      <c r="P19" s="53" t="s">
        <v>178</v>
      </c>
    </row>
    <row r="20" spans="1:16" ht="12.75" customHeight="1" x14ac:dyDescent="0.2">
      <c r="A20" s="26" t="str">
        <f t="shared" si="0"/>
        <v> BBS 36 </v>
      </c>
      <c r="B20" s="15" t="str">
        <f t="shared" si="1"/>
        <v>I</v>
      </c>
      <c r="C20" s="26">
        <f t="shared" si="2"/>
        <v>43492.356</v>
      </c>
      <c r="D20" t="str">
        <f t="shared" si="3"/>
        <v>vis</v>
      </c>
      <c r="E20">
        <f>VLOOKUP(C20,Active!C$21:E$966,3,FALSE)</f>
        <v>-3026.9900934856428</v>
      </c>
      <c r="F20" s="15" t="s">
        <v>149</v>
      </c>
      <c r="G20" t="str">
        <f t="shared" si="4"/>
        <v>43492.356</v>
      </c>
      <c r="H20" s="26">
        <f t="shared" si="5"/>
        <v>-3027</v>
      </c>
      <c r="I20" s="51" t="s">
        <v>183</v>
      </c>
      <c r="J20" s="52" t="s">
        <v>184</v>
      </c>
      <c r="K20" s="51">
        <v>-3027</v>
      </c>
      <c r="L20" s="51" t="s">
        <v>185</v>
      </c>
      <c r="M20" s="52" t="s">
        <v>153</v>
      </c>
      <c r="N20" s="52"/>
      <c r="O20" s="53" t="s">
        <v>182</v>
      </c>
      <c r="P20" s="53" t="s">
        <v>186</v>
      </c>
    </row>
    <row r="21" spans="1:16" ht="12.75" customHeight="1" x14ac:dyDescent="0.2">
      <c r="A21" s="26" t="str">
        <f t="shared" si="0"/>
        <v> BBS 39 </v>
      </c>
      <c r="B21" s="15" t="str">
        <f t="shared" si="1"/>
        <v>I</v>
      </c>
      <c r="C21" s="26">
        <f t="shared" si="2"/>
        <v>43762.417000000001</v>
      </c>
      <c r="D21" t="str">
        <f t="shared" si="3"/>
        <v>vis</v>
      </c>
      <c r="E21">
        <f>VLOOKUP(C21,Active!C$21:E$966,3,FALSE)</f>
        <v>-2699.9925412965113</v>
      </c>
      <c r="F21" s="15" t="s">
        <v>149</v>
      </c>
      <c r="G21" t="str">
        <f t="shared" si="4"/>
        <v>43762.417</v>
      </c>
      <c r="H21" s="26">
        <f t="shared" si="5"/>
        <v>-2700</v>
      </c>
      <c r="I21" s="51" t="s">
        <v>187</v>
      </c>
      <c r="J21" s="52" t="s">
        <v>188</v>
      </c>
      <c r="K21" s="51">
        <v>-2700</v>
      </c>
      <c r="L21" s="51" t="s">
        <v>189</v>
      </c>
      <c r="M21" s="52" t="s">
        <v>153</v>
      </c>
      <c r="N21" s="52"/>
      <c r="O21" s="53" t="s">
        <v>182</v>
      </c>
      <c r="P21" s="53" t="s">
        <v>190</v>
      </c>
    </row>
    <row r="22" spans="1:16" ht="12.75" customHeight="1" x14ac:dyDescent="0.2">
      <c r="A22" s="26" t="str">
        <f t="shared" si="0"/>
        <v> BBS 39 </v>
      </c>
      <c r="B22" s="15" t="str">
        <f t="shared" si="1"/>
        <v>I</v>
      </c>
      <c r="C22" s="26">
        <f t="shared" si="2"/>
        <v>43810.317000000003</v>
      </c>
      <c r="D22" t="str">
        <f t="shared" si="3"/>
        <v>vis</v>
      </c>
      <c r="E22">
        <f>VLOOKUP(C22,Active!C$21:E$966,3,FALSE)</f>
        <v>-2641.9938567405784</v>
      </c>
      <c r="F22" s="15" t="s">
        <v>149</v>
      </c>
      <c r="G22" t="str">
        <f t="shared" si="4"/>
        <v>43810.317</v>
      </c>
      <c r="H22" s="26">
        <f t="shared" si="5"/>
        <v>-2642</v>
      </c>
      <c r="I22" s="51" t="s">
        <v>191</v>
      </c>
      <c r="J22" s="52" t="s">
        <v>192</v>
      </c>
      <c r="K22" s="51">
        <v>-2642</v>
      </c>
      <c r="L22" s="51" t="s">
        <v>152</v>
      </c>
      <c r="M22" s="52" t="s">
        <v>153</v>
      </c>
      <c r="N22" s="52"/>
      <c r="O22" s="53" t="s">
        <v>182</v>
      </c>
      <c r="P22" s="53" t="s">
        <v>190</v>
      </c>
    </row>
    <row r="23" spans="1:16" ht="12.75" customHeight="1" x14ac:dyDescent="0.2">
      <c r="A23" s="26" t="str">
        <f t="shared" si="0"/>
        <v> BRNO 23 </v>
      </c>
      <c r="B23" s="15" t="str">
        <f t="shared" si="1"/>
        <v>I</v>
      </c>
      <c r="C23" s="26">
        <f t="shared" si="2"/>
        <v>44160.487000000001</v>
      </c>
      <c r="D23" t="str">
        <f t="shared" si="3"/>
        <v>vis</v>
      </c>
      <c r="E23">
        <f>VLOOKUP(C23,Active!C$21:E$966,3,FALSE)</f>
        <v>-2217.9980452384848</v>
      </c>
      <c r="F23" s="15" t="s">
        <v>149</v>
      </c>
      <c r="G23" t="str">
        <f t="shared" si="4"/>
        <v>44160.487</v>
      </c>
      <c r="H23" s="26">
        <f t="shared" si="5"/>
        <v>-2218</v>
      </c>
      <c r="I23" s="51" t="s">
        <v>193</v>
      </c>
      <c r="J23" s="52" t="s">
        <v>194</v>
      </c>
      <c r="K23" s="51">
        <v>-2218</v>
      </c>
      <c r="L23" s="51" t="s">
        <v>195</v>
      </c>
      <c r="M23" s="52" t="s">
        <v>153</v>
      </c>
      <c r="N23" s="52"/>
      <c r="O23" s="53" t="s">
        <v>196</v>
      </c>
      <c r="P23" s="53" t="s">
        <v>197</v>
      </c>
    </row>
    <row r="24" spans="1:16" ht="12.75" customHeight="1" x14ac:dyDescent="0.2">
      <c r="A24" s="26" t="str">
        <f t="shared" si="0"/>
        <v> BRNO 23 </v>
      </c>
      <c r="B24" s="15" t="str">
        <f t="shared" si="1"/>
        <v>I</v>
      </c>
      <c r="C24" s="26">
        <f t="shared" si="2"/>
        <v>44160.491000000002</v>
      </c>
      <c r="D24" t="str">
        <f t="shared" si="3"/>
        <v>vis</v>
      </c>
      <c r="E24">
        <f>VLOOKUP(C24,Active!C$21:E$966,3,FALSE)</f>
        <v>-2217.9932019245334</v>
      </c>
      <c r="F24" s="15" t="s">
        <v>149</v>
      </c>
      <c r="G24" t="str">
        <f t="shared" si="4"/>
        <v>44160.491</v>
      </c>
      <c r="H24" s="26">
        <f t="shared" si="5"/>
        <v>-2218</v>
      </c>
      <c r="I24" s="51" t="s">
        <v>198</v>
      </c>
      <c r="J24" s="52" t="s">
        <v>199</v>
      </c>
      <c r="K24" s="51">
        <v>-2218</v>
      </c>
      <c r="L24" s="51" t="s">
        <v>189</v>
      </c>
      <c r="M24" s="52" t="s">
        <v>153</v>
      </c>
      <c r="N24" s="52"/>
      <c r="O24" s="53" t="s">
        <v>200</v>
      </c>
      <c r="P24" s="53" t="s">
        <v>197</v>
      </c>
    </row>
    <row r="25" spans="1:16" ht="12.75" customHeight="1" x14ac:dyDescent="0.2">
      <c r="A25" s="26" t="str">
        <f t="shared" si="0"/>
        <v> BBS 45 </v>
      </c>
      <c r="B25" s="15" t="str">
        <f t="shared" si="1"/>
        <v>I</v>
      </c>
      <c r="C25" s="26">
        <f t="shared" si="2"/>
        <v>44165.442000000003</v>
      </c>
      <c r="D25" t="str">
        <f t="shared" si="3"/>
        <v>vis</v>
      </c>
      <c r="E25">
        <f>VLOOKUP(C25,Active!C$21:E$966,3,FALSE)</f>
        <v>-2211.9983900824359</v>
      </c>
      <c r="F25" s="15" t="s">
        <v>149</v>
      </c>
      <c r="G25" t="str">
        <f t="shared" si="4"/>
        <v>44165.442</v>
      </c>
      <c r="H25" s="26">
        <f t="shared" si="5"/>
        <v>-2212</v>
      </c>
      <c r="I25" s="51" t="s">
        <v>201</v>
      </c>
      <c r="J25" s="52" t="s">
        <v>202</v>
      </c>
      <c r="K25" s="51">
        <v>-2212</v>
      </c>
      <c r="L25" s="51" t="s">
        <v>203</v>
      </c>
      <c r="M25" s="52" t="s">
        <v>153</v>
      </c>
      <c r="N25" s="52"/>
      <c r="O25" s="53" t="s">
        <v>182</v>
      </c>
      <c r="P25" s="53" t="s">
        <v>204</v>
      </c>
    </row>
    <row r="26" spans="1:16" ht="12.75" customHeight="1" x14ac:dyDescent="0.2">
      <c r="A26" s="26" t="str">
        <f t="shared" si="0"/>
        <v> BBS 45 </v>
      </c>
      <c r="B26" s="15" t="str">
        <f t="shared" si="1"/>
        <v>I</v>
      </c>
      <c r="C26" s="26">
        <f t="shared" si="2"/>
        <v>44194.345999999998</v>
      </c>
      <c r="D26" t="str">
        <f t="shared" si="3"/>
        <v>vis</v>
      </c>
      <c r="E26">
        <f>VLOOKUP(C26,Active!C$21:E$966,3,FALSE)</f>
        <v>-2177.0006034769176</v>
      </c>
      <c r="F26" s="15" t="s">
        <v>149</v>
      </c>
      <c r="G26" t="str">
        <f t="shared" si="4"/>
        <v>44194.346</v>
      </c>
      <c r="H26" s="26">
        <f t="shared" si="5"/>
        <v>-2177</v>
      </c>
      <c r="I26" s="51" t="s">
        <v>205</v>
      </c>
      <c r="J26" s="52" t="s">
        <v>206</v>
      </c>
      <c r="K26" s="51">
        <v>-2177</v>
      </c>
      <c r="L26" s="51" t="s">
        <v>207</v>
      </c>
      <c r="M26" s="52" t="s">
        <v>153</v>
      </c>
      <c r="N26" s="52"/>
      <c r="O26" s="53" t="s">
        <v>182</v>
      </c>
      <c r="P26" s="53" t="s">
        <v>204</v>
      </c>
    </row>
    <row r="27" spans="1:16" ht="12.75" customHeight="1" x14ac:dyDescent="0.2">
      <c r="A27" s="26" t="str">
        <f t="shared" si="0"/>
        <v> BBS 52 </v>
      </c>
      <c r="B27" s="15" t="str">
        <f t="shared" si="1"/>
        <v>I</v>
      </c>
      <c r="C27" s="26">
        <f t="shared" si="2"/>
        <v>44602.328999999998</v>
      </c>
      <c r="D27" t="str">
        <f t="shared" si="3"/>
        <v>vis</v>
      </c>
      <c r="E27">
        <f>VLOOKUP(C27,Active!C$21:E$966,3,FALSE)</f>
        <v>-1683.0031646213342</v>
      </c>
      <c r="F27" s="15" t="s">
        <v>149</v>
      </c>
      <c r="G27" t="str">
        <f t="shared" si="4"/>
        <v>44602.329</v>
      </c>
      <c r="H27" s="26">
        <f t="shared" si="5"/>
        <v>-1683</v>
      </c>
      <c r="I27" s="51" t="s">
        <v>208</v>
      </c>
      <c r="J27" s="52" t="s">
        <v>209</v>
      </c>
      <c r="K27" s="51">
        <v>-1683</v>
      </c>
      <c r="L27" s="51" t="s">
        <v>210</v>
      </c>
      <c r="M27" s="52" t="s">
        <v>153</v>
      </c>
      <c r="N27" s="52"/>
      <c r="O27" s="53" t="s">
        <v>182</v>
      </c>
      <c r="P27" s="53" t="s">
        <v>211</v>
      </c>
    </row>
    <row r="28" spans="1:16" ht="12.75" customHeight="1" x14ac:dyDescent="0.2">
      <c r="A28" s="26" t="str">
        <f t="shared" si="0"/>
        <v> BBS 52 </v>
      </c>
      <c r="B28" s="15" t="str">
        <f t="shared" si="1"/>
        <v>I</v>
      </c>
      <c r="C28" s="26">
        <f t="shared" si="2"/>
        <v>44607.292999999998</v>
      </c>
      <c r="D28" t="str">
        <f t="shared" si="3"/>
        <v>vis</v>
      </c>
      <c r="E28">
        <f>VLOOKUP(C28,Active!C$21:E$966,3,FALSE)</f>
        <v>-1676.9926120088992</v>
      </c>
      <c r="F28" s="15" t="s">
        <v>149</v>
      </c>
      <c r="G28" t="str">
        <f t="shared" si="4"/>
        <v>44607.293</v>
      </c>
      <c r="H28" s="26">
        <f t="shared" si="5"/>
        <v>-1677</v>
      </c>
      <c r="I28" s="51" t="s">
        <v>212</v>
      </c>
      <c r="J28" s="52" t="s">
        <v>213</v>
      </c>
      <c r="K28" s="51">
        <v>-1677</v>
      </c>
      <c r="L28" s="51" t="s">
        <v>189</v>
      </c>
      <c r="M28" s="52" t="s">
        <v>153</v>
      </c>
      <c r="N28" s="52"/>
      <c r="O28" s="53" t="s">
        <v>182</v>
      </c>
      <c r="P28" s="53" t="s">
        <v>211</v>
      </c>
    </row>
    <row r="29" spans="1:16" ht="12.75" customHeight="1" x14ac:dyDescent="0.2">
      <c r="A29" s="26" t="str">
        <f t="shared" si="0"/>
        <v> BBS 56 </v>
      </c>
      <c r="B29" s="15" t="str">
        <f t="shared" si="1"/>
        <v>I</v>
      </c>
      <c r="C29" s="26">
        <f t="shared" si="2"/>
        <v>44847.614000000001</v>
      </c>
      <c r="D29" t="str">
        <f t="shared" si="3"/>
        <v>vis</v>
      </c>
      <c r="E29">
        <f>VLOOKUP(C29,Active!C$21:E$966,3,FALSE)</f>
        <v>-1386.0050990409218</v>
      </c>
      <c r="F29" s="15" t="s">
        <v>149</v>
      </c>
      <c r="G29" t="str">
        <f t="shared" si="4"/>
        <v>44847.614</v>
      </c>
      <c r="H29" s="26">
        <f t="shared" si="5"/>
        <v>-1386</v>
      </c>
      <c r="I29" s="51" t="s">
        <v>214</v>
      </c>
      <c r="J29" s="52" t="s">
        <v>215</v>
      </c>
      <c r="K29" s="51">
        <v>-1386</v>
      </c>
      <c r="L29" s="51" t="s">
        <v>216</v>
      </c>
      <c r="M29" s="52" t="s">
        <v>153</v>
      </c>
      <c r="N29" s="52"/>
      <c r="O29" s="53" t="s">
        <v>154</v>
      </c>
      <c r="P29" s="53" t="s">
        <v>217</v>
      </c>
    </row>
    <row r="30" spans="1:16" ht="12.75" customHeight="1" x14ac:dyDescent="0.2">
      <c r="A30" s="26" t="str">
        <f t="shared" si="0"/>
        <v> BRNO 23 </v>
      </c>
      <c r="B30" s="15" t="str">
        <f t="shared" si="1"/>
        <v>I</v>
      </c>
      <c r="C30" s="26">
        <f t="shared" si="2"/>
        <v>44852.576000000001</v>
      </c>
      <c r="D30" t="str">
        <f t="shared" si="3"/>
        <v>vis</v>
      </c>
      <c r="E30">
        <f>VLOOKUP(C30,Active!C$21:E$966,3,FALSE)</f>
        <v>-1379.9969680854624</v>
      </c>
      <c r="F30" s="15" t="s">
        <v>149</v>
      </c>
      <c r="G30" t="str">
        <f t="shared" si="4"/>
        <v>44852.576</v>
      </c>
      <c r="H30" s="26">
        <f t="shared" si="5"/>
        <v>-1380</v>
      </c>
      <c r="I30" s="51" t="s">
        <v>218</v>
      </c>
      <c r="J30" s="52" t="s">
        <v>219</v>
      </c>
      <c r="K30" s="51">
        <v>-1380</v>
      </c>
      <c r="L30" s="51" t="s">
        <v>220</v>
      </c>
      <c r="M30" s="52" t="s">
        <v>153</v>
      </c>
      <c r="N30" s="52"/>
      <c r="O30" s="53" t="s">
        <v>196</v>
      </c>
      <c r="P30" s="53" t="s">
        <v>197</v>
      </c>
    </row>
    <row r="31" spans="1:16" ht="12.75" customHeight="1" x14ac:dyDescent="0.2">
      <c r="A31" s="26" t="str">
        <f t="shared" si="0"/>
        <v> BBS 57 </v>
      </c>
      <c r="B31" s="15" t="str">
        <f t="shared" si="1"/>
        <v>I</v>
      </c>
      <c r="C31" s="26">
        <f t="shared" si="2"/>
        <v>44925.252999999997</v>
      </c>
      <c r="D31" t="str">
        <f t="shared" si="3"/>
        <v>vis</v>
      </c>
      <c r="E31">
        <f>VLOOKUP(C31,Active!C$21:E$966,3,FALSE)</f>
        <v>-1291.9975860923273</v>
      </c>
      <c r="F31" s="15" t="s">
        <v>149</v>
      </c>
      <c r="G31" t="str">
        <f t="shared" si="4"/>
        <v>44925.253</v>
      </c>
      <c r="H31" s="26">
        <f t="shared" si="5"/>
        <v>-1292</v>
      </c>
      <c r="I31" s="51" t="s">
        <v>221</v>
      </c>
      <c r="J31" s="52" t="s">
        <v>222</v>
      </c>
      <c r="K31" s="51">
        <v>-1292</v>
      </c>
      <c r="L31" s="51" t="s">
        <v>195</v>
      </c>
      <c r="M31" s="52" t="s">
        <v>153</v>
      </c>
      <c r="N31" s="52"/>
      <c r="O31" s="53" t="s">
        <v>182</v>
      </c>
      <c r="P31" s="53" t="s">
        <v>223</v>
      </c>
    </row>
    <row r="32" spans="1:16" ht="12.75" customHeight="1" x14ac:dyDescent="0.2">
      <c r="A32" s="26" t="str">
        <f t="shared" si="0"/>
        <v> BRNO 23 </v>
      </c>
      <c r="B32" s="15" t="str">
        <f t="shared" si="1"/>
        <v>I</v>
      </c>
      <c r="C32" s="26">
        <f t="shared" si="2"/>
        <v>45275.425999999999</v>
      </c>
      <c r="D32" t="str">
        <f t="shared" si="3"/>
        <v>vis</v>
      </c>
      <c r="E32">
        <f>VLOOKUP(C32,Active!C$21:E$966,3,FALSE)</f>
        <v>-867.99814210476575</v>
      </c>
      <c r="F32" s="15" t="s">
        <v>149</v>
      </c>
      <c r="G32" t="str">
        <f t="shared" si="4"/>
        <v>45275.426</v>
      </c>
      <c r="H32" s="26">
        <f t="shared" si="5"/>
        <v>-868</v>
      </c>
      <c r="I32" s="51" t="s">
        <v>224</v>
      </c>
      <c r="J32" s="52" t="s">
        <v>225</v>
      </c>
      <c r="K32" s="51">
        <v>-868</v>
      </c>
      <c r="L32" s="51" t="s">
        <v>195</v>
      </c>
      <c r="M32" s="52" t="s">
        <v>153</v>
      </c>
      <c r="N32" s="52"/>
      <c r="O32" s="53" t="s">
        <v>196</v>
      </c>
      <c r="P32" s="53" t="s">
        <v>197</v>
      </c>
    </row>
    <row r="33" spans="1:16" ht="12.75" customHeight="1" x14ac:dyDescent="0.2">
      <c r="A33" s="26" t="str">
        <f t="shared" si="0"/>
        <v> BBS 64 </v>
      </c>
      <c r="B33" s="15" t="str">
        <f t="shared" si="1"/>
        <v>I</v>
      </c>
      <c r="C33" s="26">
        <f t="shared" si="2"/>
        <v>45280.379000000001</v>
      </c>
      <c r="D33" t="str">
        <f t="shared" si="3"/>
        <v>vis</v>
      </c>
      <c r="E33">
        <f>VLOOKUP(C33,Active!C$21:E$966,3,FALSE)</f>
        <v>-862.00090860569253</v>
      </c>
      <c r="F33" s="15" t="s">
        <v>149</v>
      </c>
      <c r="G33" t="str">
        <f t="shared" si="4"/>
        <v>45280.379</v>
      </c>
      <c r="H33" s="26">
        <f t="shared" si="5"/>
        <v>-862</v>
      </c>
      <c r="I33" s="51" t="s">
        <v>226</v>
      </c>
      <c r="J33" s="52" t="s">
        <v>227</v>
      </c>
      <c r="K33" s="51">
        <v>-862</v>
      </c>
      <c r="L33" s="51" t="s">
        <v>169</v>
      </c>
      <c r="M33" s="52" t="s">
        <v>153</v>
      </c>
      <c r="N33" s="52"/>
      <c r="O33" s="53" t="s">
        <v>154</v>
      </c>
      <c r="P33" s="53" t="s">
        <v>228</v>
      </c>
    </row>
    <row r="34" spans="1:16" ht="12.75" customHeight="1" x14ac:dyDescent="0.2">
      <c r="A34" s="26" t="str">
        <f t="shared" si="0"/>
        <v> BBS 64 </v>
      </c>
      <c r="B34" s="15" t="str">
        <f t="shared" si="1"/>
        <v>I</v>
      </c>
      <c r="C34" s="26">
        <f t="shared" si="2"/>
        <v>45295.245999999999</v>
      </c>
      <c r="D34" t="str">
        <f t="shared" si="3"/>
        <v>vis</v>
      </c>
      <c r="E34">
        <f>VLOOKUP(C34,Active!C$21:E$966,3,FALSE)</f>
        <v>-843.99952148057912</v>
      </c>
      <c r="F34" s="15" t="s">
        <v>149</v>
      </c>
      <c r="G34" t="str">
        <f t="shared" si="4"/>
        <v>45295.246</v>
      </c>
      <c r="H34" s="26">
        <f t="shared" si="5"/>
        <v>-844</v>
      </c>
      <c r="I34" s="51" t="s">
        <v>229</v>
      </c>
      <c r="J34" s="52" t="s">
        <v>230</v>
      </c>
      <c r="K34" s="51">
        <v>-844</v>
      </c>
      <c r="L34" s="51" t="s">
        <v>162</v>
      </c>
      <c r="M34" s="52" t="s">
        <v>153</v>
      </c>
      <c r="N34" s="52"/>
      <c r="O34" s="53" t="s">
        <v>154</v>
      </c>
      <c r="P34" s="53" t="s">
        <v>228</v>
      </c>
    </row>
    <row r="35" spans="1:16" ht="12.75" customHeight="1" x14ac:dyDescent="0.2">
      <c r="A35" s="26" t="str">
        <f t="shared" si="0"/>
        <v> BBS 64 </v>
      </c>
      <c r="B35" s="15" t="str">
        <f t="shared" si="1"/>
        <v>I</v>
      </c>
      <c r="C35" s="26">
        <f t="shared" si="2"/>
        <v>45295.248</v>
      </c>
      <c r="D35" t="str">
        <f t="shared" si="3"/>
        <v>vis</v>
      </c>
      <c r="E35">
        <f>VLOOKUP(C35,Active!C$21:E$966,3,FALSE)</f>
        <v>-843.99709982360343</v>
      </c>
      <c r="F35" s="15" t="s">
        <v>149</v>
      </c>
      <c r="G35" t="str">
        <f t="shared" si="4"/>
        <v>45295.248</v>
      </c>
      <c r="H35" s="26">
        <f t="shared" si="5"/>
        <v>-844</v>
      </c>
      <c r="I35" s="51" t="s">
        <v>231</v>
      </c>
      <c r="J35" s="52" t="s">
        <v>232</v>
      </c>
      <c r="K35" s="51">
        <v>-844</v>
      </c>
      <c r="L35" s="51" t="s">
        <v>195</v>
      </c>
      <c r="M35" s="52" t="s">
        <v>153</v>
      </c>
      <c r="N35" s="52"/>
      <c r="O35" s="53" t="s">
        <v>233</v>
      </c>
      <c r="P35" s="53" t="s">
        <v>228</v>
      </c>
    </row>
    <row r="36" spans="1:16" ht="12.75" customHeight="1" x14ac:dyDescent="0.2">
      <c r="A36" s="26" t="str">
        <f t="shared" si="0"/>
        <v> BBS 64 </v>
      </c>
      <c r="B36" s="15" t="str">
        <f t="shared" si="1"/>
        <v>I</v>
      </c>
      <c r="C36" s="26">
        <f t="shared" si="2"/>
        <v>45342.321000000004</v>
      </c>
      <c r="D36" t="str">
        <f t="shared" si="3"/>
        <v>vis</v>
      </c>
      <c r="E36">
        <f>VLOOKUP(C36,Active!C$21:E$966,3,FALSE)</f>
        <v>-786.99977042691091</v>
      </c>
      <c r="F36" s="15" t="s">
        <v>149</v>
      </c>
      <c r="G36" t="str">
        <f t="shared" si="4"/>
        <v>45342.321</v>
      </c>
      <c r="H36" s="26">
        <f t="shared" si="5"/>
        <v>-787</v>
      </c>
      <c r="I36" s="51" t="s">
        <v>234</v>
      </c>
      <c r="J36" s="52" t="s">
        <v>235</v>
      </c>
      <c r="K36" s="51">
        <v>-787</v>
      </c>
      <c r="L36" s="51" t="s">
        <v>162</v>
      </c>
      <c r="M36" s="52" t="s">
        <v>153</v>
      </c>
      <c r="N36" s="52"/>
      <c r="O36" s="53" t="s">
        <v>182</v>
      </c>
      <c r="P36" s="53" t="s">
        <v>228</v>
      </c>
    </row>
    <row r="37" spans="1:16" ht="12.75" customHeight="1" x14ac:dyDescent="0.2">
      <c r="A37" s="26" t="str">
        <f t="shared" si="0"/>
        <v> BBS 64 </v>
      </c>
      <c r="B37" s="15" t="str">
        <f t="shared" si="1"/>
        <v>I</v>
      </c>
      <c r="C37" s="26">
        <f t="shared" si="2"/>
        <v>45607.421999999999</v>
      </c>
      <c r="D37" t="str">
        <f t="shared" si="3"/>
        <v>vis</v>
      </c>
      <c r="E37">
        <f>VLOOKUP(C37,Active!C$21:E$966,3,FALSE)</f>
        <v>-466.00792753627206</v>
      </c>
      <c r="F37" s="15" t="s">
        <v>149</v>
      </c>
      <c r="G37" t="str">
        <f t="shared" si="4"/>
        <v>45607.422</v>
      </c>
      <c r="H37" s="26">
        <f t="shared" si="5"/>
        <v>-466</v>
      </c>
      <c r="I37" s="51" t="s">
        <v>236</v>
      </c>
      <c r="J37" s="52" t="s">
        <v>237</v>
      </c>
      <c r="K37" s="51">
        <v>-466</v>
      </c>
      <c r="L37" s="51" t="s">
        <v>238</v>
      </c>
      <c r="M37" s="52" t="s">
        <v>153</v>
      </c>
      <c r="N37" s="52"/>
      <c r="O37" s="53" t="s">
        <v>154</v>
      </c>
      <c r="P37" s="53" t="s">
        <v>228</v>
      </c>
    </row>
    <row r="38" spans="1:16" ht="12.75" customHeight="1" x14ac:dyDescent="0.2">
      <c r="A38" s="26" t="str">
        <f t="shared" si="0"/>
        <v> BRNO 23 </v>
      </c>
      <c r="B38" s="15" t="str">
        <f t="shared" si="1"/>
        <v>I</v>
      </c>
      <c r="C38" s="26">
        <f t="shared" si="2"/>
        <v>45621.463000000003</v>
      </c>
      <c r="D38" t="str">
        <f t="shared" si="3"/>
        <v>vis</v>
      </c>
      <c r="E38">
        <f>VLOOKUP(C38,Active!C$21:E$966,3,FALSE)</f>
        <v>-449.00668474190667</v>
      </c>
      <c r="F38" s="15" t="s">
        <v>149</v>
      </c>
      <c r="G38" t="str">
        <f t="shared" si="4"/>
        <v>45621.463</v>
      </c>
      <c r="H38" s="26">
        <f t="shared" si="5"/>
        <v>-449</v>
      </c>
      <c r="I38" s="51" t="s">
        <v>239</v>
      </c>
      <c r="J38" s="52" t="s">
        <v>240</v>
      </c>
      <c r="K38" s="51">
        <v>-449</v>
      </c>
      <c r="L38" s="51" t="s">
        <v>241</v>
      </c>
      <c r="M38" s="52" t="s">
        <v>153</v>
      </c>
      <c r="N38" s="52"/>
      <c r="O38" s="53" t="s">
        <v>242</v>
      </c>
      <c r="P38" s="53" t="s">
        <v>197</v>
      </c>
    </row>
    <row r="39" spans="1:16" ht="12.75" customHeight="1" x14ac:dyDescent="0.2">
      <c r="A39" s="26" t="str">
        <f t="shared" si="0"/>
        <v> BBS 69 </v>
      </c>
      <c r="B39" s="15" t="str">
        <f t="shared" si="1"/>
        <v>I</v>
      </c>
      <c r="C39" s="26">
        <f t="shared" si="2"/>
        <v>45621.470999999998</v>
      </c>
      <c r="D39" t="str">
        <f t="shared" si="3"/>
        <v>vis</v>
      </c>
      <c r="E39">
        <f>VLOOKUP(C39,Active!C$21:E$966,3,FALSE)</f>
        <v>-448.99699811401274</v>
      </c>
      <c r="F39" s="15" t="s">
        <v>149</v>
      </c>
      <c r="G39" t="str">
        <f t="shared" si="4"/>
        <v>45621.471</v>
      </c>
      <c r="H39" s="26">
        <f t="shared" si="5"/>
        <v>-449</v>
      </c>
      <c r="I39" s="51" t="s">
        <v>243</v>
      </c>
      <c r="J39" s="52" t="s">
        <v>244</v>
      </c>
      <c r="K39" s="51">
        <v>-449</v>
      </c>
      <c r="L39" s="51" t="s">
        <v>195</v>
      </c>
      <c r="M39" s="52" t="s">
        <v>153</v>
      </c>
      <c r="N39" s="52"/>
      <c r="O39" s="53" t="s">
        <v>182</v>
      </c>
      <c r="P39" s="53" t="s">
        <v>245</v>
      </c>
    </row>
    <row r="40" spans="1:16" ht="12.75" customHeight="1" x14ac:dyDescent="0.2">
      <c r="A40" s="26" t="str">
        <f t="shared" si="0"/>
        <v> BBS 69 </v>
      </c>
      <c r="B40" s="15" t="str">
        <f t="shared" si="1"/>
        <v>I</v>
      </c>
      <c r="C40" s="26">
        <f t="shared" si="2"/>
        <v>45622.292000000001</v>
      </c>
      <c r="D40" t="str">
        <f t="shared" si="3"/>
        <v>vis</v>
      </c>
      <c r="E40">
        <f>VLOOKUP(C40,Active!C$21:E$966,3,FALSE)</f>
        <v>-448.00290792569069</v>
      </c>
      <c r="F40" s="15" t="s">
        <v>149</v>
      </c>
      <c r="G40" t="str">
        <f t="shared" si="4"/>
        <v>45622.292</v>
      </c>
      <c r="H40" s="26">
        <f t="shared" si="5"/>
        <v>-448</v>
      </c>
      <c r="I40" s="51" t="s">
        <v>246</v>
      </c>
      <c r="J40" s="52" t="s">
        <v>247</v>
      </c>
      <c r="K40" s="51">
        <v>-448</v>
      </c>
      <c r="L40" s="51" t="s">
        <v>158</v>
      </c>
      <c r="M40" s="52" t="s">
        <v>153</v>
      </c>
      <c r="N40" s="52"/>
      <c r="O40" s="53" t="s">
        <v>248</v>
      </c>
      <c r="P40" s="53" t="s">
        <v>245</v>
      </c>
    </row>
    <row r="41" spans="1:16" ht="12.75" customHeight="1" x14ac:dyDescent="0.2">
      <c r="A41" s="26" t="str">
        <f t="shared" si="0"/>
        <v> BBS 69 </v>
      </c>
      <c r="B41" s="15" t="str">
        <f t="shared" si="1"/>
        <v>I</v>
      </c>
      <c r="C41" s="26">
        <f t="shared" si="2"/>
        <v>45636.326999999997</v>
      </c>
      <c r="D41" t="str">
        <f t="shared" si="3"/>
        <v>vis</v>
      </c>
      <c r="E41">
        <f>VLOOKUP(C41,Active!C$21:E$966,3,FALSE)</f>
        <v>-431.00893010226116</v>
      </c>
      <c r="F41" s="15" t="s">
        <v>149</v>
      </c>
      <c r="G41" t="str">
        <f t="shared" si="4"/>
        <v>45636.327</v>
      </c>
      <c r="H41" s="26">
        <f t="shared" si="5"/>
        <v>-431</v>
      </c>
      <c r="I41" s="51" t="s">
        <v>249</v>
      </c>
      <c r="J41" s="52" t="s">
        <v>250</v>
      </c>
      <c r="K41" s="51">
        <v>-431</v>
      </c>
      <c r="L41" s="51" t="s">
        <v>238</v>
      </c>
      <c r="M41" s="52" t="s">
        <v>153</v>
      </c>
      <c r="N41" s="52"/>
      <c r="O41" s="53" t="s">
        <v>154</v>
      </c>
      <c r="P41" s="53" t="s">
        <v>245</v>
      </c>
    </row>
    <row r="42" spans="1:16" ht="12.75" customHeight="1" x14ac:dyDescent="0.2">
      <c r="A42" s="26" t="str">
        <f t="shared" si="0"/>
        <v> BBS 69 </v>
      </c>
      <c r="B42" s="15" t="str">
        <f t="shared" si="1"/>
        <v>I</v>
      </c>
      <c r="C42" s="26">
        <f t="shared" si="2"/>
        <v>45641.281999999999</v>
      </c>
      <c r="D42" t="str">
        <f t="shared" si="3"/>
        <v>vis</v>
      </c>
      <c r="E42">
        <f>VLOOKUP(C42,Active!C$21:E$966,3,FALSE)</f>
        <v>-425.00927494621232</v>
      </c>
      <c r="F42" s="15" t="s">
        <v>149</v>
      </c>
      <c r="G42" t="str">
        <f t="shared" si="4"/>
        <v>45641.282</v>
      </c>
      <c r="H42" s="26">
        <f t="shared" si="5"/>
        <v>-425</v>
      </c>
      <c r="I42" s="51" t="s">
        <v>251</v>
      </c>
      <c r="J42" s="52" t="s">
        <v>252</v>
      </c>
      <c r="K42" s="51">
        <v>-425</v>
      </c>
      <c r="L42" s="51" t="s">
        <v>177</v>
      </c>
      <c r="M42" s="52" t="s">
        <v>153</v>
      </c>
      <c r="N42" s="52"/>
      <c r="O42" s="53" t="s">
        <v>233</v>
      </c>
      <c r="P42" s="53" t="s">
        <v>245</v>
      </c>
    </row>
    <row r="43" spans="1:16" ht="12.75" customHeight="1" x14ac:dyDescent="0.2">
      <c r="A43" s="26" t="str">
        <f t="shared" ref="A43:A74" si="6">P43</f>
        <v> BBS 71 </v>
      </c>
      <c r="B43" s="15" t="str">
        <f t="shared" ref="B43:B74" si="7">IF(H43=INT(H43),"I","II")</f>
        <v>I</v>
      </c>
      <c r="C43" s="26">
        <f t="shared" ref="C43:C74" si="8">1*G43</f>
        <v>45679.275000000001</v>
      </c>
      <c r="D43" t="str">
        <f t="shared" ref="D43:D74" si="9">VLOOKUP(F43,I$1:J$5,2,FALSE)</f>
        <v>vis</v>
      </c>
      <c r="E43">
        <f>VLOOKUP(C43,Active!C$21:E$966,3,FALSE)</f>
        <v>-379.00626821690923</v>
      </c>
      <c r="F43" s="15" t="s">
        <v>149</v>
      </c>
      <c r="G43" t="str">
        <f t="shared" ref="G43:G74" si="10">MID(I43,3,LEN(I43)-3)</f>
        <v>45679.275</v>
      </c>
      <c r="H43" s="26">
        <f t="shared" ref="H43:H74" si="11">1*K43</f>
        <v>-379</v>
      </c>
      <c r="I43" s="51" t="s">
        <v>253</v>
      </c>
      <c r="J43" s="52" t="s">
        <v>254</v>
      </c>
      <c r="K43" s="51">
        <v>-379</v>
      </c>
      <c r="L43" s="51" t="s">
        <v>255</v>
      </c>
      <c r="M43" s="52" t="s">
        <v>153</v>
      </c>
      <c r="N43" s="52"/>
      <c r="O43" s="53" t="s">
        <v>248</v>
      </c>
      <c r="P43" s="53" t="s">
        <v>256</v>
      </c>
    </row>
    <row r="44" spans="1:16" ht="12.75" customHeight="1" x14ac:dyDescent="0.2">
      <c r="A44" s="26" t="str">
        <f t="shared" si="6"/>
        <v> BBS 70 </v>
      </c>
      <c r="B44" s="15" t="str">
        <f t="shared" si="7"/>
        <v>I</v>
      </c>
      <c r="C44" s="26">
        <f t="shared" si="8"/>
        <v>45697.447999999997</v>
      </c>
      <c r="D44" t="str">
        <f t="shared" si="9"/>
        <v>vis</v>
      </c>
      <c r="E44">
        <f>VLOOKUP(C44,Active!C$21:E$966,3,FALSE)</f>
        <v>-357.00188211180154</v>
      </c>
      <c r="F44" s="15" t="s">
        <v>149</v>
      </c>
      <c r="G44" t="str">
        <f t="shared" si="10"/>
        <v>45697.448</v>
      </c>
      <c r="H44" s="26">
        <f t="shared" si="11"/>
        <v>-357</v>
      </c>
      <c r="I44" s="51" t="s">
        <v>257</v>
      </c>
      <c r="J44" s="52" t="s">
        <v>258</v>
      </c>
      <c r="K44" s="51">
        <v>-357</v>
      </c>
      <c r="L44" s="51" t="s">
        <v>158</v>
      </c>
      <c r="M44" s="52" t="s">
        <v>153</v>
      </c>
      <c r="N44" s="52"/>
      <c r="O44" s="53" t="s">
        <v>182</v>
      </c>
      <c r="P44" s="53" t="s">
        <v>259</v>
      </c>
    </row>
    <row r="45" spans="1:16" ht="12.75" customHeight="1" x14ac:dyDescent="0.2">
      <c r="A45" s="26" t="str">
        <f t="shared" si="6"/>
        <v> BBS 70 </v>
      </c>
      <c r="B45" s="15" t="str">
        <f t="shared" si="7"/>
        <v>I</v>
      </c>
      <c r="C45" s="26">
        <f t="shared" si="8"/>
        <v>45698.284</v>
      </c>
      <c r="D45" t="str">
        <f t="shared" si="9"/>
        <v>vis</v>
      </c>
      <c r="E45">
        <f>VLOOKUP(C45,Active!C$21:E$966,3,FALSE)</f>
        <v>-355.98962949616629</v>
      </c>
      <c r="F45" s="15" t="s">
        <v>149</v>
      </c>
      <c r="G45" t="str">
        <f t="shared" si="10"/>
        <v>45698.284</v>
      </c>
      <c r="H45" s="26">
        <f t="shared" si="11"/>
        <v>-356</v>
      </c>
      <c r="I45" s="51" t="s">
        <v>260</v>
      </c>
      <c r="J45" s="52" t="s">
        <v>261</v>
      </c>
      <c r="K45" s="51">
        <v>-356</v>
      </c>
      <c r="L45" s="51" t="s">
        <v>262</v>
      </c>
      <c r="M45" s="52" t="s">
        <v>153</v>
      </c>
      <c r="N45" s="52"/>
      <c r="O45" s="53" t="s">
        <v>182</v>
      </c>
      <c r="P45" s="53" t="s">
        <v>259</v>
      </c>
    </row>
    <row r="46" spans="1:16" ht="12.75" customHeight="1" x14ac:dyDescent="0.2">
      <c r="A46" s="26" t="str">
        <f t="shared" si="6"/>
        <v> BRNO 23 </v>
      </c>
      <c r="B46" s="15" t="str">
        <f t="shared" si="7"/>
        <v>I</v>
      </c>
      <c r="C46" s="26">
        <f t="shared" si="8"/>
        <v>45698.284</v>
      </c>
      <c r="D46" t="str">
        <f t="shared" si="9"/>
        <v>vis</v>
      </c>
      <c r="E46">
        <f>VLOOKUP(C46,Active!C$21:E$966,3,FALSE)</f>
        <v>-355.98962949616629</v>
      </c>
      <c r="F46" s="15" t="s">
        <v>149</v>
      </c>
      <c r="G46" t="str">
        <f t="shared" si="10"/>
        <v>45698.284</v>
      </c>
      <c r="H46" s="26">
        <f t="shared" si="11"/>
        <v>-356</v>
      </c>
      <c r="I46" s="51" t="s">
        <v>260</v>
      </c>
      <c r="J46" s="52" t="s">
        <v>261</v>
      </c>
      <c r="K46" s="51">
        <v>-356</v>
      </c>
      <c r="L46" s="51" t="s">
        <v>262</v>
      </c>
      <c r="M46" s="52" t="s">
        <v>153</v>
      </c>
      <c r="N46" s="52"/>
      <c r="O46" s="53" t="s">
        <v>263</v>
      </c>
      <c r="P46" s="53" t="s">
        <v>197</v>
      </c>
    </row>
    <row r="47" spans="1:16" ht="12.75" customHeight="1" x14ac:dyDescent="0.2">
      <c r="A47" s="26" t="str">
        <f t="shared" si="6"/>
        <v> BBS 73 </v>
      </c>
      <c r="B47" s="15" t="str">
        <f t="shared" si="7"/>
        <v>I</v>
      </c>
      <c r="C47" s="26">
        <f t="shared" si="8"/>
        <v>45915.485999999997</v>
      </c>
      <c r="D47" t="str">
        <f t="shared" si="9"/>
        <v>vis</v>
      </c>
      <c r="E47">
        <f>VLOOKUP(C47,Active!C$21:E$966,3,FALSE)</f>
        <v>-92.995260332968016</v>
      </c>
      <c r="F47" s="15" t="s">
        <v>149</v>
      </c>
      <c r="G47" t="str">
        <f t="shared" si="10"/>
        <v>45915.486</v>
      </c>
      <c r="H47" s="26">
        <f t="shared" si="11"/>
        <v>-93</v>
      </c>
      <c r="I47" s="51" t="s">
        <v>264</v>
      </c>
      <c r="J47" s="52" t="s">
        <v>265</v>
      </c>
      <c r="K47" s="51">
        <v>-93</v>
      </c>
      <c r="L47" s="51" t="s">
        <v>266</v>
      </c>
      <c r="M47" s="52" t="s">
        <v>153</v>
      </c>
      <c r="N47" s="52"/>
      <c r="O47" s="53" t="s">
        <v>182</v>
      </c>
      <c r="P47" s="53" t="s">
        <v>267</v>
      </c>
    </row>
    <row r="48" spans="1:16" ht="12.75" customHeight="1" x14ac:dyDescent="0.2">
      <c r="A48" s="26" t="str">
        <f t="shared" si="6"/>
        <v> BBS 74 </v>
      </c>
      <c r="B48" s="15" t="str">
        <f t="shared" si="7"/>
        <v>I</v>
      </c>
      <c r="C48" s="26">
        <f t="shared" si="8"/>
        <v>45992.288999999997</v>
      </c>
      <c r="D48" t="str">
        <f t="shared" si="9"/>
        <v>vis</v>
      </c>
      <c r="E48">
        <f>VLOOKUP(C48,Active!C$21:E$966,3,FALSE)</f>
        <v>0</v>
      </c>
      <c r="F48" s="15" t="s">
        <v>149</v>
      </c>
      <c r="G48" t="str">
        <f t="shared" si="10"/>
        <v>45992.289</v>
      </c>
      <c r="H48" s="26">
        <f t="shared" si="11"/>
        <v>0</v>
      </c>
      <c r="I48" s="51" t="s">
        <v>268</v>
      </c>
      <c r="J48" s="52" t="s">
        <v>269</v>
      </c>
      <c r="K48" s="51">
        <v>0</v>
      </c>
      <c r="L48" s="51" t="s">
        <v>162</v>
      </c>
      <c r="M48" s="52" t="s">
        <v>153</v>
      </c>
      <c r="N48" s="52"/>
      <c r="O48" s="53" t="s">
        <v>233</v>
      </c>
      <c r="P48" s="53" t="s">
        <v>270</v>
      </c>
    </row>
    <row r="49" spans="1:16" ht="12.75" customHeight="1" x14ac:dyDescent="0.2">
      <c r="A49" s="26" t="str">
        <f t="shared" si="6"/>
        <v> BBS 74 </v>
      </c>
      <c r="B49" s="15" t="str">
        <f t="shared" si="7"/>
        <v>I</v>
      </c>
      <c r="C49" s="26">
        <f t="shared" si="8"/>
        <v>46029.453000000001</v>
      </c>
      <c r="D49" t="str">
        <f t="shared" si="9"/>
        <v>vis</v>
      </c>
      <c r="E49">
        <f>VLOOKUP(C49,Active!C$21:E$966,3,FALSE)</f>
        <v>44.999229913087106</v>
      </c>
      <c r="F49" s="15" t="s">
        <v>149</v>
      </c>
      <c r="G49" t="str">
        <f t="shared" si="10"/>
        <v>46029.453</v>
      </c>
      <c r="H49" s="26">
        <f t="shared" si="11"/>
        <v>45</v>
      </c>
      <c r="I49" s="51" t="s">
        <v>271</v>
      </c>
      <c r="J49" s="52" t="s">
        <v>272</v>
      </c>
      <c r="K49" s="51">
        <v>45</v>
      </c>
      <c r="L49" s="51" t="s">
        <v>169</v>
      </c>
      <c r="M49" s="52" t="s">
        <v>153</v>
      </c>
      <c r="N49" s="52"/>
      <c r="O49" s="53" t="s">
        <v>248</v>
      </c>
      <c r="P49" s="53" t="s">
        <v>270</v>
      </c>
    </row>
    <row r="50" spans="1:16" ht="12.75" customHeight="1" x14ac:dyDescent="0.2">
      <c r="A50" s="26" t="str">
        <f t="shared" si="6"/>
        <v> BBS 27 </v>
      </c>
      <c r="B50" s="15" t="str">
        <f t="shared" si="7"/>
        <v>I</v>
      </c>
      <c r="C50" s="26">
        <f t="shared" si="8"/>
        <v>46328.43</v>
      </c>
      <c r="D50" t="str">
        <f t="shared" si="9"/>
        <v>vis</v>
      </c>
      <c r="E50">
        <f>VLOOKUP(C50,Active!C$21:E$966,3,FALSE)</f>
        <v>407.00909864959118</v>
      </c>
      <c r="F50" s="15" t="s">
        <v>149</v>
      </c>
      <c r="G50" t="str">
        <f t="shared" si="10"/>
        <v>46328.430</v>
      </c>
      <c r="H50" s="26">
        <f t="shared" si="11"/>
        <v>407</v>
      </c>
      <c r="I50" s="51" t="s">
        <v>273</v>
      </c>
      <c r="J50" s="52" t="s">
        <v>274</v>
      </c>
      <c r="K50" s="51">
        <v>407</v>
      </c>
      <c r="L50" s="51" t="s">
        <v>185</v>
      </c>
      <c r="M50" s="52" t="s">
        <v>153</v>
      </c>
      <c r="N50" s="52"/>
      <c r="O50" s="53" t="s">
        <v>275</v>
      </c>
      <c r="P50" s="53" t="s">
        <v>276</v>
      </c>
    </row>
    <row r="51" spans="1:16" ht="12.75" customHeight="1" x14ac:dyDescent="0.2">
      <c r="A51" s="26" t="str">
        <f t="shared" si="6"/>
        <v> BBS 79 </v>
      </c>
      <c r="B51" s="15" t="str">
        <f t="shared" si="7"/>
        <v>I</v>
      </c>
      <c r="C51" s="26">
        <f t="shared" si="8"/>
        <v>46352.368999999999</v>
      </c>
      <c r="D51" t="str">
        <f t="shared" si="9"/>
        <v>vis</v>
      </c>
      <c r="E51">
        <f>VLOOKUP(C51,Active!C$21:E$966,3,FALSE)</f>
        <v>435.99512181419129</v>
      </c>
      <c r="F51" s="15" t="s">
        <v>149</v>
      </c>
      <c r="G51" t="str">
        <f t="shared" si="10"/>
        <v>46352.369</v>
      </c>
      <c r="H51" s="26">
        <f t="shared" si="11"/>
        <v>436</v>
      </c>
      <c r="I51" s="51" t="s">
        <v>277</v>
      </c>
      <c r="J51" s="52" t="s">
        <v>278</v>
      </c>
      <c r="K51" s="51">
        <v>436</v>
      </c>
      <c r="L51" s="51" t="s">
        <v>216</v>
      </c>
      <c r="M51" s="52" t="s">
        <v>153</v>
      </c>
      <c r="N51" s="52"/>
      <c r="O51" s="53" t="s">
        <v>182</v>
      </c>
      <c r="P51" s="53" t="s">
        <v>279</v>
      </c>
    </row>
    <row r="52" spans="1:16" ht="12.75" customHeight="1" x14ac:dyDescent="0.2">
      <c r="A52" s="26" t="str">
        <f t="shared" si="6"/>
        <v> BBS 79 </v>
      </c>
      <c r="B52" s="15" t="str">
        <f t="shared" si="7"/>
        <v>I</v>
      </c>
      <c r="C52" s="26">
        <f t="shared" si="8"/>
        <v>46352.373</v>
      </c>
      <c r="D52" t="str">
        <f t="shared" si="9"/>
        <v>vis</v>
      </c>
      <c r="E52">
        <f>VLOOKUP(C52,Active!C$21:E$966,3,FALSE)</f>
        <v>435.99996512814266</v>
      </c>
      <c r="F52" s="15" t="s">
        <v>149</v>
      </c>
      <c r="G52" t="str">
        <f t="shared" si="10"/>
        <v>46352.373</v>
      </c>
      <c r="H52" s="26">
        <f t="shared" si="11"/>
        <v>436</v>
      </c>
      <c r="I52" s="51" t="s">
        <v>280</v>
      </c>
      <c r="J52" s="52" t="s">
        <v>281</v>
      </c>
      <c r="K52" s="51">
        <v>436</v>
      </c>
      <c r="L52" s="51" t="s">
        <v>207</v>
      </c>
      <c r="M52" s="52" t="s">
        <v>153</v>
      </c>
      <c r="N52" s="52"/>
      <c r="O52" s="53" t="s">
        <v>282</v>
      </c>
      <c r="P52" s="53" t="s">
        <v>279</v>
      </c>
    </row>
    <row r="53" spans="1:16" ht="12.75" customHeight="1" x14ac:dyDescent="0.2">
      <c r="A53" s="26" t="str">
        <f t="shared" si="6"/>
        <v> BBS 79 </v>
      </c>
      <c r="B53" s="15" t="str">
        <f t="shared" si="7"/>
        <v>I</v>
      </c>
      <c r="C53" s="26">
        <f t="shared" si="8"/>
        <v>46381.279000000002</v>
      </c>
      <c r="D53" t="str">
        <f t="shared" si="9"/>
        <v>vis</v>
      </c>
      <c r="E53">
        <f>VLOOKUP(C53,Active!C$21:E$966,3,FALSE)</f>
        <v>471.00017339064578</v>
      </c>
      <c r="F53" s="15" t="s">
        <v>149</v>
      </c>
      <c r="G53" t="str">
        <f t="shared" si="10"/>
        <v>46381.279</v>
      </c>
      <c r="H53" s="26">
        <f t="shared" si="11"/>
        <v>471</v>
      </c>
      <c r="I53" s="51" t="s">
        <v>283</v>
      </c>
      <c r="J53" s="52" t="s">
        <v>284</v>
      </c>
      <c r="K53" s="51">
        <v>471</v>
      </c>
      <c r="L53" s="51" t="s">
        <v>162</v>
      </c>
      <c r="M53" s="52" t="s">
        <v>153</v>
      </c>
      <c r="N53" s="52"/>
      <c r="O53" s="53" t="s">
        <v>182</v>
      </c>
      <c r="P53" s="53" t="s">
        <v>279</v>
      </c>
    </row>
    <row r="54" spans="1:16" ht="12.75" customHeight="1" x14ac:dyDescent="0.2">
      <c r="A54" s="26" t="str">
        <f t="shared" si="6"/>
        <v> BBS 28 </v>
      </c>
      <c r="B54" s="15" t="str">
        <f t="shared" si="7"/>
        <v>I</v>
      </c>
      <c r="C54" s="26">
        <f t="shared" si="8"/>
        <v>46650.517</v>
      </c>
      <c r="D54" t="str">
        <f t="shared" si="9"/>
        <v>vis</v>
      </c>
      <c r="E54">
        <f>VLOOKUP(C54,Active!C$21:E$966,3,FALSE)</f>
        <v>797.00121373447939</v>
      </c>
      <c r="F54" s="15" t="s">
        <v>149</v>
      </c>
      <c r="G54" t="str">
        <f t="shared" si="10"/>
        <v>46650.517</v>
      </c>
      <c r="H54" s="26">
        <f t="shared" si="11"/>
        <v>797</v>
      </c>
      <c r="I54" s="51" t="s">
        <v>285</v>
      </c>
      <c r="J54" s="52" t="s">
        <v>286</v>
      </c>
      <c r="K54" s="51">
        <v>797</v>
      </c>
      <c r="L54" s="51" t="s">
        <v>203</v>
      </c>
      <c r="M54" s="52" t="s">
        <v>153</v>
      </c>
      <c r="N54" s="52"/>
      <c r="O54" s="53" t="s">
        <v>287</v>
      </c>
      <c r="P54" s="53" t="s">
        <v>288</v>
      </c>
    </row>
    <row r="55" spans="1:16" ht="12.75" customHeight="1" x14ac:dyDescent="0.2">
      <c r="A55" s="26" t="str">
        <f t="shared" si="6"/>
        <v> BBS 82 </v>
      </c>
      <c r="B55" s="15" t="str">
        <f t="shared" si="7"/>
        <v>I</v>
      </c>
      <c r="C55" s="26">
        <f t="shared" si="8"/>
        <v>46760.36</v>
      </c>
      <c r="D55" t="str">
        <f t="shared" si="9"/>
        <v>vis</v>
      </c>
      <c r="E55">
        <f>VLOOKUP(C55,Active!C$21:E$966,3,FALSE)</f>
        <v>930.00224729767729</v>
      </c>
      <c r="F55" s="15" t="s">
        <v>149</v>
      </c>
      <c r="G55" t="str">
        <f t="shared" si="10"/>
        <v>46760.360</v>
      </c>
      <c r="H55" s="26">
        <f t="shared" si="11"/>
        <v>930</v>
      </c>
      <c r="I55" s="51" t="s">
        <v>289</v>
      </c>
      <c r="J55" s="52" t="s">
        <v>290</v>
      </c>
      <c r="K55" s="51">
        <v>930</v>
      </c>
      <c r="L55" s="51" t="s">
        <v>195</v>
      </c>
      <c r="M55" s="52" t="s">
        <v>153</v>
      </c>
      <c r="N55" s="52"/>
      <c r="O55" s="53" t="s">
        <v>182</v>
      </c>
      <c r="P55" s="53" t="s">
        <v>291</v>
      </c>
    </row>
    <row r="56" spans="1:16" ht="12.75" customHeight="1" x14ac:dyDescent="0.2">
      <c r="A56" s="26" t="str">
        <f t="shared" si="6"/>
        <v> BBS 82 </v>
      </c>
      <c r="B56" s="15" t="str">
        <f t="shared" si="7"/>
        <v>I</v>
      </c>
      <c r="C56" s="26">
        <f t="shared" si="8"/>
        <v>46765.313999999998</v>
      </c>
      <c r="D56" t="str">
        <f t="shared" si="9"/>
        <v>vis</v>
      </c>
      <c r="E56">
        <f>VLOOKUP(C56,Active!C$21:E$966,3,FALSE)</f>
        <v>936.00069162523391</v>
      </c>
      <c r="F56" s="15" t="s">
        <v>149</v>
      </c>
      <c r="G56" t="str">
        <f t="shared" si="10"/>
        <v>46765.314</v>
      </c>
      <c r="H56" s="26">
        <f t="shared" si="11"/>
        <v>936</v>
      </c>
      <c r="I56" s="51" t="s">
        <v>292</v>
      </c>
      <c r="J56" s="52" t="s">
        <v>293</v>
      </c>
      <c r="K56" s="51">
        <v>936</v>
      </c>
      <c r="L56" s="51" t="s">
        <v>203</v>
      </c>
      <c r="M56" s="52" t="s">
        <v>153</v>
      </c>
      <c r="N56" s="52"/>
      <c r="O56" s="53" t="s">
        <v>182</v>
      </c>
      <c r="P56" s="53" t="s">
        <v>291</v>
      </c>
    </row>
    <row r="57" spans="1:16" ht="12.75" customHeight="1" x14ac:dyDescent="0.2">
      <c r="A57" s="26" t="str">
        <f t="shared" si="6"/>
        <v> BBS 83 </v>
      </c>
      <c r="B57" s="15" t="str">
        <f t="shared" si="7"/>
        <v>I</v>
      </c>
      <c r="C57" s="26">
        <f t="shared" si="8"/>
        <v>46770.277999999998</v>
      </c>
      <c r="D57" t="str">
        <f t="shared" si="9"/>
        <v>vis</v>
      </c>
      <c r="E57">
        <f>VLOOKUP(C57,Active!C$21:E$966,3,FALSE)</f>
        <v>942.01124423766896</v>
      </c>
      <c r="F57" s="15" t="s">
        <v>149</v>
      </c>
      <c r="G57" t="str">
        <f t="shared" si="10"/>
        <v>46770.278</v>
      </c>
      <c r="H57" s="26">
        <f t="shared" si="11"/>
        <v>942</v>
      </c>
      <c r="I57" s="51" t="s">
        <v>294</v>
      </c>
      <c r="J57" s="52" t="s">
        <v>295</v>
      </c>
      <c r="K57" s="51">
        <v>942</v>
      </c>
      <c r="L57" s="51" t="s">
        <v>262</v>
      </c>
      <c r="M57" s="52" t="s">
        <v>153</v>
      </c>
      <c r="N57" s="52"/>
      <c r="O57" s="53" t="s">
        <v>182</v>
      </c>
      <c r="P57" s="53" t="s">
        <v>296</v>
      </c>
    </row>
    <row r="58" spans="1:16" ht="12.75" customHeight="1" x14ac:dyDescent="0.2">
      <c r="A58" s="26" t="str">
        <f t="shared" si="6"/>
        <v> BBS 86 </v>
      </c>
      <c r="B58" s="15" t="str">
        <f t="shared" si="7"/>
        <v>I</v>
      </c>
      <c r="C58" s="26">
        <f t="shared" si="8"/>
        <v>47068.4</v>
      </c>
      <c r="D58" t="str">
        <f t="shared" si="9"/>
        <v>vis</v>
      </c>
      <c r="E58">
        <f>VLOOKUP(C58,Active!C$21:E$966,3,FALSE)</f>
        <v>1302.9858546172818</v>
      </c>
      <c r="F58" s="15" t="s">
        <v>149</v>
      </c>
      <c r="G58" t="str">
        <f t="shared" si="10"/>
        <v>47068.400</v>
      </c>
      <c r="H58" s="26">
        <f t="shared" si="11"/>
        <v>1303</v>
      </c>
      <c r="I58" s="51" t="s">
        <v>297</v>
      </c>
      <c r="J58" s="52" t="s">
        <v>298</v>
      </c>
      <c r="K58" s="51">
        <v>1303</v>
      </c>
      <c r="L58" s="51" t="s">
        <v>299</v>
      </c>
      <c r="M58" s="52" t="s">
        <v>153</v>
      </c>
      <c r="N58" s="52"/>
      <c r="O58" s="53" t="s">
        <v>182</v>
      </c>
      <c r="P58" s="53" t="s">
        <v>300</v>
      </c>
    </row>
    <row r="59" spans="1:16" ht="12.75" customHeight="1" x14ac:dyDescent="0.2">
      <c r="A59" s="26" t="str">
        <f t="shared" si="6"/>
        <v> BBS 86 </v>
      </c>
      <c r="B59" s="15" t="str">
        <f t="shared" si="7"/>
        <v>I</v>
      </c>
      <c r="C59" s="26">
        <f t="shared" si="8"/>
        <v>47116.307000000001</v>
      </c>
      <c r="D59" t="str">
        <f t="shared" si="9"/>
        <v>vis</v>
      </c>
      <c r="E59">
        <f>VLOOKUP(C59,Active!C$21:E$966,3,FALSE)</f>
        <v>1360.9930149726251</v>
      </c>
      <c r="F59" s="15" t="s">
        <v>149</v>
      </c>
      <c r="G59" t="str">
        <f t="shared" si="10"/>
        <v>47116.307</v>
      </c>
      <c r="H59" s="26">
        <f t="shared" si="11"/>
        <v>1361</v>
      </c>
      <c r="I59" s="51" t="s">
        <v>301</v>
      </c>
      <c r="J59" s="52" t="s">
        <v>302</v>
      </c>
      <c r="K59" s="51">
        <v>1361</v>
      </c>
      <c r="L59" s="51" t="s">
        <v>241</v>
      </c>
      <c r="M59" s="52" t="s">
        <v>153</v>
      </c>
      <c r="N59" s="52"/>
      <c r="O59" s="53" t="s">
        <v>182</v>
      </c>
      <c r="P59" s="53" t="s">
        <v>300</v>
      </c>
    </row>
    <row r="60" spans="1:16" ht="12.75" customHeight="1" x14ac:dyDescent="0.2">
      <c r="A60" s="26" t="str">
        <f t="shared" si="6"/>
        <v> BBS 90 </v>
      </c>
      <c r="B60" s="15" t="str">
        <f t="shared" si="7"/>
        <v>I</v>
      </c>
      <c r="C60" s="26">
        <f t="shared" si="8"/>
        <v>47471.434999999998</v>
      </c>
      <c r="D60" t="str">
        <f t="shared" si="9"/>
        <v>vis</v>
      </c>
      <c r="E60">
        <f>VLOOKUP(C60,Active!C$21:E$966,3,FALSE)</f>
        <v>1790.9921141162267</v>
      </c>
      <c r="F60" s="15" t="s">
        <v>149</v>
      </c>
      <c r="G60" t="str">
        <f t="shared" si="10"/>
        <v>47471.435</v>
      </c>
      <c r="H60" s="26">
        <f t="shared" si="11"/>
        <v>1791</v>
      </c>
      <c r="I60" s="51" t="s">
        <v>303</v>
      </c>
      <c r="J60" s="52" t="s">
        <v>304</v>
      </c>
      <c r="K60" s="51">
        <v>1791</v>
      </c>
      <c r="L60" s="51" t="s">
        <v>238</v>
      </c>
      <c r="M60" s="52" t="s">
        <v>153</v>
      </c>
      <c r="N60" s="52"/>
      <c r="O60" s="53" t="s">
        <v>282</v>
      </c>
      <c r="P60" s="53" t="s">
        <v>305</v>
      </c>
    </row>
    <row r="61" spans="1:16" ht="12.75" customHeight="1" x14ac:dyDescent="0.2">
      <c r="A61" s="26" t="str">
        <f t="shared" si="6"/>
        <v> BBS 90 </v>
      </c>
      <c r="B61" s="15" t="str">
        <f t="shared" si="7"/>
        <v>I</v>
      </c>
      <c r="C61" s="26">
        <f t="shared" si="8"/>
        <v>47481.332000000002</v>
      </c>
      <c r="D61" t="str">
        <f t="shared" si="9"/>
        <v>vis</v>
      </c>
      <c r="E61">
        <f>VLOOKUP(C61,Active!C$21:E$966,3,FALSE)</f>
        <v>1802.975683657987</v>
      </c>
      <c r="F61" s="15" t="s">
        <v>149</v>
      </c>
      <c r="G61" t="str">
        <f t="shared" si="10"/>
        <v>47481.332</v>
      </c>
      <c r="H61" s="26">
        <f t="shared" si="11"/>
        <v>1803</v>
      </c>
      <c r="I61" s="51" t="s">
        <v>306</v>
      </c>
      <c r="J61" s="52" t="s">
        <v>307</v>
      </c>
      <c r="K61" s="51">
        <v>1803</v>
      </c>
      <c r="L61" s="51" t="s">
        <v>308</v>
      </c>
      <c r="M61" s="52" t="s">
        <v>153</v>
      </c>
      <c r="N61" s="52"/>
      <c r="O61" s="53" t="s">
        <v>154</v>
      </c>
      <c r="P61" s="53" t="s">
        <v>305</v>
      </c>
    </row>
    <row r="62" spans="1:16" ht="12.75" customHeight="1" x14ac:dyDescent="0.2">
      <c r="A62" s="26" t="str">
        <f t="shared" si="6"/>
        <v> BBS 90 </v>
      </c>
      <c r="B62" s="15" t="str">
        <f t="shared" si="7"/>
        <v>I</v>
      </c>
      <c r="C62" s="26">
        <f t="shared" si="8"/>
        <v>47481.345999999998</v>
      </c>
      <c r="D62" t="str">
        <f t="shared" si="9"/>
        <v>vis</v>
      </c>
      <c r="E62">
        <f>VLOOKUP(C62,Active!C$21:E$966,3,FALSE)</f>
        <v>1802.9926352568079</v>
      </c>
      <c r="F62" s="15" t="s">
        <v>149</v>
      </c>
      <c r="G62" t="str">
        <f t="shared" si="10"/>
        <v>47481.346</v>
      </c>
      <c r="H62" s="26">
        <f t="shared" si="11"/>
        <v>1803</v>
      </c>
      <c r="I62" s="51" t="s">
        <v>309</v>
      </c>
      <c r="J62" s="52" t="s">
        <v>310</v>
      </c>
      <c r="K62" s="51">
        <v>1803</v>
      </c>
      <c r="L62" s="51" t="s">
        <v>241</v>
      </c>
      <c r="M62" s="52" t="s">
        <v>153</v>
      </c>
      <c r="N62" s="52"/>
      <c r="O62" s="53" t="s">
        <v>182</v>
      </c>
      <c r="P62" s="53" t="s">
        <v>305</v>
      </c>
    </row>
    <row r="63" spans="1:16" ht="12.75" customHeight="1" x14ac:dyDescent="0.2">
      <c r="A63" s="26" t="str">
        <f t="shared" si="6"/>
        <v> BBS 91 </v>
      </c>
      <c r="B63" s="15" t="str">
        <f t="shared" si="7"/>
        <v>I</v>
      </c>
      <c r="C63" s="26">
        <f t="shared" si="8"/>
        <v>47562.277000000002</v>
      </c>
      <c r="D63" t="str">
        <f t="shared" si="9"/>
        <v>vis</v>
      </c>
      <c r="E63">
        <f>VLOOKUP(C63,Active!C$21:E$966,3,FALSE)</f>
        <v>1900.9861955865845</v>
      </c>
      <c r="F63" s="15" t="s">
        <v>149</v>
      </c>
      <c r="G63" t="str">
        <f t="shared" si="10"/>
        <v>47562.277</v>
      </c>
      <c r="H63" s="26">
        <f t="shared" si="11"/>
        <v>1901</v>
      </c>
      <c r="I63" s="51" t="s">
        <v>311</v>
      </c>
      <c r="J63" s="52" t="s">
        <v>312</v>
      </c>
      <c r="K63" s="51">
        <v>1901</v>
      </c>
      <c r="L63" s="51" t="s">
        <v>313</v>
      </c>
      <c r="M63" s="52" t="s">
        <v>153</v>
      </c>
      <c r="N63" s="52"/>
      <c r="O63" s="53" t="s">
        <v>154</v>
      </c>
      <c r="P63" s="53" t="s">
        <v>314</v>
      </c>
    </row>
    <row r="64" spans="1:16" ht="12.75" customHeight="1" x14ac:dyDescent="0.2">
      <c r="A64" s="26" t="str">
        <f t="shared" si="6"/>
        <v> BBS 92 </v>
      </c>
      <c r="B64" s="15" t="str">
        <f t="shared" si="7"/>
        <v>I</v>
      </c>
      <c r="C64" s="26">
        <f t="shared" si="8"/>
        <v>47741.504000000001</v>
      </c>
      <c r="D64" t="str">
        <f t="shared" si="9"/>
        <v>vis</v>
      </c>
      <c r="E64">
        <f>VLOOKUP(C64,Active!C$21:E$966,3,FALSE)</f>
        <v>2117.999352933261</v>
      </c>
      <c r="F64" s="15" t="s">
        <v>149</v>
      </c>
      <c r="G64" t="str">
        <f t="shared" si="10"/>
        <v>47741.504</v>
      </c>
      <c r="H64" s="26">
        <f t="shared" si="11"/>
        <v>2118</v>
      </c>
      <c r="I64" s="51" t="s">
        <v>315</v>
      </c>
      <c r="J64" s="52" t="s">
        <v>316</v>
      </c>
      <c r="K64" s="51">
        <v>2118</v>
      </c>
      <c r="L64" s="51" t="s">
        <v>169</v>
      </c>
      <c r="M64" s="52" t="s">
        <v>153</v>
      </c>
      <c r="N64" s="52"/>
      <c r="O64" s="53" t="s">
        <v>154</v>
      </c>
      <c r="P64" s="53" t="s">
        <v>317</v>
      </c>
    </row>
    <row r="65" spans="1:16" ht="12.75" customHeight="1" x14ac:dyDescent="0.2">
      <c r="A65" s="26" t="str">
        <f t="shared" si="6"/>
        <v> BBS 93 </v>
      </c>
      <c r="B65" s="15" t="str">
        <f t="shared" si="7"/>
        <v>I</v>
      </c>
      <c r="C65" s="26">
        <f t="shared" si="8"/>
        <v>47803.445</v>
      </c>
      <c r="D65" t="str">
        <f t="shared" si="9"/>
        <v>vis</v>
      </c>
      <c r="E65">
        <f>VLOOKUP(C65,Active!C$21:E$966,3,FALSE)</f>
        <v>2192.9992802835504</v>
      </c>
      <c r="F65" s="15" t="s">
        <v>149</v>
      </c>
      <c r="G65" t="str">
        <f t="shared" si="10"/>
        <v>47803.445</v>
      </c>
      <c r="H65" s="26">
        <f t="shared" si="11"/>
        <v>2193</v>
      </c>
      <c r="I65" s="51" t="s">
        <v>318</v>
      </c>
      <c r="J65" s="52" t="s">
        <v>319</v>
      </c>
      <c r="K65" s="51">
        <v>2193</v>
      </c>
      <c r="L65" s="51" t="s">
        <v>169</v>
      </c>
      <c r="M65" s="52" t="s">
        <v>153</v>
      </c>
      <c r="N65" s="52"/>
      <c r="O65" s="53" t="s">
        <v>182</v>
      </c>
      <c r="P65" s="53" t="s">
        <v>320</v>
      </c>
    </row>
    <row r="66" spans="1:16" ht="12.75" customHeight="1" x14ac:dyDescent="0.2">
      <c r="A66" s="26" t="str">
        <f t="shared" si="6"/>
        <v> BBS 93 </v>
      </c>
      <c r="B66" s="15" t="str">
        <f t="shared" si="7"/>
        <v>I</v>
      </c>
      <c r="C66" s="26">
        <f t="shared" si="8"/>
        <v>47822.444000000003</v>
      </c>
      <c r="D66" t="str">
        <f t="shared" si="9"/>
        <v>vis</v>
      </c>
      <c r="E66">
        <f>VLOOKUP(C66,Active!C$21:E$966,3,FALSE)</f>
        <v>2216.0038107194237</v>
      </c>
      <c r="F66" s="15" t="s">
        <v>149</v>
      </c>
      <c r="G66" t="str">
        <f t="shared" si="10"/>
        <v>47822.444</v>
      </c>
      <c r="H66" s="26">
        <f t="shared" si="11"/>
        <v>2216</v>
      </c>
      <c r="I66" s="51" t="s">
        <v>321</v>
      </c>
      <c r="J66" s="52" t="s">
        <v>322</v>
      </c>
      <c r="K66" s="51">
        <v>2216</v>
      </c>
      <c r="L66" s="51" t="s">
        <v>220</v>
      </c>
      <c r="M66" s="52" t="s">
        <v>153</v>
      </c>
      <c r="N66" s="52"/>
      <c r="O66" s="53" t="s">
        <v>182</v>
      </c>
      <c r="P66" s="53" t="s">
        <v>320</v>
      </c>
    </row>
    <row r="67" spans="1:16" ht="12.75" customHeight="1" x14ac:dyDescent="0.2">
      <c r="A67" s="26" t="str">
        <f t="shared" si="6"/>
        <v> BBS 94 </v>
      </c>
      <c r="B67" s="15" t="str">
        <f t="shared" si="7"/>
        <v>I</v>
      </c>
      <c r="C67" s="26">
        <f t="shared" si="8"/>
        <v>47899.235999999997</v>
      </c>
      <c r="D67" t="str">
        <f t="shared" si="9"/>
        <v>vis</v>
      </c>
      <c r="E67">
        <f>VLOOKUP(C67,Active!C$21:E$966,3,FALSE)</f>
        <v>2308.9857519390212</v>
      </c>
      <c r="F67" s="15" t="s">
        <v>149</v>
      </c>
      <c r="G67" t="str">
        <f t="shared" si="10"/>
        <v>47899.236</v>
      </c>
      <c r="H67" s="26">
        <f t="shared" si="11"/>
        <v>2309</v>
      </c>
      <c r="I67" s="51" t="s">
        <v>323</v>
      </c>
      <c r="J67" s="52" t="s">
        <v>324</v>
      </c>
      <c r="K67" s="51">
        <v>2309</v>
      </c>
      <c r="L67" s="51" t="s">
        <v>299</v>
      </c>
      <c r="M67" s="52" t="s">
        <v>153</v>
      </c>
      <c r="N67" s="52"/>
      <c r="O67" s="53" t="s">
        <v>154</v>
      </c>
      <c r="P67" s="53" t="s">
        <v>325</v>
      </c>
    </row>
    <row r="68" spans="1:16" ht="12.75" customHeight="1" x14ac:dyDescent="0.2">
      <c r="A68" s="26" t="str">
        <f t="shared" si="6"/>
        <v> BBS 94 </v>
      </c>
      <c r="B68" s="15" t="str">
        <f t="shared" si="7"/>
        <v>I</v>
      </c>
      <c r="C68" s="26">
        <f t="shared" si="8"/>
        <v>47913.285000000003</v>
      </c>
      <c r="D68" t="str">
        <f t="shared" si="9"/>
        <v>vis</v>
      </c>
      <c r="E68">
        <f>VLOOKUP(C68,Active!C$21:E$966,3,FALSE)</f>
        <v>2325.9966813612891</v>
      </c>
      <c r="F68" s="15" t="s">
        <v>149</v>
      </c>
      <c r="G68" t="str">
        <f t="shared" si="10"/>
        <v>47913.285</v>
      </c>
      <c r="H68" s="26">
        <f t="shared" si="11"/>
        <v>2326</v>
      </c>
      <c r="I68" s="51" t="s">
        <v>326</v>
      </c>
      <c r="J68" s="52" t="s">
        <v>327</v>
      </c>
      <c r="K68" s="51">
        <v>2326</v>
      </c>
      <c r="L68" s="51" t="s">
        <v>210</v>
      </c>
      <c r="M68" s="52" t="s">
        <v>153</v>
      </c>
      <c r="N68" s="52"/>
      <c r="O68" s="53" t="s">
        <v>328</v>
      </c>
      <c r="P68" s="53" t="s">
        <v>325</v>
      </c>
    </row>
    <row r="69" spans="1:16" ht="12.75" customHeight="1" x14ac:dyDescent="0.2">
      <c r="A69" s="26" t="str">
        <f t="shared" si="6"/>
        <v> BBS 94 </v>
      </c>
      <c r="B69" s="15" t="str">
        <f t="shared" si="7"/>
        <v>I</v>
      </c>
      <c r="C69" s="26">
        <f t="shared" si="8"/>
        <v>47913.288</v>
      </c>
      <c r="D69" t="str">
        <f t="shared" si="9"/>
        <v>vis</v>
      </c>
      <c r="E69">
        <f>VLOOKUP(C69,Active!C$21:E$966,3,FALSE)</f>
        <v>2326.0003138467482</v>
      </c>
      <c r="F69" s="15" t="s">
        <v>149</v>
      </c>
      <c r="G69" t="str">
        <f t="shared" si="10"/>
        <v>47913.288</v>
      </c>
      <c r="H69" s="26">
        <f t="shared" si="11"/>
        <v>2326</v>
      </c>
      <c r="I69" s="51" t="s">
        <v>329</v>
      </c>
      <c r="J69" s="52" t="s">
        <v>330</v>
      </c>
      <c r="K69" s="51">
        <v>2326</v>
      </c>
      <c r="L69" s="51" t="s">
        <v>162</v>
      </c>
      <c r="M69" s="52" t="s">
        <v>153</v>
      </c>
      <c r="N69" s="52"/>
      <c r="O69" s="53" t="s">
        <v>182</v>
      </c>
      <c r="P69" s="53" t="s">
        <v>325</v>
      </c>
    </row>
    <row r="70" spans="1:16" ht="12.75" customHeight="1" x14ac:dyDescent="0.2">
      <c r="A70" s="26" t="str">
        <f t="shared" si="6"/>
        <v> BBS 97 </v>
      </c>
      <c r="B70" s="15" t="str">
        <f t="shared" si="7"/>
        <v>I</v>
      </c>
      <c r="C70" s="26">
        <f t="shared" si="8"/>
        <v>48202.343999999997</v>
      </c>
      <c r="D70" t="str">
        <f t="shared" si="9"/>
        <v>vis</v>
      </c>
      <c r="E70">
        <f>VLOOKUP(C70,Active!C$21:E$966,3,FALSE)</f>
        <v>2675.9975531577929</v>
      </c>
      <c r="F70" s="15" t="s">
        <v>149</v>
      </c>
      <c r="G70" t="str">
        <f t="shared" si="10"/>
        <v>48202.344</v>
      </c>
      <c r="H70" s="26">
        <f t="shared" si="11"/>
        <v>2676</v>
      </c>
      <c r="I70" s="51" t="s">
        <v>331</v>
      </c>
      <c r="J70" s="52" t="s">
        <v>332</v>
      </c>
      <c r="K70" s="51">
        <v>2676</v>
      </c>
      <c r="L70" s="51" t="s">
        <v>158</v>
      </c>
      <c r="M70" s="52" t="s">
        <v>153</v>
      </c>
      <c r="N70" s="52"/>
      <c r="O70" s="53" t="s">
        <v>154</v>
      </c>
      <c r="P70" s="53" t="s">
        <v>333</v>
      </c>
    </row>
    <row r="71" spans="1:16" ht="12.75" customHeight="1" x14ac:dyDescent="0.2">
      <c r="A71" s="26" t="str">
        <f t="shared" si="6"/>
        <v> BBS 99 </v>
      </c>
      <c r="B71" s="15" t="str">
        <f t="shared" si="7"/>
        <v>I</v>
      </c>
      <c r="C71" s="26">
        <f t="shared" si="8"/>
        <v>48547.55</v>
      </c>
      <c r="D71" t="str">
        <f t="shared" si="9"/>
        <v>vis</v>
      </c>
      <c r="E71">
        <f>VLOOKUP(C71,Active!C$21:E$966,3,FALSE)</f>
        <v>3093.9828120474599</v>
      </c>
      <c r="F71" s="15" t="s">
        <v>149</v>
      </c>
      <c r="G71" t="str">
        <f t="shared" si="10"/>
        <v>48547.550</v>
      </c>
      <c r="H71" s="26">
        <f t="shared" si="11"/>
        <v>3094</v>
      </c>
      <c r="I71" s="51" t="s">
        <v>334</v>
      </c>
      <c r="J71" s="52" t="s">
        <v>335</v>
      </c>
      <c r="K71" s="51">
        <v>3094</v>
      </c>
      <c r="L71" s="51" t="s">
        <v>336</v>
      </c>
      <c r="M71" s="52" t="s">
        <v>153</v>
      </c>
      <c r="N71" s="52"/>
      <c r="O71" s="53" t="s">
        <v>154</v>
      </c>
      <c r="P71" s="53" t="s">
        <v>337</v>
      </c>
    </row>
    <row r="72" spans="1:16" ht="12.75" customHeight="1" x14ac:dyDescent="0.2">
      <c r="A72" s="26" t="str">
        <f t="shared" si="6"/>
        <v> BBS 99 </v>
      </c>
      <c r="B72" s="15" t="str">
        <f t="shared" si="7"/>
        <v>I</v>
      </c>
      <c r="C72" s="26">
        <f t="shared" si="8"/>
        <v>48548.402000000002</v>
      </c>
      <c r="D72" t="str">
        <f t="shared" si="9"/>
        <v>vis</v>
      </c>
      <c r="E72">
        <f>VLOOKUP(C72,Active!C$21:E$966,3,FALSE)</f>
        <v>3095.0144379188919</v>
      </c>
      <c r="F72" s="15" t="s">
        <v>149</v>
      </c>
      <c r="G72" t="str">
        <f t="shared" si="10"/>
        <v>48548.402</v>
      </c>
      <c r="H72" s="26">
        <f t="shared" si="11"/>
        <v>3095</v>
      </c>
      <c r="I72" s="51" t="s">
        <v>338</v>
      </c>
      <c r="J72" s="52" t="s">
        <v>339</v>
      </c>
      <c r="K72" s="51">
        <v>3095</v>
      </c>
      <c r="L72" s="51" t="s">
        <v>340</v>
      </c>
      <c r="M72" s="52" t="s">
        <v>153</v>
      </c>
      <c r="N72" s="52"/>
      <c r="O72" s="53" t="s">
        <v>182</v>
      </c>
      <c r="P72" s="53" t="s">
        <v>337</v>
      </c>
    </row>
    <row r="73" spans="1:16" ht="12.75" customHeight="1" x14ac:dyDescent="0.2">
      <c r="A73" s="26" t="str">
        <f t="shared" si="6"/>
        <v> BBS 103 </v>
      </c>
      <c r="B73" s="15" t="str">
        <f t="shared" si="7"/>
        <v>I</v>
      </c>
      <c r="C73" s="26">
        <f t="shared" si="8"/>
        <v>48971.249000000003</v>
      </c>
      <c r="D73" t="str">
        <f t="shared" si="9"/>
        <v>vis</v>
      </c>
      <c r="E73">
        <f>VLOOKUP(C73,Active!C$21:E$966,3,FALSE)</f>
        <v>3607.0096314141297</v>
      </c>
      <c r="F73" s="15" t="s">
        <v>149</v>
      </c>
      <c r="G73" t="str">
        <f t="shared" si="10"/>
        <v>48971.249</v>
      </c>
      <c r="H73" s="26">
        <f t="shared" si="11"/>
        <v>3607</v>
      </c>
      <c r="I73" s="51" t="s">
        <v>341</v>
      </c>
      <c r="J73" s="52" t="s">
        <v>342</v>
      </c>
      <c r="K73" s="51">
        <v>3607</v>
      </c>
      <c r="L73" s="51" t="s">
        <v>185</v>
      </c>
      <c r="M73" s="52" t="s">
        <v>153</v>
      </c>
      <c r="N73" s="52"/>
      <c r="O73" s="53" t="s">
        <v>182</v>
      </c>
      <c r="P73" s="53" t="s">
        <v>343</v>
      </c>
    </row>
    <row r="74" spans="1:16" ht="12.75" customHeight="1" x14ac:dyDescent="0.2">
      <c r="A74" s="26" t="str">
        <f t="shared" si="6"/>
        <v> BBS 103 </v>
      </c>
      <c r="B74" s="15" t="str">
        <f t="shared" si="7"/>
        <v>I</v>
      </c>
      <c r="C74" s="26">
        <f t="shared" si="8"/>
        <v>49004.279000000002</v>
      </c>
      <c r="D74" t="str">
        <f t="shared" si="9"/>
        <v>vis</v>
      </c>
      <c r="E74">
        <f>VLOOKUP(C74,Active!C$21:E$966,3,FALSE)</f>
        <v>3647.0032963594813</v>
      </c>
      <c r="F74" s="15" t="s">
        <v>149</v>
      </c>
      <c r="G74" t="str">
        <f t="shared" si="10"/>
        <v>49004.279</v>
      </c>
      <c r="H74" s="26">
        <f t="shared" si="11"/>
        <v>3647</v>
      </c>
      <c r="I74" s="51" t="s">
        <v>344</v>
      </c>
      <c r="J74" s="52" t="s">
        <v>345</v>
      </c>
      <c r="K74" s="51">
        <v>3647</v>
      </c>
      <c r="L74" s="51" t="s">
        <v>220</v>
      </c>
      <c r="M74" s="52" t="s">
        <v>153</v>
      </c>
      <c r="N74" s="52"/>
      <c r="O74" s="53" t="s">
        <v>182</v>
      </c>
      <c r="P74" s="53" t="s">
        <v>343</v>
      </c>
    </row>
    <row r="75" spans="1:16" ht="12.75" customHeight="1" x14ac:dyDescent="0.2">
      <c r="A75" s="26" t="str">
        <f t="shared" ref="A75:A106" si="12">P75</f>
        <v> BRNO 31 </v>
      </c>
      <c r="B75" s="15" t="str">
        <f t="shared" ref="B75:B106" si="13">IF(H75=INT(H75),"I","II")</f>
        <v>I</v>
      </c>
      <c r="C75" s="26">
        <f t="shared" ref="C75:C106" si="14">1*G75</f>
        <v>49221.487999999998</v>
      </c>
      <c r="D75" t="str">
        <f t="shared" ref="D75:D106" si="15">VLOOKUP(F75,I$1:J$5,2,FALSE)</f>
        <v>vis</v>
      </c>
      <c r="E75">
        <f>VLOOKUP(C75,Active!C$21:E$966,3,FALSE)</f>
        <v>3910.0061413220897</v>
      </c>
      <c r="F75" s="15" t="s">
        <v>149</v>
      </c>
      <c r="G75" t="str">
        <f t="shared" ref="G75:G106" si="16">MID(I75,3,LEN(I75)-3)</f>
        <v>49221.488</v>
      </c>
      <c r="H75" s="26">
        <f t="shared" ref="H75:H106" si="17">1*K75</f>
        <v>3910</v>
      </c>
      <c r="I75" s="51" t="s">
        <v>346</v>
      </c>
      <c r="J75" s="52" t="s">
        <v>347</v>
      </c>
      <c r="K75" s="51">
        <v>3910</v>
      </c>
      <c r="L75" s="51" t="s">
        <v>152</v>
      </c>
      <c r="M75" s="52" t="s">
        <v>153</v>
      </c>
      <c r="N75" s="52"/>
      <c r="O75" s="53" t="s">
        <v>348</v>
      </c>
      <c r="P75" s="53" t="s">
        <v>349</v>
      </c>
    </row>
    <row r="76" spans="1:16" ht="12.75" customHeight="1" x14ac:dyDescent="0.2">
      <c r="A76" s="26" t="str">
        <f t="shared" si="12"/>
        <v> BBS 105 </v>
      </c>
      <c r="B76" s="15" t="str">
        <f t="shared" si="13"/>
        <v>I</v>
      </c>
      <c r="C76" s="26">
        <f t="shared" si="14"/>
        <v>49250.372000000003</v>
      </c>
      <c r="D76" t="str">
        <f t="shared" si="15"/>
        <v>vis</v>
      </c>
      <c r="E76">
        <f>VLOOKUP(C76,Active!C$21:E$966,3,FALSE)</f>
        <v>3944.9797113578693</v>
      </c>
      <c r="F76" s="15" t="s">
        <v>149</v>
      </c>
      <c r="G76" t="str">
        <f t="shared" si="16"/>
        <v>49250.372</v>
      </c>
      <c r="H76" s="26">
        <f t="shared" si="17"/>
        <v>3945</v>
      </c>
      <c r="I76" s="51" t="s">
        <v>350</v>
      </c>
      <c r="J76" s="52" t="s">
        <v>351</v>
      </c>
      <c r="K76" s="51">
        <v>3945</v>
      </c>
      <c r="L76" s="51" t="s">
        <v>352</v>
      </c>
      <c r="M76" s="52" t="s">
        <v>153</v>
      </c>
      <c r="N76" s="52"/>
      <c r="O76" s="53" t="s">
        <v>182</v>
      </c>
      <c r="P76" s="53" t="s">
        <v>353</v>
      </c>
    </row>
    <row r="77" spans="1:16" ht="12.75" customHeight="1" x14ac:dyDescent="0.2">
      <c r="A77" s="26" t="str">
        <f t="shared" si="12"/>
        <v> BBS 105 </v>
      </c>
      <c r="B77" s="15" t="str">
        <f t="shared" si="13"/>
        <v>I</v>
      </c>
      <c r="C77" s="26">
        <f t="shared" si="14"/>
        <v>49322.233</v>
      </c>
      <c r="D77" t="str">
        <f t="shared" si="15"/>
        <v>vis</v>
      </c>
      <c r="E77">
        <f>VLOOKUP(C77,Active!C$21:E$966,3,FALSE)</f>
        <v>4031.9910573051261</v>
      </c>
      <c r="F77" s="15" t="s">
        <v>149</v>
      </c>
      <c r="G77" t="str">
        <f t="shared" si="16"/>
        <v>49322.233</v>
      </c>
      <c r="H77" s="26">
        <f t="shared" si="17"/>
        <v>4032</v>
      </c>
      <c r="I77" s="51" t="s">
        <v>354</v>
      </c>
      <c r="J77" s="52" t="s">
        <v>355</v>
      </c>
      <c r="K77" s="51">
        <v>4032</v>
      </c>
      <c r="L77" s="51" t="s">
        <v>238</v>
      </c>
      <c r="M77" s="52" t="s">
        <v>153</v>
      </c>
      <c r="N77" s="52"/>
      <c r="O77" s="53" t="s">
        <v>154</v>
      </c>
      <c r="P77" s="53" t="s">
        <v>353</v>
      </c>
    </row>
    <row r="78" spans="1:16" ht="12.75" customHeight="1" x14ac:dyDescent="0.2">
      <c r="A78" s="26" t="str">
        <f t="shared" si="12"/>
        <v> BBS 105 </v>
      </c>
      <c r="B78" s="15" t="str">
        <f t="shared" si="13"/>
        <v>I</v>
      </c>
      <c r="C78" s="26">
        <f t="shared" si="14"/>
        <v>49331.322</v>
      </c>
      <c r="D78" t="str">
        <f t="shared" si="15"/>
        <v>vis</v>
      </c>
      <c r="E78">
        <f>VLOOKUP(C78,Active!C$21:E$966,3,FALSE)</f>
        <v>4042.9962774289015</v>
      </c>
      <c r="F78" s="15" t="s">
        <v>149</v>
      </c>
      <c r="G78" t="str">
        <f t="shared" si="16"/>
        <v>49331.322</v>
      </c>
      <c r="H78" s="26">
        <f t="shared" si="17"/>
        <v>4043</v>
      </c>
      <c r="I78" s="51" t="s">
        <v>356</v>
      </c>
      <c r="J78" s="52" t="s">
        <v>357</v>
      </c>
      <c r="K78" s="51">
        <v>4043</v>
      </c>
      <c r="L78" s="51" t="s">
        <v>210</v>
      </c>
      <c r="M78" s="52" t="s">
        <v>153</v>
      </c>
      <c r="N78" s="52"/>
      <c r="O78" s="53" t="s">
        <v>182</v>
      </c>
      <c r="P78" s="53" t="s">
        <v>353</v>
      </c>
    </row>
    <row r="79" spans="1:16" ht="12.75" customHeight="1" x14ac:dyDescent="0.2">
      <c r="A79" s="26" t="str">
        <f t="shared" si="12"/>
        <v> BBS 106 </v>
      </c>
      <c r="B79" s="15" t="str">
        <f t="shared" si="13"/>
        <v>I</v>
      </c>
      <c r="C79" s="26">
        <f t="shared" si="14"/>
        <v>49393.258999999998</v>
      </c>
      <c r="D79" t="str">
        <f t="shared" si="15"/>
        <v>vis</v>
      </c>
      <c r="E79">
        <f>VLOOKUP(C79,Active!C$21:E$966,3,FALSE)</f>
        <v>4117.9913614652396</v>
      </c>
      <c r="F79" s="15" t="s">
        <v>149</v>
      </c>
      <c r="G79" t="str">
        <f t="shared" si="16"/>
        <v>49393.259</v>
      </c>
      <c r="H79" s="26">
        <f t="shared" si="17"/>
        <v>4118</v>
      </c>
      <c r="I79" s="51" t="s">
        <v>358</v>
      </c>
      <c r="J79" s="52" t="s">
        <v>359</v>
      </c>
      <c r="K79" s="51">
        <v>4118</v>
      </c>
      <c r="L79" s="51" t="s">
        <v>238</v>
      </c>
      <c r="M79" s="52" t="s">
        <v>153</v>
      </c>
      <c r="N79" s="52"/>
      <c r="O79" s="53" t="s">
        <v>154</v>
      </c>
      <c r="P79" s="53" t="s">
        <v>360</v>
      </c>
    </row>
    <row r="80" spans="1:16" ht="12.75" customHeight="1" x14ac:dyDescent="0.2">
      <c r="A80" s="26" t="str">
        <f t="shared" si="12"/>
        <v> BBS 108 </v>
      </c>
      <c r="B80" s="15" t="str">
        <f t="shared" si="13"/>
        <v>I</v>
      </c>
      <c r="C80" s="26">
        <f t="shared" si="14"/>
        <v>49649.279999999999</v>
      </c>
      <c r="D80" t="str">
        <f t="shared" si="15"/>
        <v>vis</v>
      </c>
      <c r="E80">
        <f>VLOOKUP(C80,Active!C$21:E$966,3,FALSE)</f>
        <v>4427.9888816884977</v>
      </c>
      <c r="F80" s="15" t="s">
        <v>149</v>
      </c>
      <c r="G80" t="str">
        <f t="shared" si="16"/>
        <v>49649.280</v>
      </c>
      <c r="H80" s="26">
        <f t="shared" si="17"/>
        <v>4428</v>
      </c>
      <c r="I80" s="51" t="s">
        <v>361</v>
      </c>
      <c r="J80" s="52" t="s">
        <v>362</v>
      </c>
      <c r="K80" s="51">
        <v>4428</v>
      </c>
      <c r="L80" s="51" t="s">
        <v>363</v>
      </c>
      <c r="M80" s="52" t="s">
        <v>153</v>
      </c>
      <c r="N80" s="52"/>
      <c r="O80" s="53" t="s">
        <v>154</v>
      </c>
      <c r="P80" s="53" t="s">
        <v>364</v>
      </c>
    </row>
    <row r="81" spans="1:16" ht="12.75" customHeight="1" x14ac:dyDescent="0.2">
      <c r="A81" s="26" t="str">
        <f t="shared" si="12"/>
        <v> BBS 111 </v>
      </c>
      <c r="B81" s="15" t="str">
        <f t="shared" si="13"/>
        <v>I</v>
      </c>
      <c r="C81" s="26">
        <f t="shared" si="14"/>
        <v>50033.31</v>
      </c>
      <c r="D81" t="str">
        <f t="shared" si="15"/>
        <v>vis</v>
      </c>
      <c r="E81">
        <f>VLOOKUP(C81,Active!C$21:E$966,3,FALSE)</f>
        <v>4892.9833457806508</v>
      </c>
      <c r="F81" s="15" t="s">
        <v>149</v>
      </c>
      <c r="G81" t="str">
        <f t="shared" si="16"/>
        <v>50033.310</v>
      </c>
      <c r="H81" s="26">
        <f t="shared" si="17"/>
        <v>4893</v>
      </c>
      <c r="I81" s="51" t="s">
        <v>365</v>
      </c>
      <c r="J81" s="52" t="s">
        <v>366</v>
      </c>
      <c r="K81" s="51">
        <v>4893</v>
      </c>
      <c r="L81" s="51" t="s">
        <v>336</v>
      </c>
      <c r="M81" s="52" t="s">
        <v>153</v>
      </c>
      <c r="N81" s="52"/>
      <c r="O81" s="53" t="s">
        <v>154</v>
      </c>
      <c r="P81" s="53" t="s">
        <v>367</v>
      </c>
    </row>
    <row r="82" spans="1:16" ht="12.75" customHeight="1" x14ac:dyDescent="0.2">
      <c r="A82" s="26" t="str">
        <f t="shared" si="12"/>
        <v> BBS 111 </v>
      </c>
      <c r="B82" s="15" t="str">
        <f t="shared" si="13"/>
        <v>I</v>
      </c>
      <c r="C82" s="26">
        <f t="shared" si="14"/>
        <v>50033.328000000001</v>
      </c>
      <c r="D82" t="str">
        <f t="shared" si="15"/>
        <v>vis</v>
      </c>
      <c r="E82">
        <f>VLOOKUP(C82,Active!C$21:E$966,3,FALSE)</f>
        <v>4893.0051406934326</v>
      </c>
      <c r="F82" s="15" t="s">
        <v>149</v>
      </c>
      <c r="G82" t="str">
        <f t="shared" si="16"/>
        <v>50033.328</v>
      </c>
      <c r="H82" s="26">
        <f t="shared" si="17"/>
        <v>4893</v>
      </c>
      <c r="I82" s="51" t="s">
        <v>368</v>
      </c>
      <c r="J82" s="52" t="s">
        <v>369</v>
      </c>
      <c r="K82" s="51">
        <v>4893</v>
      </c>
      <c r="L82" s="51" t="s">
        <v>266</v>
      </c>
      <c r="M82" s="52" t="s">
        <v>153</v>
      </c>
      <c r="N82" s="52"/>
      <c r="O82" s="53" t="s">
        <v>182</v>
      </c>
      <c r="P82" s="53" t="s">
        <v>367</v>
      </c>
    </row>
    <row r="83" spans="1:16" ht="12.75" customHeight="1" x14ac:dyDescent="0.2">
      <c r="A83" s="26" t="str">
        <f t="shared" si="12"/>
        <v> BBS 112 </v>
      </c>
      <c r="B83" s="15" t="str">
        <f t="shared" si="13"/>
        <v>I</v>
      </c>
      <c r="C83" s="26">
        <f t="shared" si="14"/>
        <v>50283.546000000002</v>
      </c>
      <c r="D83" t="str">
        <f t="shared" si="15"/>
        <v>vis</v>
      </c>
      <c r="E83">
        <f>VLOOKUP(C83,Active!C$21:E$966,3,FALSE)</f>
        <v>5195.9762232031608</v>
      </c>
      <c r="F83" s="15" t="s">
        <v>149</v>
      </c>
      <c r="G83" t="str">
        <f t="shared" si="16"/>
        <v>50283.546</v>
      </c>
      <c r="H83" s="26">
        <f t="shared" si="17"/>
        <v>5196</v>
      </c>
      <c r="I83" s="51" t="s">
        <v>370</v>
      </c>
      <c r="J83" s="52" t="s">
        <v>371</v>
      </c>
      <c r="K83" s="51">
        <v>5196</v>
      </c>
      <c r="L83" s="51" t="s">
        <v>308</v>
      </c>
      <c r="M83" s="52" t="s">
        <v>153</v>
      </c>
      <c r="N83" s="52"/>
      <c r="O83" s="53" t="s">
        <v>154</v>
      </c>
      <c r="P83" s="53" t="s">
        <v>372</v>
      </c>
    </row>
    <row r="84" spans="1:16" ht="12.75" customHeight="1" x14ac:dyDescent="0.2">
      <c r="A84" s="26" t="str">
        <f t="shared" si="12"/>
        <v> BBS 114 </v>
      </c>
      <c r="B84" s="15" t="str">
        <f t="shared" si="13"/>
        <v>I</v>
      </c>
      <c r="C84" s="26">
        <f t="shared" si="14"/>
        <v>50422.317999999999</v>
      </c>
      <c r="D84" t="str">
        <f t="shared" si="15"/>
        <v>vis</v>
      </c>
      <c r="E84">
        <f>VLOOKUP(C84,Active!C$21:E$966,3,FALSE)</f>
        <v>5364.0053140840691</v>
      </c>
      <c r="F84" s="15" t="s">
        <v>149</v>
      </c>
      <c r="G84" t="str">
        <f t="shared" si="16"/>
        <v>50422.318</v>
      </c>
      <c r="H84" s="26">
        <f t="shared" si="17"/>
        <v>5364</v>
      </c>
      <c r="I84" s="51" t="s">
        <v>373</v>
      </c>
      <c r="J84" s="52" t="s">
        <v>374</v>
      </c>
      <c r="K84" s="51">
        <v>5364</v>
      </c>
      <c r="L84" s="51" t="s">
        <v>266</v>
      </c>
      <c r="M84" s="52" t="s">
        <v>153</v>
      </c>
      <c r="N84" s="52"/>
      <c r="O84" s="53" t="s">
        <v>182</v>
      </c>
      <c r="P84" s="53" t="s">
        <v>375</v>
      </c>
    </row>
    <row r="85" spans="1:16" ht="12.75" customHeight="1" x14ac:dyDescent="0.2">
      <c r="A85" s="26" t="str">
        <f t="shared" si="12"/>
        <v> BBS 115 </v>
      </c>
      <c r="B85" s="15" t="str">
        <f t="shared" si="13"/>
        <v>I</v>
      </c>
      <c r="C85" s="26">
        <f t="shared" si="14"/>
        <v>50658.5</v>
      </c>
      <c r="D85" t="str">
        <f t="shared" si="15"/>
        <v>vis</v>
      </c>
      <c r="E85">
        <f>VLOOKUP(C85,Active!C$21:E$966,3,FALSE)</f>
        <v>5649.9812079418762</v>
      </c>
      <c r="F85" s="15" t="s">
        <v>149</v>
      </c>
      <c r="G85" t="str">
        <f t="shared" si="16"/>
        <v>50658.500</v>
      </c>
      <c r="H85" s="26">
        <f t="shared" si="17"/>
        <v>5650</v>
      </c>
      <c r="I85" s="51" t="s">
        <v>376</v>
      </c>
      <c r="J85" s="52" t="s">
        <v>377</v>
      </c>
      <c r="K85" s="51">
        <v>5650</v>
      </c>
      <c r="L85" s="51" t="s">
        <v>378</v>
      </c>
      <c r="M85" s="52" t="s">
        <v>153</v>
      </c>
      <c r="N85" s="52"/>
      <c r="O85" s="53" t="s">
        <v>154</v>
      </c>
      <c r="P85" s="53" t="s">
        <v>379</v>
      </c>
    </row>
    <row r="86" spans="1:16" ht="12.75" customHeight="1" x14ac:dyDescent="0.2">
      <c r="A86" s="26" t="str">
        <f t="shared" si="12"/>
        <v> BBS 119 </v>
      </c>
      <c r="B86" s="15" t="str">
        <f t="shared" si="13"/>
        <v>I</v>
      </c>
      <c r="C86" s="26">
        <f t="shared" si="14"/>
        <v>51076.411</v>
      </c>
      <c r="D86" t="str">
        <f t="shared" si="15"/>
        <v>vis</v>
      </c>
      <c r="E86">
        <f>VLOOKUP(C86,Active!C$21:E$966,3,FALSE)</f>
        <v>6155.9997520223296</v>
      </c>
      <c r="F86" s="15" t="s">
        <v>149</v>
      </c>
      <c r="G86" t="str">
        <f t="shared" si="16"/>
        <v>51076.411</v>
      </c>
      <c r="H86" s="26">
        <f t="shared" si="17"/>
        <v>6156</v>
      </c>
      <c r="I86" s="51" t="s">
        <v>380</v>
      </c>
      <c r="J86" s="52" t="s">
        <v>381</v>
      </c>
      <c r="K86" s="51">
        <v>6156</v>
      </c>
      <c r="L86" s="51" t="s">
        <v>207</v>
      </c>
      <c r="M86" s="52" t="s">
        <v>153</v>
      </c>
      <c r="N86" s="52"/>
      <c r="O86" s="53" t="s">
        <v>154</v>
      </c>
      <c r="P86" s="53" t="s">
        <v>382</v>
      </c>
    </row>
    <row r="87" spans="1:16" ht="12.75" customHeight="1" x14ac:dyDescent="0.2">
      <c r="A87" s="26" t="str">
        <f t="shared" si="12"/>
        <v>BAVM 133 </v>
      </c>
      <c r="B87" s="15" t="str">
        <f t="shared" si="13"/>
        <v>I</v>
      </c>
      <c r="C87" s="26">
        <f t="shared" si="14"/>
        <v>51470.355100000001</v>
      </c>
      <c r="D87" t="str">
        <f t="shared" si="15"/>
        <v>vis</v>
      </c>
      <c r="E87">
        <f>VLOOKUP(C87,Active!C$21:E$966,3,FALSE)</f>
        <v>6632.9984908233773</v>
      </c>
      <c r="F87" s="15" t="s">
        <v>149</v>
      </c>
      <c r="G87" t="str">
        <f t="shared" si="16"/>
        <v>51470.3551</v>
      </c>
      <c r="H87" s="26">
        <f t="shared" si="17"/>
        <v>6633</v>
      </c>
      <c r="I87" s="51" t="s">
        <v>383</v>
      </c>
      <c r="J87" s="52" t="s">
        <v>384</v>
      </c>
      <c r="K87" s="51">
        <v>6633</v>
      </c>
      <c r="L87" s="51" t="s">
        <v>385</v>
      </c>
      <c r="M87" s="52" t="s">
        <v>386</v>
      </c>
      <c r="N87" s="52" t="s">
        <v>387</v>
      </c>
      <c r="O87" s="53" t="s">
        <v>388</v>
      </c>
      <c r="P87" s="54" t="s">
        <v>389</v>
      </c>
    </row>
    <row r="88" spans="1:16" ht="12.75" customHeight="1" x14ac:dyDescent="0.2">
      <c r="A88" s="26" t="str">
        <f t="shared" si="12"/>
        <v> JAAVSO 41;122 </v>
      </c>
      <c r="B88" s="15" t="str">
        <f t="shared" si="13"/>
        <v>I</v>
      </c>
      <c r="C88" s="26">
        <f t="shared" si="14"/>
        <v>52669.5337</v>
      </c>
      <c r="D88" t="str">
        <f t="shared" si="15"/>
        <v>vis</v>
      </c>
      <c r="E88">
        <f>VLOOKUP(C88,Active!C$21:E$966,3,FALSE)</f>
        <v>8084.9981014209352</v>
      </c>
      <c r="F88" s="15" t="s">
        <v>149</v>
      </c>
      <c r="G88" t="str">
        <f t="shared" si="16"/>
        <v>52669.5337</v>
      </c>
      <c r="H88" s="26">
        <f t="shared" si="17"/>
        <v>8085</v>
      </c>
      <c r="I88" s="51" t="s">
        <v>390</v>
      </c>
      <c r="J88" s="52" t="s">
        <v>391</v>
      </c>
      <c r="K88" s="51">
        <v>8085</v>
      </c>
      <c r="L88" s="51" t="s">
        <v>392</v>
      </c>
      <c r="M88" s="52" t="s">
        <v>393</v>
      </c>
      <c r="N88" s="52" t="s">
        <v>153</v>
      </c>
      <c r="O88" s="53" t="s">
        <v>394</v>
      </c>
      <c r="P88" s="53" t="s">
        <v>395</v>
      </c>
    </row>
    <row r="89" spans="1:16" ht="12.75" customHeight="1" x14ac:dyDescent="0.2">
      <c r="A89" s="26" t="str">
        <f t="shared" si="12"/>
        <v> BBS 130 </v>
      </c>
      <c r="B89" s="15" t="str">
        <f t="shared" si="13"/>
        <v>I</v>
      </c>
      <c r="C89" s="26">
        <f t="shared" si="14"/>
        <v>52854.538999999997</v>
      </c>
      <c r="D89" t="str">
        <f t="shared" si="15"/>
        <v>vis</v>
      </c>
      <c r="E89">
        <f>VLOOKUP(C89,Active!C$21:E$966,3,FALSE)</f>
        <v>8309.0077890174962</v>
      </c>
      <c r="F89" s="15" t="s">
        <v>149</v>
      </c>
      <c r="G89" t="str">
        <f t="shared" si="16"/>
        <v>52854.539</v>
      </c>
      <c r="H89" s="26">
        <f t="shared" si="17"/>
        <v>8309</v>
      </c>
      <c r="I89" s="51" t="s">
        <v>396</v>
      </c>
      <c r="J89" s="52" t="s">
        <v>397</v>
      </c>
      <c r="K89" s="51">
        <v>8309</v>
      </c>
      <c r="L89" s="51" t="s">
        <v>189</v>
      </c>
      <c r="M89" s="52" t="s">
        <v>153</v>
      </c>
      <c r="N89" s="52"/>
      <c r="O89" s="53" t="s">
        <v>154</v>
      </c>
      <c r="P89" s="53" t="s">
        <v>398</v>
      </c>
    </row>
    <row r="90" spans="1:16" ht="12.75" customHeight="1" x14ac:dyDescent="0.2">
      <c r="A90" s="26" t="str">
        <f t="shared" si="12"/>
        <v>OEJV 0003 </v>
      </c>
      <c r="B90" s="15" t="str">
        <f t="shared" si="13"/>
        <v>I</v>
      </c>
      <c r="C90" s="26">
        <f t="shared" si="14"/>
        <v>53325.283000000003</v>
      </c>
      <c r="D90" t="str">
        <f t="shared" si="15"/>
        <v>vis</v>
      </c>
      <c r="E90">
        <f>VLOOKUP(C90,Active!C$21:E$966,3,FALSE)</f>
        <v>8878.9980345832064</v>
      </c>
      <c r="F90" s="15" t="s">
        <v>149</v>
      </c>
      <c r="G90" t="str">
        <f t="shared" si="16"/>
        <v>53325.283</v>
      </c>
      <c r="H90" s="26">
        <f t="shared" si="17"/>
        <v>8879</v>
      </c>
      <c r="I90" s="51" t="s">
        <v>399</v>
      </c>
      <c r="J90" s="52" t="s">
        <v>400</v>
      </c>
      <c r="K90" s="51">
        <v>8879</v>
      </c>
      <c r="L90" s="51" t="s">
        <v>158</v>
      </c>
      <c r="M90" s="52" t="s">
        <v>153</v>
      </c>
      <c r="N90" s="52"/>
      <c r="O90" s="53" t="s">
        <v>154</v>
      </c>
      <c r="P90" s="54" t="s">
        <v>401</v>
      </c>
    </row>
    <row r="91" spans="1:16" ht="12.75" customHeight="1" x14ac:dyDescent="0.2">
      <c r="A91" s="26" t="str">
        <f t="shared" si="12"/>
        <v>OEJV 0003 </v>
      </c>
      <c r="B91" s="15" t="str">
        <f t="shared" si="13"/>
        <v>I</v>
      </c>
      <c r="C91" s="26">
        <f t="shared" si="14"/>
        <v>53594.531000000003</v>
      </c>
      <c r="D91" t="str">
        <f t="shared" si="15"/>
        <v>vis</v>
      </c>
      <c r="E91">
        <f>VLOOKUP(C91,Active!C$21:E$966,3,FALSE)</f>
        <v>9205.0111832119183</v>
      </c>
      <c r="F91" s="15" t="s">
        <v>149</v>
      </c>
      <c r="G91" t="str">
        <f t="shared" si="16"/>
        <v>53594.531</v>
      </c>
      <c r="H91" s="26">
        <f t="shared" si="17"/>
        <v>9205</v>
      </c>
      <c r="I91" s="51" t="s">
        <v>402</v>
      </c>
      <c r="J91" s="52" t="s">
        <v>403</v>
      </c>
      <c r="K91" s="51">
        <v>9205</v>
      </c>
      <c r="L91" s="51" t="s">
        <v>262</v>
      </c>
      <c r="M91" s="52" t="s">
        <v>153</v>
      </c>
      <c r="N91" s="52"/>
      <c r="O91" s="53" t="s">
        <v>154</v>
      </c>
      <c r="P91" s="54" t="s">
        <v>401</v>
      </c>
    </row>
    <row r="92" spans="1:16" ht="12.75" customHeight="1" x14ac:dyDescent="0.2">
      <c r="A92" s="26" t="str">
        <f t="shared" si="12"/>
        <v>IBVS 5871 </v>
      </c>
      <c r="B92" s="15" t="str">
        <f t="shared" si="13"/>
        <v>I</v>
      </c>
      <c r="C92" s="26">
        <f t="shared" si="14"/>
        <v>54769.749400000001</v>
      </c>
      <c r="D92" t="str">
        <f t="shared" si="15"/>
        <v>vis</v>
      </c>
      <c r="E92">
        <f>VLOOKUP(C92,Active!C$21:E$966,3,FALSE)</f>
        <v>10627.999101080935</v>
      </c>
      <c r="F92" s="15" t="s">
        <v>149</v>
      </c>
      <c r="G92" t="str">
        <f t="shared" si="16"/>
        <v>54769.7494</v>
      </c>
      <c r="H92" s="26">
        <f t="shared" si="17"/>
        <v>10628</v>
      </c>
      <c r="I92" s="51" t="s">
        <v>404</v>
      </c>
      <c r="J92" s="52" t="s">
        <v>405</v>
      </c>
      <c r="K92" s="51">
        <v>10628</v>
      </c>
      <c r="L92" s="51" t="s">
        <v>406</v>
      </c>
      <c r="M92" s="52" t="s">
        <v>393</v>
      </c>
      <c r="N92" s="52" t="s">
        <v>149</v>
      </c>
      <c r="O92" s="53" t="s">
        <v>163</v>
      </c>
      <c r="P92" s="54" t="s">
        <v>407</v>
      </c>
    </row>
    <row r="93" spans="1:16" ht="12.75" customHeight="1" x14ac:dyDescent="0.2">
      <c r="A93" s="26" t="str">
        <f t="shared" si="12"/>
        <v>OEJV 0137 </v>
      </c>
      <c r="B93" s="15" t="str">
        <f t="shared" si="13"/>
        <v>I</v>
      </c>
      <c r="C93" s="26">
        <f t="shared" si="14"/>
        <v>55175.256300000001</v>
      </c>
      <c r="D93" t="str">
        <f t="shared" si="15"/>
        <v>vis</v>
      </c>
      <c r="E93">
        <f>VLOOKUP(C93,Active!C$21:E$966,3,FALSE)</f>
        <v>11118.998407518378</v>
      </c>
      <c r="F93" s="15" t="s">
        <v>149</v>
      </c>
      <c r="G93" t="str">
        <f t="shared" si="16"/>
        <v>55175.2563</v>
      </c>
      <c r="H93" s="26">
        <f t="shared" si="17"/>
        <v>11119</v>
      </c>
      <c r="I93" s="51" t="s">
        <v>408</v>
      </c>
      <c r="J93" s="52" t="s">
        <v>409</v>
      </c>
      <c r="K93" s="51">
        <v>11119</v>
      </c>
      <c r="L93" s="51" t="s">
        <v>410</v>
      </c>
      <c r="M93" s="52" t="s">
        <v>393</v>
      </c>
      <c r="N93" s="52" t="s">
        <v>144</v>
      </c>
      <c r="O93" s="53" t="s">
        <v>411</v>
      </c>
      <c r="P93" s="54" t="s">
        <v>412</v>
      </c>
    </row>
    <row r="94" spans="1:16" ht="12.75" customHeight="1" x14ac:dyDescent="0.2">
      <c r="A94" s="26" t="str">
        <f t="shared" si="12"/>
        <v>IBVS 5960 </v>
      </c>
      <c r="B94" s="15" t="str">
        <f t="shared" si="13"/>
        <v>I</v>
      </c>
      <c r="C94" s="26">
        <f t="shared" si="14"/>
        <v>55528.733399999997</v>
      </c>
      <c r="D94" t="str">
        <f t="shared" si="15"/>
        <v>vis</v>
      </c>
      <c r="E94">
        <f>VLOOKUP(C94,Active!C$21:E$966,3,FALSE)</f>
        <v>11546.998549911805</v>
      </c>
      <c r="F94" s="15" t="s">
        <v>149</v>
      </c>
      <c r="G94" t="str">
        <f t="shared" si="16"/>
        <v>55528.7334</v>
      </c>
      <c r="H94" s="26">
        <f t="shared" si="17"/>
        <v>11547</v>
      </c>
      <c r="I94" s="51" t="s">
        <v>413</v>
      </c>
      <c r="J94" s="52" t="s">
        <v>414</v>
      </c>
      <c r="K94" s="51">
        <v>11547</v>
      </c>
      <c r="L94" s="51" t="s">
        <v>385</v>
      </c>
      <c r="M94" s="52" t="s">
        <v>393</v>
      </c>
      <c r="N94" s="52" t="s">
        <v>149</v>
      </c>
      <c r="O94" s="53" t="s">
        <v>163</v>
      </c>
      <c r="P94" s="54" t="s">
        <v>415</v>
      </c>
    </row>
    <row r="95" spans="1:16" ht="12.75" customHeight="1" x14ac:dyDescent="0.2">
      <c r="A95" s="26" t="str">
        <f t="shared" si="12"/>
        <v>OEJV 0172 </v>
      </c>
      <c r="B95" s="15" t="str">
        <f t="shared" si="13"/>
        <v>I</v>
      </c>
      <c r="C95" s="26">
        <f t="shared" si="14"/>
        <v>56958.334000000003</v>
      </c>
      <c r="D95" t="str">
        <f t="shared" si="15"/>
        <v>vis</v>
      </c>
      <c r="E95">
        <f>VLOOKUP(C95,Active!C$21:E$966,3,FALSE)</f>
        <v>13277.999682278612</v>
      </c>
      <c r="F95" s="15" t="s">
        <v>149</v>
      </c>
      <c r="G95" t="str">
        <f t="shared" si="16"/>
        <v>56958.334</v>
      </c>
      <c r="H95" s="26">
        <f t="shared" si="17"/>
        <v>13278</v>
      </c>
      <c r="I95" s="51" t="s">
        <v>416</v>
      </c>
      <c r="J95" s="52" t="s">
        <v>417</v>
      </c>
      <c r="K95" s="51">
        <v>13278</v>
      </c>
      <c r="L95" s="51" t="s">
        <v>207</v>
      </c>
      <c r="M95" s="52" t="s">
        <v>393</v>
      </c>
      <c r="N95" s="52" t="s">
        <v>387</v>
      </c>
      <c r="O95" s="53" t="s">
        <v>282</v>
      </c>
      <c r="P95" s="54" t="s">
        <v>418</v>
      </c>
    </row>
    <row r="96" spans="1:16" ht="12.75" customHeight="1" x14ac:dyDescent="0.2">
      <c r="A96" s="26" t="str">
        <f t="shared" si="12"/>
        <v> AN 253.442 </v>
      </c>
      <c r="B96" s="15" t="str">
        <f t="shared" si="13"/>
        <v>I</v>
      </c>
      <c r="C96" s="26">
        <f t="shared" si="14"/>
        <v>25587.263999999999</v>
      </c>
      <c r="D96" t="str">
        <f t="shared" si="15"/>
        <v>vis</v>
      </c>
      <c r="E96">
        <f>VLOOKUP(C96,Active!C$21:E$966,3,FALSE)</f>
        <v>-24706.985560143785</v>
      </c>
      <c r="F96" s="15" t="s">
        <v>149</v>
      </c>
      <c r="G96" t="str">
        <f t="shared" si="16"/>
        <v>25587.264</v>
      </c>
      <c r="H96" s="26">
        <f t="shared" si="17"/>
        <v>-24707</v>
      </c>
      <c r="I96" s="51" t="s">
        <v>419</v>
      </c>
      <c r="J96" s="52" t="s">
        <v>420</v>
      </c>
      <c r="K96" s="51">
        <v>-24707</v>
      </c>
      <c r="L96" s="51" t="s">
        <v>340</v>
      </c>
      <c r="M96" s="52" t="s">
        <v>421</v>
      </c>
      <c r="N96" s="52"/>
      <c r="O96" s="53" t="s">
        <v>422</v>
      </c>
      <c r="P96" s="53" t="s">
        <v>46</v>
      </c>
    </row>
    <row r="97" spans="1:16" ht="12.75" customHeight="1" x14ac:dyDescent="0.2">
      <c r="A97" s="26" t="str">
        <f t="shared" si="12"/>
        <v> AN 253.442 </v>
      </c>
      <c r="B97" s="15" t="str">
        <f t="shared" si="13"/>
        <v>I</v>
      </c>
      <c r="C97" s="26">
        <f t="shared" si="14"/>
        <v>25644.277999999998</v>
      </c>
      <c r="D97" t="str">
        <f t="shared" si="15"/>
        <v>vis</v>
      </c>
      <c r="E97">
        <f>VLOOKUP(C97,Active!C$21:E$966,3,FALSE)</f>
        <v>-24637.95138475189</v>
      </c>
      <c r="F97" s="15" t="s">
        <v>149</v>
      </c>
      <c r="G97" t="str">
        <f t="shared" si="16"/>
        <v>25644.278</v>
      </c>
      <c r="H97" s="26">
        <f t="shared" si="17"/>
        <v>-24638</v>
      </c>
      <c r="I97" s="51" t="s">
        <v>423</v>
      </c>
      <c r="J97" s="52" t="s">
        <v>424</v>
      </c>
      <c r="K97" s="51">
        <v>-24638</v>
      </c>
      <c r="L97" s="51" t="s">
        <v>425</v>
      </c>
      <c r="M97" s="52" t="s">
        <v>421</v>
      </c>
      <c r="N97" s="52"/>
      <c r="O97" s="53" t="s">
        <v>422</v>
      </c>
      <c r="P97" s="53" t="s">
        <v>46</v>
      </c>
    </row>
    <row r="98" spans="1:16" ht="12.75" customHeight="1" x14ac:dyDescent="0.2">
      <c r="A98" s="26" t="str">
        <f t="shared" si="12"/>
        <v> AN 253.442 </v>
      </c>
      <c r="B98" s="15" t="str">
        <f t="shared" si="13"/>
        <v>I</v>
      </c>
      <c r="C98" s="26">
        <f t="shared" si="14"/>
        <v>25866.422999999999</v>
      </c>
      <c r="D98" t="str">
        <f t="shared" si="15"/>
        <v>vis</v>
      </c>
      <c r="E98">
        <f>VLOOKUP(C98,Active!C$21:E$966,3,FALSE)</f>
        <v>-24368.971890374494</v>
      </c>
      <c r="F98" s="15" t="s">
        <v>149</v>
      </c>
      <c r="G98" t="str">
        <f t="shared" si="16"/>
        <v>25866.423</v>
      </c>
      <c r="H98" s="26">
        <f t="shared" si="17"/>
        <v>-24369</v>
      </c>
      <c r="I98" s="51" t="s">
        <v>426</v>
      </c>
      <c r="J98" s="52" t="s">
        <v>427</v>
      </c>
      <c r="K98" s="51">
        <v>-24369</v>
      </c>
      <c r="L98" s="51" t="s">
        <v>428</v>
      </c>
      <c r="M98" s="52" t="s">
        <v>421</v>
      </c>
      <c r="N98" s="52"/>
      <c r="O98" s="53" t="s">
        <v>422</v>
      </c>
      <c r="P98" s="53" t="s">
        <v>46</v>
      </c>
    </row>
    <row r="99" spans="1:16" ht="12.75" customHeight="1" x14ac:dyDescent="0.2">
      <c r="A99" s="26" t="str">
        <f t="shared" si="12"/>
        <v> AN 253.442 </v>
      </c>
      <c r="B99" s="15" t="str">
        <f t="shared" si="13"/>
        <v>I</v>
      </c>
      <c r="C99" s="26">
        <f t="shared" si="14"/>
        <v>26624.504000000001</v>
      </c>
      <c r="D99" t="str">
        <f t="shared" si="15"/>
        <v>vis</v>
      </c>
      <c r="E99">
        <f>VLOOKUP(C99,Active!C$21:E$966,3,FALSE)</f>
        <v>-23451.065819667918</v>
      </c>
      <c r="F99" s="15" t="s">
        <v>149</v>
      </c>
      <c r="G99" t="str">
        <f t="shared" si="16"/>
        <v>26624.504</v>
      </c>
      <c r="H99" s="26">
        <f t="shared" si="17"/>
        <v>-23451</v>
      </c>
      <c r="I99" s="51" t="s">
        <v>429</v>
      </c>
      <c r="J99" s="52" t="s">
        <v>430</v>
      </c>
      <c r="K99" s="51">
        <v>-23451</v>
      </c>
      <c r="L99" s="51" t="s">
        <v>431</v>
      </c>
      <c r="M99" s="52" t="s">
        <v>421</v>
      </c>
      <c r="N99" s="52"/>
      <c r="O99" s="53" t="s">
        <v>422</v>
      </c>
      <c r="P99" s="53" t="s">
        <v>46</v>
      </c>
    </row>
    <row r="100" spans="1:16" ht="12.75" customHeight="1" x14ac:dyDescent="0.2">
      <c r="A100" s="26" t="str">
        <f t="shared" si="12"/>
        <v> AAC 2.98 </v>
      </c>
      <c r="B100" s="15" t="str">
        <f t="shared" si="13"/>
        <v>I</v>
      </c>
      <c r="C100" s="26">
        <f t="shared" si="14"/>
        <v>27811.362000000001</v>
      </c>
      <c r="D100" t="str">
        <f t="shared" si="15"/>
        <v>vis</v>
      </c>
      <c r="E100">
        <f>VLOOKUP(C100,Active!C$21:E$966,3,FALSE)</f>
        <v>-22013.984342534659</v>
      </c>
      <c r="F100" s="15" t="s">
        <v>149</v>
      </c>
      <c r="G100" t="str">
        <f t="shared" si="16"/>
        <v>27811.362</v>
      </c>
      <c r="H100" s="26">
        <f t="shared" si="17"/>
        <v>-22014</v>
      </c>
      <c r="I100" s="51" t="s">
        <v>432</v>
      </c>
      <c r="J100" s="52" t="s">
        <v>433</v>
      </c>
      <c r="K100" s="51">
        <v>-22014</v>
      </c>
      <c r="L100" s="51" t="s">
        <v>434</v>
      </c>
      <c r="M100" s="52" t="s">
        <v>153</v>
      </c>
      <c r="N100" s="52"/>
      <c r="O100" s="53" t="s">
        <v>435</v>
      </c>
      <c r="P100" s="53" t="s">
        <v>48</v>
      </c>
    </row>
    <row r="101" spans="1:16" ht="12.75" customHeight="1" x14ac:dyDescent="0.2">
      <c r="A101" s="26" t="str">
        <f t="shared" si="12"/>
        <v> AA 27.161 </v>
      </c>
      <c r="B101" s="15" t="str">
        <f t="shared" si="13"/>
        <v>I</v>
      </c>
      <c r="C101" s="26">
        <f t="shared" si="14"/>
        <v>28835.442999999999</v>
      </c>
      <c r="D101" t="str">
        <f t="shared" si="15"/>
        <v>vis</v>
      </c>
      <c r="E101">
        <f>VLOOKUP(C101,Active!C$21:E$966,3,FALSE)</f>
        <v>-20773.997894127093</v>
      </c>
      <c r="F101" s="15" t="s">
        <v>149</v>
      </c>
      <c r="G101" t="str">
        <f t="shared" si="16"/>
        <v>28835.443</v>
      </c>
      <c r="H101" s="26">
        <f t="shared" si="17"/>
        <v>-20774</v>
      </c>
      <c r="I101" s="51" t="s">
        <v>436</v>
      </c>
      <c r="J101" s="52" t="s">
        <v>437</v>
      </c>
      <c r="K101" s="51">
        <v>-20774</v>
      </c>
      <c r="L101" s="51" t="s">
        <v>195</v>
      </c>
      <c r="M101" s="52" t="s">
        <v>153</v>
      </c>
      <c r="N101" s="52"/>
      <c r="O101" s="53" t="s">
        <v>435</v>
      </c>
      <c r="P101" s="53" t="s">
        <v>49</v>
      </c>
    </row>
    <row r="102" spans="1:16" ht="12.75" customHeight="1" x14ac:dyDescent="0.2">
      <c r="A102" s="26" t="str">
        <f t="shared" si="12"/>
        <v> AA 27.161 </v>
      </c>
      <c r="B102" s="15" t="str">
        <f t="shared" si="13"/>
        <v>I</v>
      </c>
      <c r="C102" s="26">
        <f t="shared" si="14"/>
        <v>29129.466</v>
      </c>
      <c r="D102" t="str">
        <f t="shared" si="15"/>
        <v>vis</v>
      </c>
      <c r="E102">
        <f>VLOOKUP(C102,Active!C$21:E$966,3,FALSE)</f>
        <v>-20417.986469718144</v>
      </c>
      <c r="F102" s="15" t="s">
        <v>149</v>
      </c>
      <c r="G102" t="str">
        <f t="shared" si="16"/>
        <v>29129.466</v>
      </c>
      <c r="H102" s="26">
        <f t="shared" si="17"/>
        <v>-20418</v>
      </c>
      <c r="I102" s="51" t="s">
        <v>438</v>
      </c>
      <c r="J102" s="52" t="s">
        <v>439</v>
      </c>
      <c r="K102" s="51">
        <v>-20418</v>
      </c>
      <c r="L102" s="51" t="s">
        <v>440</v>
      </c>
      <c r="M102" s="52" t="s">
        <v>153</v>
      </c>
      <c r="N102" s="52"/>
      <c r="O102" s="53" t="s">
        <v>435</v>
      </c>
      <c r="P102" s="53" t="s">
        <v>49</v>
      </c>
    </row>
    <row r="103" spans="1:16" ht="12.75" customHeight="1" x14ac:dyDescent="0.2">
      <c r="A103" s="26" t="str">
        <f t="shared" si="12"/>
        <v> AA 27.161 </v>
      </c>
      <c r="B103" s="15" t="str">
        <f t="shared" si="13"/>
        <v>I</v>
      </c>
      <c r="C103" s="26">
        <f t="shared" si="14"/>
        <v>29499.460999999999</v>
      </c>
      <c r="D103" t="str">
        <f t="shared" si="15"/>
        <v>vis</v>
      </c>
      <c r="E103">
        <f>VLOOKUP(C103,Active!C$21:E$966,3,FALSE)</f>
        <v>-19969.985983449427</v>
      </c>
      <c r="F103" s="15" t="s">
        <v>149</v>
      </c>
      <c r="G103" t="str">
        <f t="shared" si="16"/>
        <v>29499.461</v>
      </c>
      <c r="H103" s="26">
        <f t="shared" si="17"/>
        <v>-19970</v>
      </c>
      <c r="I103" s="51" t="s">
        <v>441</v>
      </c>
      <c r="J103" s="52" t="s">
        <v>442</v>
      </c>
      <c r="K103" s="51">
        <v>-19970</v>
      </c>
      <c r="L103" s="51" t="s">
        <v>340</v>
      </c>
      <c r="M103" s="52" t="s">
        <v>153</v>
      </c>
      <c r="N103" s="52"/>
      <c r="O103" s="53" t="s">
        <v>435</v>
      </c>
      <c r="P103" s="53" t="s">
        <v>49</v>
      </c>
    </row>
    <row r="104" spans="1:16" ht="12.75" customHeight="1" x14ac:dyDescent="0.2">
      <c r="A104" s="26" t="str">
        <f t="shared" si="12"/>
        <v> AA 26.38 </v>
      </c>
      <c r="B104" s="15" t="str">
        <f t="shared" si="13"/>
        <v>I</v>
      </c>
      <c r="C104" s="26">
        <f t="shared" si="14"/>
        <v>30993.478999999999</v>
      </c>
      <c r="D104" t="str">
        <f t="shared" si="15"/>
        <v>vis</v>
      </c>
      <c r="E104">
        <f>VLOOKUP(C104,Active!C$21:E$966,3,FALSE)</f>
        <v>-18160.986428065647</v>
      </c>
      <c r="F104" s="15" t="s">
        <v>149</v>
      </c>
      <c r="G104" t="str">
        <f t="shared" si="16"/>
        <v>30993.479</v>
      </c>
      <c r="H104" s="26">
        <f t="shared" si="17"/>
        <v>-18161</v>
      </c>
      <c r="I104" s="51" t="s">
        <v>443</v>
      </c>
      <c r="J104" s="52" t="s">
        <v>444</v>
      </c>
      <c r="K104" s="51">
        <v>-18161</v>
      </c>
      <c r="L104" s="51" t="s">
        <v>440</v>
      </c>
      <c r="M104" s="52" t="s">
        <v>153</v>
      </c>
      <c r="N104" s="52"/>
      <c r="O104" s="53" t="s">
        <v>445</v>
      </c>
      <c r="P104" s="53" t="s">
        <v>50</v>
      </c>
    </row>
    <row r="105" spans="1:16" ht="12.75" customHeight="1" x14ac:dyDescent="0.2">
      <c r="A105" s="26" t="str">
        <f t="shared" si="12"/>
        <v> AA 26.38 </v>
      </c>
      <c r="B105" s="15" t="str">
        <f t="shared" si="13"/>
        <v>I</v>
      </c>
      <c r="C105" s="26">
        <f t="shared" si="14"/>
        <v>31007.524000000001</v>
      </c>
      <c r="D105" t="str">
        <f t="shared" si="15"/>
        <v>vis</v>
      </c>
      <c r="E105">
        <f>VLOOKUP(C105,Active!C$21:E$966,3,FALSE)</f>
        <v>-18143.980341957333</v>
      </c>
      <c r="F105" s="15" t="s">
        <v>149</v>
      </c>
      <c r="G105" t="str">
        <f t="shared" si="16"/>
        <v>31007.524</v>
      </c>
      <c r="H105" s="26">
        <f t="shared" si="17"/>
        <v>-18144</v>
      </c>
      <c r="I105" s="51" t="s">
        <v>446</v>
      </c>
      <c r="J105" s="52" t="s">
        <v>447</v>
      </c>
      <c r="K105" s="51">
        <v>-18144</v>
      </c>
      <c r="L105" s="51" t="s">
        <v>448</v>
      </c>
      <c r="M105" s="52" t="s">
        <v>153</v>
      </c>
      <c r="N105" s="52"/>
      <c r="O105" s="53" t="s">
        <v>445</v>
      </c>
      <c r="P105" s="53" t="s">
        <v>50</v>
      </c>
    </row>
    <row r="106" spans="1:16" ht="12.75" customHeight="1" x14ac:dyDescent="0.2">
      <c r="A106" s="26" t="str">
        <f t="shared" si="12"/>
        <v> AA 26.38 </v>
      </c>
      <c r="B106" s="15" t="str">
        <f t="shared" si="13"/>
        <v>I</v>
      </c>
      <c r="C106" s="26">
        <f t="shared" si="14"/>
        <v>31021.562000000002</v>
      </c>
      <c r="D106" t="str">
        <f t="shared" si="15"/>
        <v>vis</v>
      </c>
      <c r="E106">
        <f>VLOOKUP(C106,Active!C$21:E$966,3,FALSE)</f>
        <v>-18126.982731648437</v>
      </c>
      <c r="F106" s="15" t="s">
        <v>149</v>
      </c>
      <c r="G106" t="str">
        <f t="shared" si="16"/>
        <v>31021.562</v>
      </c>
      <c r="H106" s="26">
        <f t="shared" si="17"/>
        <v>-18127</v>
      </c>
      <c r="I106" s="51" t="s">
        <v>449</v>
      </c>
      <c r="J106" s="52" t="s">
        <v>450</v>
      </c>
      <c r="K106" s="51">
        <v>-18127</v>
      </c>
      <c r="L106" s="51" t="s">
        <v>451</v>
      </c>
      <c r="M106" s="52" t="s">
        <v>153</v>
      </c>
      <c r="N106" s="52"/>
      <c r="O106" s="53" t="s">
        <v>445</v>
      </c>
      <c r="P106" s="53" t="s">
        <v>50</v>
      </c>
    </row>
    <row r="107" spans="1:16" ht="12.75" customHeight="1" x14ac:dyDescent="0.2">
      <c r="A107" s="26" t="str">
        <f t="shared" ref="A107:A138" si="18">P107</f>
        <v> AA 26.38 </v>
      </c>
      <c r="B107" s="15" t="str">
        <f t="shared" ref="B107:B138" si="19">IF(H107=INT(H107),"I","II")</f>
        <v>I</v>
      </c>
      <c r="C107" s="26">
        <f t="shared" ref="C107:C138" si="20">1*G107</f>
        <v>31022.383000000002</v>
      </c>
      <c r="D107" t="str">
        <f t="shared" ref="D107:D138" si="21">VLOOKUP(F107,I$1:J$5,2,FALSE)</f>
        <v>vis</v>
      </c>
      <c r="E107">
        <f>VLOOKUP(C107,Active!C$21:E$966,3,FALSE)</f>
        <v>-18125.988641460117</v>
      </c>
      <c r="F107" s="15" t="s">
        <v>149</v>
      </c>
      <c r="G107" t="str">
        <f t="shared" ref="G107:G138" si="22">MID(I107,3,LEN(I107)-3)</f>
        <v>31022.383</v>
      </c>
      <c r="H107" s="26">
        <f t="shared" ref="H107:H138" si="23">1*K107</f>
        <v>-18126</v>
      </c>
      <c r="I107" s="51" t="s">
        <v>452</v>
      </c>
      <c r="J107" s="52" t="s">
        <v>453</v>
      </c>
      <c r="K107" s="51">
        <v>-18126</v>
      </c>
      <c r="L107" s="51" t="s">
        <v>262</v>
      </c>
      <c r="M107" s="52" t="s">
        <v>153</v>
      </c>
      <c r="N107" s="52"/>
      <c r="O107" s="53" t="s">
        <v>445</v>
      </c>
      <c r="P107" s="53" t="s">
        <v>50</v>
      </c>
    </row>
    <row r="108" spans="1:16" ht="12.75" customHeight="1" x14ac:dyDescent="0.2">
      <c r="A108" s="26" t="str">
        <f t="shared" si="18"/>
        <v> AA 26.38 </v>
      </c>
      <c r="B108" s="15" t="str">
        <f t="shared" si="19"/>
        <v>I</v>
      </c>
      <c r="C108" s="26">
        <f t="shared" si="20"/>
        <v>31031.476999999999</v>
      </c>
      <c r="D108" t="str">
        <f t="shared" si="21"/>
        <v>vis</v>
      </c>
      <c r="E108">
        <f>VLOOKUP(C108,Active!C$21:E$966,3,FALSE)</f>
        <v>-18114.977367193907</v>
      </c>
      <c r="F108" s="15" t="s">
        <v>149</v>
      </c>
      <c r="G108" t="str">
        <f t="shared" si="22"/>
        <v>31031.477</v>
      </c>
      <c r="H108" s="26">
        <f t="shared" si="23"/>
        <v>-18115</v>
      </c>
      <c r="I108" s="51" t="s">
        <v>454</v>
      </c>
      <c r="J108" s="52" t="s">
        <v>455</v>
      </c>
      <c r="K108" s="51">
        <v>-18115</v>
      </c>
      <c r="L108" s="51" t="s">
        <v>456</v>
      </c>
      <c r="M108" s="52" t="s">
        <v>153</v>
      </c>
      <c r="N108" s="52"/>
      <c r="O108" s="53" t="s">
        <v>445</v>
      </c>
      <c r="P108" s="53" t="s">
        <v>50</v>
      </c>
    </row>
    <row r="109" spans="1:16" ht="12.75" customHeight="1" x14ac:dyDescent="0.2">
      <c r="A109" s="26" t="str">
        <f t="shared" si="18"/>
        <v> AAC 4.83 </v>
      </c>
      <c r="B109" s="15" t="str">
        <f t="shared" si="19"/>
        <v>I</v>
      </c>
      <c r="C109" s="26">
        <f t="shared" si="20"/>
        <v>32473.472000000002</v>
      </c>
      <c r="D109" t="str">
        <f t="shared" si="21"/>
        <v>vis</v>
      </c>
      <c r="E109">
        <f>VLOOKUP(C109,Active!C$21:E$966,3,FALSE)</f>
        <v>-16368.968742220422</v>
      </c>
      <c r="F109" s="15" t="s">
        <v>149</v>
      </c>
      <c r="G109" t="str">
        <f t="shared" si="22"/>
        <v>32473.472</v>
      </c>
      <c r="H109" s="26">
        <f t="shared" si="23"/>
        <v>-16369</v>
      </c>
      <c r="I109" s="51" t="s">
        <v>457</v>
      </c>
      <c r="J109" s="52" t="s">
        <v>458</v>
      </c>
      <c r="K109" s="51">
        <v>-16369</v>
      </c>
      <c r="L109" s="51" t="s">
        <v>459</v>
      </c>
      <c r="M109" s="52" t="s">
        <v>153</v>
      </c>
      <c r="N109" s="52"/>
      <c r="O109" s="53" t="s">
        <v>460</v>
      </c>
      <c r="P109" s="53" t="s">
        <v>51</v>
      </c>
    </row>
    <row r="110" spans="1:16" ht="12.75" customHeight="1" x14ac:dyDescent="0.2">
      <c r="A110" s="26" t="str">
        <f t="shared" si="18"/>
        <v> AAC 4.83 </v>
      </c>
      <c r="B110" s="15" t="str">
        <f t="shared" si="19"/>
        <v>I</v>
      </c>
      <c r="C110" s="26">
        <f t="shared" si="20"/>
        <v>32497.421999999999</v>
      </c>
      <c r="D110" t="str">
        <f t="shared" si="21"/>
        <v>vis</v>
      </c>
      <c r="E110">
        <f>VLOOKUP(C110,Active!C$21:E$966,3,FALSE)</f>
        <v>-16339.96939994246</v>
      </c>
      <c r="F110" s="15" t="s">
        <v>149</v>
      </c>
      <c r="G110" t="str">
        <f t="shared" si="22"/>
        <v>32497.422</v>
      </c>
      <c r="H110" s="26">
        <f t="shared" si="23"/>
        <v>-16340</v>
      </c>
      <c r="I110" s="51" t="s">
        <v>461</v>
      </c>
      <c r="J110" s="52" t="s">
        <v>462</v>
      </c>
      <c r="K110" s="51">
        <v>-16340</v>
      </c>
      <c r="L110" s="51" t="s">
        <v>463</v>
      </c>
      <c r="M110" s="52" t="s">
        <v>153</v>
      </c>
      <c r="N110" s="52"/>
      <c r="O110" s="53" t="s">
        <v>460</v>
      </c>
      <c r="P110" s="53" t="s">
        <v>51</v>
      </c>
    </row>
    <row r="111" spans="1:16" ht="12.75" customHeight="1" x14ac:dyDescent="0.2">
      <c r="A111" s="26" t="str">
        <f t="shared" si="18"/>
        <v> AAC 4.115 </v>
      </c>
      <c r="B111" s="15" t="str">
        <f t="shared" si="19"/>
        <v>I</v>
      </c>
      <c r="C111" s="26">
        <f t="shared" si="20"/>
        <v>32805.468000000001</v>
      </c>
      <c r="D111" t="str">
        <f t="shared" si="21"/>
        <v>vis</v>
      </c>
      <c r="E111">
        <f>VLOOKUP(C111,Active!C$21:E$966,3,FALSE)</f>
        <v>-15966.978527651929</v>
      </c>
      <c r="F111" s="15" t="s">
        <v>149</v>
      </c>
      <c r="G111" t="str">
        <f t="shared" si="22"/>
        <v>32805.468</v>
      </c>
      <c r="H111" s="26">
        <f t="shared" si="23"/>
        <v>-15967</v>
      </c>
      <c r="I111" s="51" t="s">
        <v>464</v>
      </c>
      <c r="J111" s="52" t="s">
        <v>465</v>
      </c>
      <c r="K111" s="51">
        <v>-15967</v>
      </c>
      <c r="L111" s="51" t="s">
        <v>466</v>
      </c>
      <c r="M111" s="52" t="s">
        <v>153</v>
      </c>
      <c r="N111" s="52"/>
      <c r="O111" s="53" t="s">
        <v>460</v>
      </c>
      <c r="P111" s="53" t="s">
        <v>52</v>
      </c>
    </row>
    <row r="112" spans="1:16" ht="12.75" customHeight="1" x14ac:dyDescent="0.2">
      <c r="A112" s="26" t="str">
        <f t="shared" si="18"/>
        <v> AAC 4.115 </v>
      </c>
      <c r="B112" s="15" t="str">
        <f t="shared" si="19"/>
        <v>I</v>
      </c>
      <c r="C112" s="26">
        <f t="shared" si="20"/>
        <v>32862.451000000001</v>
      </c>
      <c r="D112" t="str">
        <f t="shared" si="21"/>
        <v>vis</v>
      </c>
      <c r="E112">
        <f>VLOOKUP(C112,Active!C$21:E$966,3,FALSE)</f>
        <v>-15897.981887943148</v>
      </c>
      <c r="F112" s="15" t="s">
        <v>149</v>
      </c>
      <c r="G112" t="str">
        <f t="shared" si="22"/>
        <v>32862.451</v>
      </c>
      <c r="H112" s="26">
        <f t="shared" si="23"/>
        <v>-15898</v>
      </c>
      <c r="I112" s="51" t="s">
        <v>467</v>
      </c>
      <c r="J112" s="52" t="s">
        <v>468</v>
      </c>
      <c r="K112" s="51">
        <v>-15898</v>
      </c>
      <c r="L112" s="51" t="s">
        <v>469</v>
      </c>
      <c r="M112" s="52" t="s">
        <v>153</v>
      </c>
      <c r="N112" s="52"/>
      <c r="O112" s="53" t="s">
        <v>460</v>
      </c>
      <c r="P112" s="53" t="s">
        <v>52</v>
      </c>
    </row>
    <row r="113" spans="1:16" ht="12.75" customHeight="1" x14ac:dyDescent="0.2">
      <c r="A113" s="26" t="str">
        <f t="shared" si="18"/>
        <v> AAC 5.6 </v>
      </c>
      <c r="B113" s="15" t="str">
        <f t="shared" si="19"/>
        <v>I</v>
      </c>
      <c r="C113" s="26">
        <f t="shared" si="20"/>
        <v>33209.324999999997</v>
      </c>
      <c r="D113" t="str">
        <f t="shared" si="21"/>
        <v>vis</v>
      </c>
      <c r="E113">
        <f>VLOOKUP(C113,Active!C$21:E$966,3,FALSE)</f>
        <v>-15477.976967136177</v>
      </c>
      <c r="F113" s="15" t="s">
        <v>149</v>
      </c>
      <c r="G113" t="str">
        <f t="shared" si="22"/>
        <v>33209.325</v>
      </c>
      <c r="H113" s="26">
        <f t="shared" si="23"/>
        <v>-15478</v>
      </c>
      <c r="I113" s="51" t="s">
        <v>470</v>
      </c>
      <c r="J113" s="52" t="s">
        <v>471</v>
      </c>
      <c r="K113" s="51">
        <v>-15478</v>
      </c>
      <c r="L113" s="51" t="s">
        <v>456</v>
      </c>
      <c r="M113" s="52" t="s">
        <v>153</v>
      </c>
      <c r="N113" s="52"/>
      <c r="O113" s="53" t="s">
        <v>460</v>
      </c>
      <c r="P113" s="53" t="s">
        <v>53</v>
      </c>
    </row>
    <row r="114" spans="1:16" ht="12.75" customHeight="1" x14ac:dyDescent="0.2">
      <c r="A114" s="26" t="str">
        <f t="shared" si="18"/>
        <v> AAC 5.9 </v>
      </c>
      <c r="B114" s="15" t="str">
        <f t="shared" si="19"/>
        <v>I</v>
      </c>
      <c r="C114" s="26">
        <f t="shared" si="20"/>
        <v>33536.379000000001</v>
      </c>
      <c r="D114" t="str">
        <f t="shared" si="21"/>
        <v>vis</v>
      </c>
      <c r="E114">
        <f>VLOOKUP(C114,Active!C$21:E$966,3,FALSE)</f>
        <v>-15081.970666953386</v>
      </c>
      <c r="F114" s="15" t="s">
        <v>149</v>
      </c>
      <c r="G114" t="str">
        <f t="shared" si="22"/>
        <v>33536.379</v>
      </c>
      <c r="H114" s="26">
        <f t="shared" si="23"/>
        <v>-15082</v>
      </c>
      <c r="I114" s="51" t="s">
        <v>472</v>
      </c>
      <c r="J114" s="52" t="s">
        <v>473</v>
      </c>
      <c r="K114" s="51">
        <v>-15082</v>
      </c>
      <c r="L114" s="51" t="s">
        <v>474</v>
      </c>
      <c r="M114" s="52" t="s">
        <v>153</v>
      </c>
      <c r="N114" s="52"/>
      <c r="O114" s="53" t="s">
        <v>460</v>
      </c>
      <c r="P114" s="53" t="s">
        <v>54</v>
      </c>
    </row>
    <row r="115" spans="1:16" ht="12.75" customHeight="1" x14ac:dyDescent="0.2">
      <c r="A115" s="26" t="str">
        <f t="shared" si="18"/>
        <v> AAC 5.9 </v>
      </c>
      <c r="B115" s="15" t="str">
        <f t="shared" si="19"/>
        <v>I</v>
      </c>
      <c r="C115" s="26">
        <f t="shared" si="20"/>
        <v>33574.362000000001</v>
      </c>
      <c r="D115" t="str">
        <f t="shared" si="21"/>
        <v>vis</v>
      </c>
      <c r="E115">
        <f>VLOOKUP(C115,Active!C$21:E$966,3,FALSE)</f>
        <v>-15035.979768508962</v>
      </c>
      <c r="F115" s="15" t="str">
        <f>LEFT(M115,1)</f>
        <v>V</v>
      </c>
      <c r="G115" t="str">
        <f t="shared" si="22"/>
        <v>33574.362</v>
      </c>
      <c r="H115" s="26">
        <f t="shared" si="23"/>
        <v>-15036</v>
      </c>
      <c r="I115" s="51" t="s">
        <v>475</v>
      </c>
      <c r="J115" s="52" t="s">
        <v>476</v>
      </c>
      <c r="K115" s="51">
        <v>-15036</v>
      </c>
      <c r="L115" s="51" t="s">
        <v>477</v>
      </c>
      <c r="M115" s="52" t="s">
        <v>153</v>
      </c>
      <c r="N115" s="52"/>
      <c r="O115" s="53" t="s">
        <v>460</v>
      </c>
      <c r="P115" s="53" t="s">
        <v>54</v>
      </c>
    </row>
    <row r="116" spans="1:16" ht="12.75" customHeight="1" x14ac:dyDescent="0.2">
      <c r="A116" s="26" t="str">
        <f t="shared" si="18"/>
        <v> AAC 5.12 </v>
      </c>
      <c r="B116" s="15" t="str">
        <f t="shared" si="19"/>
        <v>I</v>
      </c>
      <c r="C116" s="26">
        <f t="shared" si="20"/>
        <v>33872.506000000001</v>
      </c>
      <c r="D116" t="str">
        <f t="shared" si="21"/>
        <v>vis</v>
      </c>
      <c r="E116">
        <f>VLOOKUP(C116,Active!C$21:E$966,3,FALSE)</f>
        <v>-14674.978519902625</v>
      </c>
      <c r="F116" s="15" t="str">
        <f>LEFT(M116,1)</f>
        <v>V</v>
      </c>
      <c r="G116" t="str">
        <f t="shared" si="22"/>
        <v>33872.506</v>
      </c>
      <c r="H116" s="26">
        <f t="shared" si="23"/>
        <v>-14675</v>
      </c>
      <c r="I116" s="51" t="s">
        <v>478</v>
      </c>
      <c r="J116" s="52" t="s">
        <v>479</v>
      </c>
      <c r="K116" s="51">
        <v>-14675</v>
      </c>
      <c r="L116" s="51" t="s">
        <v>466</v>
      </c>
      <c r="M116" s="52" t="s">
        <v>153</v>
      </c>
      <c r="N116" s="52"/>
      <c r="O116" s="53" t="s">
        <v>460</v>
      </c>
      <c r="P116" s="53" t="s">
        <v>55</v>
      </c>
    </row>
    <row r="117" spans="1:16" ht="12.75" customHeight="1" x14ac:dyDescent="0.2">
      <c r="A117" s="26" t="str">
        <f t="shared" si="18"/>
        <v> AAC 5.12 </v>
      </c>
      <c r="B117" s="15" t="str">
        <f t="shared" si="19"/>
        <v>I</v>
      </c>
      <c r="C117" s="26">
        <f t="shared" si="20"/>
        <v>33900.574999999997</v>
      </c>
      <c r="D117" t="str">
        <f t="shared" si="21"/>
        <v>vis</v>
      </c>
      <c r="E117">
        <f>VLOOKUP(C117,Active!C$21:E$966,3,FALSE)</f>
        <v>-14640.991775084251</v>
      </c>
      <c r="F117" s="15" t="str">
        <f>LEFT(M117,1)</f>
        <v>V</v>
      </c>
      <c r="G117" t="str">
        <f t="shared" si="22"/>
        <v>33900.575</v>
      </c>
      <c r="H117" s="26">
        <f t="shared" si="23"/>
        <v>-14641</v>
      </c>
      <c r="I117" s="51" t="s">
        <v>480</v>
      </c>
      <c r="J117" s="52" t="s">
        <v>481</v>
      </c>
      <c r="K117" s="51">
        <v>-14641</v>
      </c>
      <c r="L117" s="51" t="s">
        <v>181</v>
      </c>
      <c r="M117" s="52" t="s">
        <v>153</v>
      </c>
      <c r="N117" s="52"/>
      <c r="O117" s="53" t="s">
        <v>460</v>
      </c>
      <c r="P117" s="53" t="s">
        <v>55</v>
      </c>
    </row>
    <row r="118" spans="1:16" ht="12.75" customHeight="1" x14ac:dyDescent="0.2">
      <c r="A118" s="26" t="str">
        <f t="shared" si="18"/>
        <v> AAC 5.53 </v>
      </c>
      <c r="B118" s="15" t="str">
        <f t="shared" si="19"/>
        <v>I</v>
      </c>
      <c r="C118" s="26">
        <f t="shared" si="20"/>
        <v>34237.542999999998</v>
      </c>
      <c r="D118" t="str">
        <f t="shared" si="21"/>
        <v>vis</v>
      </c>
      <c r="E118">
        <f>VLOOKUP(C118,Active!C$21:E$966,3,FALSE)</f>
        <v>-14232.981321275418</v>
      </c>
      <c r="F118" s="15" t="str">
        <f>LEFT(M118,1)</f>
        <v>V</v>
      </c>
      <c r="G118" t="str">
        <f t="shared" si="22"/>
        <v>34237.543</v>
      </c>
      <c r="H118" s="26">
        <f t="shared" si="23"/>
        <v>-14233</v>
      </c>
      <c r="I118" s="51" t="s">
        <v>482</v>
      </c>
      <c r="J118" s="52" t="s">
        <v>483</v>
      </c>
      <c r="K118" s="51">
        <v>-14233</v>
      </c>
      <c r="L118" s="51" t="s">
        <v>469</v>
      </c>
      <c r="M118" s="52" t="s">
        <v>153</v>
      </c>
      <c r="N118" s="52"/>
      <c r="O118" s="53" t="s">
        <v>460</v>
      </c>
      <c r="P118" s="53" t="s">
        <v>56</v>
      </c>
    </row>
    <row r="119" spans="1:16" ht="12.75" customHeight="1" x14ac:dyDescent="0.2">
      <c r="A119" s="26" t="str">
        <f t="shared" si="18"/>
        <v> AAC 5.53 </v>
      </c>
      <c r="B119" s="15" t="str">
        <f t="shared" si="19"/>
        <v>I</v>
      </c>
      <c r="C119" s="26">
        <f t="shared" si="20"/>
        <v>34295.356</v>
      </c>
      <c r="D119" t="str">
        <f t="shared" si="21"/>
        <v>vis</v>
      </c>
      <c r="E119">
        <f>VLOOKUP(C119,Active!C$21:E$966,3,FALSE)</f>
        <v>-14162.979693921929</v>
      </c>
      <c r="F119" s="15" t="str">
        <f>LEFT(M119,1)</f>
        <v>V</v>
      </c>
      <c r="G119" t="str">
        <f t="shared" si="22"/>
        <v>34295.356</v>
      </c>
      <c r="H119" s="26">
        <f t="shared" si="23"/>
        <v>-14163</v>
      </c>
      <c r="I119" s="51" t="s">
        <v>484</v>
      </c>
      <c r="J119" s="52" t="s">
        <v>485</v>
      </c>
      <c r="K119" s="51">
        <v>-14163</v>
      </c>
      <c r="L119" s="51" t="s">
        <v>477</v>
      </c>
      <c r="M119" s="52" t="s">
        <v>153</v>
      </c>
      <c r="N119" s="52"/>
      <c r="O119" s="53" t="s">
        <v>460</v>
      </c>
      <c r="P119" s="53" t="s">
        <v>56</v>
      </c>
    </row>
    <row r="120" spans="1:16" ht="12.75" customHeight="1" x14ac:dyDescent="0.2">
      <c r="A120" s="26" t="str">
        <f t="shared" si="18"/>
        <v> AAC 5.192 </v>
      </c>
      <c r="B120" s="15" t="str">
        <f t="shared" si="19"/>
        <v>I</v>
      </c>
      <c r="C120" s="26">
        <f t="shared" si="20"/>
        <v>34660.398000000001</v>
      </c>
      <c r="D120" t="str">
        <f t="shared" si="21"/>
        <v>vis</v>
      </c>
      <c r="E120">
        <f>VLOOKUP(C120,Active!C$21:E$966,3,FALSE)</f>
        <v>-13720.976441152277</v>
      </c>
      <c r="F120" s="15" t="s">
        <v>149</v>
      </c>
      <c r="G120" t="str">
        <f t="shared" si="22"/>
        <v>34660.398</v>
      </c>
      <c r="H120" s="26">
        <f t="shared" si="23"/>
        <v>-13721</v>
      </c>
      <c r="I120" s="51" t="s">
        <v>486</v>
      </c>
      <c r="J120" s="52" t="s">
        <v>487</v>
      </c>
      <c r="K120" s="51">
        <v>-13721</v>
      </c>
      <c r="L120" s="51" t="s">
        <v>456</v>
      </c>
      <c r="M120" s="52" t="s">
        <v>153</v>
      </c>
      <c r="N120" s="52"/>
      <c r="O120" s="53" t="s">
        <v>460</v>
      </c>
      <c r="P120" s="53" t="s">
        <v>57</v>
      </c>
    </row>
    <row r="121" spans="1:16" ht="12.75" customHeight="1" x14ac:dyDescent="0.2">
      <c r="A121" s="26" t="str">
        <f t="shared" si="18"/>
        <v> AAC 5.195 </v>
      </c>
      <c r="B121" s="15" t="str">
        <f t="shared" si="19"/>
        <v>I</v>
      </c>
      <c r="C121" s="26">
        <f t="shared" si="20"/>
        <v>35035.347000000002</v>
      </c>
      <c r="D121" t="str">
        <f t="shared" si="21"/>
        <v>vis</v>
      </c>
      <c r="E121">
        <f>VLOOKUP(C121,Active!C$21:E$966,3,FALSE)</f>
        <v>-13266.977510555998</v>
      </c>
      <c r="F121" s="15" t="s">
        <v>149</v>
      </c>
      <c r="G121" t="str">
        <f t="shared" si="22"/>
        <v>35035.347</v>
      </c>
      <c r="H121" s="26">
        <f t="shared" si="23"/>
        <v>-13267</v>
      </c>
      <c r="I121" s="51" t="s">
        <v>488</v>
      </c>
      <c r="J121" s="52" t="s">
        <v>489</v>
      </c>
      <c r="K121" s="51">
        <v>-13267</v>
      </c>
      <c r="L121" s="51" t="s">
        <v>456</v>
      </c>
      <c r="M121" s="52" t="s">
        <v>153</v>
      </c>
      <c r="N121" s="52"/>
      <c r="O121" s="53" t="s">
        <v>460</v>
      </c>
      <c r="P121" s="53" t="s">
        <v>58</v>
      </c>
    </row>
    <row r="122" spans="1:16" ht="12.75" customHeight="1" x14ac:dyDescent="0.2">
      <c r="A122" s="26" t="str">
        <f t="shared" si="18"/>
        <v> AA 6.143 </v>
      </c>
      <c r="B122" s="15" t="str">
        <f t="shared" si="19"/>
        <v>I</v>
      </c>
      <c r="C122" s="26">
        <f t="shared" si="20"/>
        <v>35376.430999999997</v>
      </c>
      <c r="D122" t="str">
        <f t="shared" si="21"/>
        <v>vis</v>
      </c>
      <c r="E122">
        <f>VLOOKUP(C122,Active!C$21:E$966,3,FALSE)</f>
        <v>-12853.983286692221</v>
      </c>
      <c r="F122" s="15" t="s">
        <v>149</v>
      </c>
      <c r="G122" t="str">
        <f t="shared" si="22"/>
        <v>35376.431</v>
      </c>
      <c r="H122" s="26">
        <f t="shared" si="23"/>
        <v>-12854</v>
      </c>
      <c r="I122" s="51" t="s">
        <v>490</v>
      </c>
      <c r="J122" s="52" t="s">
        <v>491</v>
      </c>
      <c r="K122" s="51">
        <v>-12854</v>
      </c>
      <c r="L122" s="51" t="s">
        <v>451</v>
      </c>
      <c r="M122" s="52" t="s">
        <v>153</v>
      </c>
      <c r="N122" s="52"/>
      <c r="O122" s="53" t="s">
        <v>460</v>
      </c>
      <c r="P122" s="53" t="s">
        <v>59</v>
      </c>
    </row>
    <row r="123" spans="1:16" ht="12.75" customHeight="1" x14ac:dyDescent="0.2">
      <c r="A123" s="26" t="str">
        <f t="shared" si="18"/>
        <v> AA 6.143 </v>
      </c>
      <c r="B123" s="15" t="str">
        <f t="shared" si="19"/>
        <v>I</v>
      </c>
      <c r="C123" s="26">
        <f t="shared" si="20"/>
        <v>35396.254000000001</v>
      </c>
      <c r="D123" t="str">
        <f t="shared" si="21"/>
        <v>vis</v>
      </c>
      <c r="E123">
        <f>VLOOKUP(C123,Active!C$21:E$966,3,FALSE)</f>
        <v>-12829.981033582566</v>
      </c>
      <c r="F123" s="15" t="s">
        <v>149</v>
      </c>
      <c r="G123" t="str">
        <f t="shared" si="22"/>
        <v>35396.254</v>
      </c>
      <c r="H123" s="26">
        <f t="shared" si="23"/>
        <v>-12830</v>
      </c>
      <c r="I123" s="51" t="s">
        <v>492</v>
      </c>
      <c r="J123" s="52" t="s">
        <v>493</v>
      </c>
      <c r="K123" s="51">
        <v>-12830</v>
      </c>
      <c r="L123" s="51" t="s">
        <v>448</v>
      </c>
      <c r="M123" s="52" t="s">
        <v>153</v>
      </c>
      <c r="N123" s="52"/>
      <c r="O123" s="53" t="s">
        <v>460</v>
      </c>
      <c r="P123" s="53" t="s">
        <v>59</v>
      </c>
    </row>
    <row r="124" spans="1:16" ht="12.75" customHeight="1" x14ac:dyDescent="0.2">
      <c r="A124" s="26" t="str">
        <f t="shared" si="18"/>
        <v> AA 7.190 </v>
      </c>
      <c r="B124" s="15" t="str">
        <f t="shared" si="19"/>
        <v>I</v>
      </c>
      <c r="C124" s="26">
        <f t="shared" si="20"/>
        <v>35717.533000000003</v>
      </c>
      <c r="D124" t="str">
        <f t="shared" si="21"/>
        <v>vis</v>
      </c>
      <c r="E124">
        <f>VLOOKUP(C124,Active!C$21:E$966,3,FALSE)</f>
        <v>-12440.967267915654</v>
      </c>
      <c r="F124" s="15" t="s">
        <v>149</v>
      </c>
      <c r="G124" t="str">
        <f t="shared" si="22"/>
        <v>35717.533</v>
      </c>
      <c r="H124" s="26">
        <f t="shared" si="23"/>
        <v>-12441</v>
      </c>
      <c r="I124" s="51" t="s">
        <v>494</v>
      </c>
      <c r="J124" s="52" t="s">
        <v>495</v>
      </c>
      <c r="K124" s="51">
        <v>-12441</v>
      </c>
      <c r="L124" s="51" t="s">
        <v>496</v>
      </c>
      <c r="M124" s="52" t="s">
        <v>153</v>
      </c>
      <c r="N124" s="52"/>
      <c r="O124" s="53" t="s">
        <v>460</v>
      </c>
      <c r="P124" s="53" t="s">
        <v>60</v>
      </c>
    </row>
    <row r="125" spans="1:16" ht="12.75" customHeight="1" x14ac:dyDescent="0.2">
      <c r="A125" s="26" t="str">
        <f t="shared" si="18"/>
        <v> MVS 2.126 </v>
      </c>
      <c r="B125" s="15" t="str">
        <f t="shared" si="19"/>
        <v>I</v>
      </c>
      <c r="C125" s="26">
        <f t="shared" si="20"/>
        <v>35731.536999999997</v>
      </c>
      <c r="D125" t="str">
        <f t="shared" si="21"/>
        <v>vis</v>
      </c>
      <c r="E125">
        <f>VLOOKUP(C125,Active!C$21:E$966,3,FALSE)</f>
        <v>-12424.010825775344</v>
      </c>
      <c r="F125" s="15" t="s">
        <v>149</v>
      </c>
      <c r="G125" t="str">
        <f t="shared" si="22"/>
        <v>35731.537</v>
      </c>
      <c r="H125" s="26">
        <f t="shared" si="23"/>
        <v>-12424</v>
      </c>
      <c r="I125" s="51" t="s">
        <v>497</v>
      </c>
      <c r="J125" s="52" t="s">
        <v>498</v>
      </c>
      <c r="K125" s="51">
        <v>-12424</v>
      </c>
      <c r="L125" s="51" t="s">
        <v>363</v>
      </c>
      <c r="M125" s="52" t="s">
        <v>421</v>
      </c>
      <c r="N125" s="52"/>
      <c r="O125" s="53" t="s">
        <v>499</v>
      </c>
      <c r="P125" s="53" t="s">
        <v>61</v>
      </c>
    </row>
    <row r="126" spans="1:16" ht="12.75" customHeight="1" x14ac:dyDescent="0.2">
      <c r="A126" s="26" t="str">
        <f t="shared" si="18"/>
        <v> AA 7.190 </v>
      </c>
      <c r="B126" s="15" t="str">
        <f t="shared" si="19"/>
        <v>I</v>
      </c>
      <c r="C126" s="26">
        <f t="shared" si="20"/>
        <v>35746.423999999999</v>
      </c>
      <c r="D126" t="str">
        <f t="shared" si="21"/>
        <v>vis</v>
      </c>
      <c r="E126">
        <f>VLOOKUP(C126,Active!C$21:E$966,3,FALSE)</f>
        <v>-12405.985222080473</v>
      </c>
      <c r="F126" s="15" t="s">
        <v>149</v>
      </c>
      <c r="G126" t="str">
        <f t="shared" si="22"/>
        <v>35746.424</v>
      </c>
      <c r="H126" s="26">
        <f t="shared" si="23"/>
        <v>-12406</v>
      </c>
      <c r="I126" s="51" t="s">
        <v>500</v>
      </c>
      <c r="J126" s="52" t="s">
        <v>501</v>
      </c>
      <c r="K126" s="51">
        <v>-12406</v>
      </c>
      <c r="L126" s="51" t="s">
        <v>340</v>
      </c>
      <c r="M126" s="52" t="s">
        <v>153</v>
      </c>
      <c r="N126" s="52"/>
      <c r="O126" s="53" t="s">
        <v>460</v>
      </c>
      <c r="P126" s="53" t="s">
        <v>60</v>
      </c>
    </row>
    <row r="127" spans="1:16" ht="12.75" customHeight="1" x14ac:dyDescent="0.2">
      <c r="A127" s="26" t="str">
        <f t="shared" si="18"/>
        <v> AA 8.192 </v>
      </c>
      <c r="B127" s="15" t="str">
        <f t="shared" si="19"/>
        <v>I</v>
      </c>
      <c r="C127" s="26">
        <f t="shared" si="20"/>
        <v>36164.317999999999</v>
      </c>
      <c r="D127" t="str">
        <f t="shared" si="21"/>
        <v>vis</v>
      </c>
      <c r="E127">
        <f>VLOOKUP(C127,Active!C$21:E$966,3,FALSE)</f>
        <v>-11899.987262084309</v>
      </c>
      <c r="F127" s="15" t="s">
        <v>149</v>
      </c>
      <c r="G127" t="str">
        <f t="shared" si="22"/>
        <v>36164.318</v>
      </c>
      <c r="H127" s="26">
        <f t="shared" si="23"/>
        <v>-11900</v>
      </c>
      <c r="I127" s="51" t="s">
        <v>502</v>
      </c>
      <c r="J127" s="52" t="s">
        <v>503</v>
      </c>
      <c r="K127" s="51">
        <v>-11900</v>
      </c>
      <c r="L127" s="51" t="s">
        <v>440</v>
      </c>
      <c r="M127" s="52" t="s">
        <v>153</v>
      </c>
      <c r="N127" s="52"/>
      <c r="O127" s="53" t="s">
        <v>460</v>
      </c>
      <c r="P127" s="53" t="s">
        <v>62</v>
      </c>
    </row>
    <row r="128" spans="1:16" ht="12.75" customHeight="1" x14ac:dyDescent="0.2">
      <c r="A128" s="26" t="str">
        <f t="shared" si="18"/>
        <v> MVS 2.126 </v>
      </c>
      <c r="B128" s="15" t="str">
        <f t="shared" si="19"/>
        <v>I</v>
      </c>
      <c r="C128" s="26">
        <f t="shared" si="20"/>
        <v>36822.553999999996</v>
      </c>
      <c r="D128" t="str">
        <f t="shared" si="21"/>
        <v>vis</v>
      </c>
      <c r="E128">
        <f>VLOOKUP(C128,Active!C$21:E$966,3,FALSE)</f>
        <v>-11102.976361721934</v>
      </c>
      <c r="F128" s="15" t="s">
        <v>149</v>
      </c>
      <c r="G128" t="str">
        <f t="shared" si="22"/>
        <v>36822.554</v>
      </c>
      <c r="H128" s="26">
        <f t="shared" si="23"/>
        <v>-11103</v>
      </c>
      <c r="I128" s="51" t="s">
        <v>504</v>
      </c>
      <c r="J128" s="52" t="s">
        <v>505</v>
      </c>
      <c r="K128" s="51">
        <v>-11103</v>
      </c>
      <c r="L128" s="51" t="s">
        <v>506</v>
      </c>
      <c r="M128" s="52" t="s">
        <v>421</v>
      </c>
      <c r="N128" s="52"/>
      <c r="O128" s="53" t="s">
        <v>499</v>
      </c>
      <c r="P128" s="53" t="s">
        <v>61</v>
      </c>
    </row>
    <row r="129" spans="1:16" ht="12.75" customHeight="1" x14ac:dyDescent="0.2">
      <c r="A129" s="26" t="str">
        <f t="shared" si="18"/>
        <v> AA 18.322 </v>
      </c>
      <c r="B129" s="15" t="str">
        <f t="shared" si="19"/>
        <v>I</v>
      </c>
      <c r="C129" s="26">
        <f t="shared" si="20"/>
        <v>37173.538</v>
      </c>
      <c r="D129" t="str">
        <f t="shared" si="21"/>
        <v>vis</v>
      </c>
      <c r="E129">
        <f>VLOOKUP(C129,Active!C$21:E$966,3,FALSE)</f>
        <v>-10677.99493583093</v>
      </c>
      <c r="F129" s="15" t="s">
        <v>149</v>
      </c>
      <c r="G129" t="str">
        <f t="shared" si="22"/>
        <v>37173.538</v>
      </c>
      <c r="H129" s="26">
        <f t="shared" si="23"/>
        <v>-10678</v>
      </c>
      <c r="I129" s="51" t="s">
        <v>507</v>
      </c>
      <c r="J129" s="52" t="s">
        <v>508</v>
      </c>
      <c r="K129" s="51">
        <v>-10678</v>
      </c>
      <c r="L129" s="51" t="s">
        <v>266</v>
      </c>
      <c r="M129" s="52" t="s">
        <v>153</v>
      </c>
      <c r="N129" s="52"/>
      <c r="O129" s="53" t="s">
        <v>509</v>
      </c>
      <c r="P129" s="53" t="s">
        <v>63</v>
      </c>
    </row>
    <row r="130" spans="1:16" ht="12.75" customHeight="1" x14ac:dyDescent="0.2">
      <c r="A130" s="26" t="str">
        <f t="shared" si="18"/>
        <v> MVS 2.126 </v>
      </c>
      <c r="B130" s="15" t="str">
        <f t="shared" si="19"/>
        <v>I</v>
      </c>
      <c r="C130" s="26">
        <f t="shared" si="20"/>
        <v>37173.542000000001</v>
      </c>
      <c r="D130" t="str">
        <f t="shared" si="21"/>
        <v>vis</v>
      </c>
      <c r="E130">
        <f>VLOOKUP(C130,Active!C$21:E$966,3,FALSE)</f>
        <v>-10677.990092516979</v>
      </c>
      <c r="F130" s="15" t="s">
        <v>149</v>
      </c>
      <c r="G130" t="str">
        <f t="shared" si="22"/>
        <v>37173.542</v>
      </c>
      <c r="H130" s="26">
        <f t="shared" si="23"/>
        <v>-10678</v>
      </c>
      <c r="I130" s="51" t="s">
        <v>510</v>
      </c>
      <c r="J130" s="52" t="s">
        <v>511</v>
      </c>
      <c r="K130" s="51">
        <v>-10678</v>
      </c>
      <c r="L130" s="51" t="s">
        <v>185</v>
      </c>
      <c r="M130" s="52" t="s">
        <v>421</v>
      </c>
      <c r="N130" s="52"/>
      <c r="O130" s="53" t="s">
        <v>499</v>
      </c>
      <c r="P130" s="53" t="s">
        <v>61</v>
      </c>
    </row>
    <row r="131" spans="1:16" ht="12.75" customHeight="1" x14ac:dyDescent="0.2">
      <c r="A131" s="26" t="str">
        <f t="shared" si="18"/>
        <v> EBC 1-32 </v>
      </c>
      <c r="B131" s="15" t="str">
        <f t="shared" si="19"/>
        <v>I</v>
      </c>
      <c r="C131" s="26">
        <f t="shared" si="20"/>
        <v>37173.550000000003</v>
      </c>
      <c r="D131" t="str">
        <f t="shared" si="21"/>
        <v>vis</v>
      </c>
      <c r="E131">
        <f>VLOOKUP(C131,Active!C$21:E$966,3,FALSE)</f>
        <v>-10677.980405889075</v>
      </c>
      <c r="F131" s="15" t="s">
        <v>149</v>
      </c>
      <c r="G131" t="str">
        <f t="shared" si="22"/>
        <v>37173.550</v>
      </c>
      <c r="H131" s="26">
        <f t="shared" si="23"/>
        <v>-10678</v>
      </c>
      <c r="I131" s="51" t="s">
        <v>512</v>
      </c>
      <c r="J131" s="52" t="s">
        <v>513</v>
      </c>
      <c r="K131" s="51">
        <v>-10678</v>
      </c>
      <c r="L131" s="51" t="s">
        <v>448</v>
      </c>
      <c r="M131" s="52" t="s">
        <v>153</v>
      </c>
      <c r="N131" s="52"/>
      <c r="O131" s="53" t="s">
        <v>509</v>
      </c>
      <c r="P131" s="53" t="s">
        <v>64</v>
      </c>
    </row>
    <row r="132" spans="1:16" ht="12.75" customHeight="1" x14ac:dyDescent="0.2">
      <c r="A132" s="26" t="str">
        <f t="shared" si="18"/>
        <v> EBC 1-32 </v>
      </c>
      <c r="B132" s="15" t="str">
        <f t="shared" si="19"/>
        <v>I</v>
      </c>
      <c r="C132" s="26">
        <f t="shared" si="20"/>
        <v>37174.385000000002</v>
      </c>
      <c r="D132" t="str">
        <f t="shared" si="21"/>
        <v>vis</v>
      </c>
      <c r="E132">
        <f>VLOOKUP(C132,Active!C$21:E$966,3,FALSE)</f>
        <v>-10676.969364101933</v>
      </c>
      <c r="F132" s="15" t="s">
        <v>149</v>
      </c>
      <c r="G132" t="str">
        <f t="shared" si="22"/>
        <v>37174.385</v>
      </c>
      <c r="H132" s="26">
        <f t="shared" si="23"/>
        <v>-10677</v>
      </c>
      <c r="I132" s="51" t="s">
        <v>514</v>
      </c>
      <c r="J132" s="52" t="s">
        <v>515</v>
      </c>
      <c r="K132" s="51">
        <v>-10677</v>
      </c>
      <c r="L132" s="51" t="s">
        <v>463</v>
      </c>
      <c r="M132" s="52" t="s">
        <v>153</v>
      </c>
      <c r="N132" s="52"/>
      <c r="O132" s="53" t="s">
        <v>509</v>
      </c>
      <c r="P132" s="53" t="s">
        <v>64</v>
      </c>
    </row>
    <row r="133" spans="1:16" ht="12.75" customHeight="1" x14ac:dyDescent="0.2">
      <c r="A133" s="26" t="str">
        <f t="shared" si="18"/>
        <v> EBC 1-32 </v>
      </c>
      <c r="B133" s="15" t="str">
        <f t="shared" si="19"/>
        <v>I</v>
      </c>
      <c r="C133" s="26">
        <f t="shared" si="20"/>
        <v>37174.391000000003</v>
      </c>
      <c r="D133" t="str">
        <f t="shared" si="21"/>
        <v>vis</v>
      </c>
      <c r="E133">
        <f>VLOOKUP(C133,Active!C$21:E$966,3,FALSE)</f>
        <v>-10676.962099131006</v>
      </c>
      <c r="F133" s="15" t="s">
        <v>149</v>
      </c>
      <c r="G133" t="str">
        <f t="shared" si="22"/>
        <v>37174.391</v>
      </c>
      <c r="H133" s="26">
        <f t="shared" si="23"/>
        <v>-10677</v>
      </c>
      <c r="I133" s="51" t="s">
        <v>516</v>
      </c>
      <c r="J133" s="52" t="s">
        <v>517</v>
      </c>
      <c r="K133" s="51">
        <v>-10677</v>
      </c>
      <c r="L133" s="51" t="s">
        <v>518</v>
      </c>
      <c r="M133" s="52" t="s">
        <v>153</v>
      </c>
      <c r="N133" s="52"/>
      <c r="O133" s="53" t="s">
        <v>519</v>
      </c>
      <c r="P133" s="53" t="s">
        <v>64</v>
      </c>
    </row>
    <row r="134" spans="1:16" ht="12.75" customHeight="1" x14ac:dyDescent="0.2">
      <c r="A134" s="26" t="str">
        <f t="shared" si="18"/>
        <v> EBC 1-32 </v>
      </c>
      <c r="B134" s="15" t="str">
        <f t="shared" si="19"/>
        <v>I</v>
      </c>
      <c r="C134" s="26">
        <f t="shared" si="20"/>
        <v>37197.483</v>
      </c>
      <c r="D134" t="str">
        <f t="shared" si="21"/>
        <v>vis</v>
      </c>
      <c r="E134">
        <f>VLOOKUP(C134,Active!C$21:E$966,3,FALSE)</f>
        <v>-10649.001647695402</v>
      </c>
      <c r="F134" s="15" t="s">
        <v>149</v>
      </c>
      <c r="G134" t="str">
        <f t="shared" si="22"/>
        <v>37197.483</v>
      </c>
      <c r="H134" s="26">
        <f t="shared" si="23"/>
        <v>-10649</v>
      </c>
      <c r="I134" s="51" t="s">
        <v>520</v>
      </c>
      <c r="J134" s="52" t="s">
        <v>521</v>
      </c>
      <c r="K134" s="51">
        <v>-10649</v>
      </c>
      <c r="L134" s="51" t="s">
        <v>169</v>
      </c>
      <c r="M134" s="52" t="s">
        <v>153</v>
      </c>
      <c r="N134" s="52"/>
      <c r="O134" s="53" t="s">
        <v>509</v>
      </c>
      <c r="P134" s="53" t="s">
        <v>64</v>
      </c>
    </row>
    <row r="135" spans="1:16" ht="12.75" customHeight="1" x14ac:dyDescent="0.2">
      <c r="A135" s="26" t="str">
        <f t="shared" si="18"/>
        <v> EBC 1-32 </v>
      </c>
      <c r="B135" s="15" t="str">
        <f t="shared" si="19"/>
        <v>I</v>
      </c>
      <c r="C135" s="26">
        <f t="shared" si="20"/>
        <v>37197.491999999998</v>
      </c>
      <c r="D135" t="str">
        <f t="shared" si="21"/>
        <v>vis</v>
      </c>
      <c r="E135">
        <f>VLOOKUP(C135,Active!C$21:E$966,3,FALSE)</f>
        <v>-10648.990750239016</v>
      </c>
      <c r="F135" s="15" t="s">
        <v>149</v>
      </c>
      <c r="G135" t="str">
        <f t="shared" si="22"/>
        <v>37197.492</v>
      </c>
      <c r="H135" s="26">
        <f t="shared" si="23"/>
        <v>-10649</v>
      </c>
      <c r="I135" s="51" t="s">
        <v>522</v>
      </c>
      <c r="J135" s="52" t="s">
        <v>523</v>
      </c>
      <c r="K135" s="51">
        <v>-10649</v>
      </c>
      <c r="L135" s="51" t="s">
        <v>185</v>
      </c>
      <c r="M135" s="52" t="s">
        <v>153</v>
      </c>
      <c r="N135" s="52"/>
      <c r="O135" s="53" t="s">
        <v>524</v>
      </c>
      <c r="P135" s="53" t="s">
        <v>64</v>
      </c>
    </row>
    <row r="136" spans="1:16" ht="12.75" customHeight="1" x14ac:dyDescent="0.2">
      <c r="A136" s="26" t="str">
        <f t="shared" si="18"/>
        <v> EBC 1-32 </v>
      </c>
      <c r="B136" s="15" t="str">
        <f t="shared" si="19"/>
        <v>I</v>
      </c>
      <c r="C136" s="26">
        <f t="shared" si="20"/>
        <v>37202.415999999997</v>
      </c>
      <c r="D136" t="str">
        <f t="shared" si="21"/>
        <v>vis</v>
      </c>
      <c r="E136">
        <f>VLOOKUP(C136,Active!C$21:E$966,3,FALSE)</f>
        <v>-10643.028630766086</v>
      </c>
      <c r="F136" s="15" t="s">
        <v>149</v>
      </c>
      <c r="G136" t="str">
        <f t="shared" si="22"/>
        <v>37202.416</v>
      </c>
      <c r="H136" s="26">
        <f t="shared" si="23"/>
        <v>-10643</v>
      </c>
      <c r="I136" s="51" t="s">
        <v>525</v>
      </c>
      <c r="J136" s="52" t="s">
        <v>526</v>
      </c>
      <c r="K136" s="51">
        <v>-10643</v>
      </c>
      <c r="L136" s="51" t="s">
        <v>527</v>
      </c>
      <c r="M136" s="52" t="s">
        <v>153</v>
      </c>
      <c r="N136" s="52"/>
      <c r="O136" s="53" t="s">
        <v>528</v>
      </c>
      <c r="P136" s="53" t="s">
        <v>64</v>
      </c>
    </row>
    <row r="137" spans="1:16" ht="12.75" customHeight="1" x14ac:dyDescent="0.2">
      <c r="A137" s="26" t="str">
        <f t="shared" si="18"/>
        <v> AA 17.62 </v>
      </c>
      <c r="B137" s="15" t="str">
        <f t="shared" si="19"/>
        <v>I</v>
      </c>
      <c r="C137" s="26">
        <f t="shared" si="20"/>
        <v>37202.453000000001</v>
      </c>
      <c r="D137" t="str">
        <f t="shared" si="21"/>
        <v>vis</v>
      </c>
      <c r="E137">
        <f>VLOOKUP(C137,Active!C$21:E$966,3,FALSE)</f>
        <v>-10642.98383011204</v>
      </c>
      <c r="F137" s="15" t="s">
        <v>149</v>
      </c>
      <c r="G137" t="str">
        <f t="shared" si="22"/>
        <v>37202.453</v>
      </c>
      <c r="H137" s="26">
        <f t="shared" si="23"/>
        <v>-10643</v>
      </c>
      <c r="I137" s="51" t="s">
        <v>529</v>
      </c>
      <c r="J137" s="52" t="s">
        <v>530</v>
      </c>
      <c r="K137" s="51">
        <v>-10643</v>
      </c>
      <c r="L137" s="51" t="s">
        <v>434</v>
      </c>
      <c r="M137" s="52" t="s">
        <v>153</v>
      </c>
      <c r="N137" s="52"/>
      <c r="O137" s="53" t="s">
        <v>531</v>
      </c>
      <c r="P137" s="53" t="s">
        <v>65</v>
      </c>
    </row>
    <row r="138" spans="1:16" ht="12.75" customHeight="1" x14ac:dyDescent="0.2">
      <c r="A138" s="26" t="str">
        <f t="shared" si="18"/>
        <v> EBC 1-32 </v>
      </c>
      <c r="B138" s="15" t="str">
        <f t="shared" si="19"/>
        <v>I</v>
      </c>
      <c r="C138" s="26">
        <f t="shared" si="20"/>
        <v>37202.481</v>
      </c>
      <c r="D138" t="str">
        <f t="shared" si="21"/>
        <v>vis</v>
      </c>
      <c r="E138">
        <f>VLOOKUP(C138,Active!C$21:E$966,3,FALSE)</f>
        <v>-10642.949926914389</v>
      </c>
      <c r="F138" s="15" t="s">
        <v>149</v>
      </c>
      <c r="G138" t="str">
        <f t="shared" si="22"/>
        <v>37202.481</v>
      </c>
      <c r="H138" s="26">
        <f t="shared" si="23"/>
        <v>-10643</v>
      </c>
      <c r="I138" s="51" t="s">
        <v>532</v>
      </c>
      <c r="J138" s="52" t="s">
        <v>533</v>
      </c>
      <c r="K138" s="51">
        <v>-10643</v>
      </c>
      <c r="L138" s="51" t="s">
        <v>534</v>
      </c>
      <c r="M138" s="52" t="s">
        <v>153</v>
      </c>
      <c r="N138" s="52"/>
      <c r="O138" s="53" t="s">
        <v>509</v>
      </c>
      <c r="P138" s="53" t="s">
        <v>64</v>
      </c>
    </row>
    <row r="139" spans="1:16" ht="12.75" customHeight="1" x14ac:dyDescent="0.2">
      <c r="A139" s="26" t="str">
        <f t="shared" ref="A139:A154" si="24">P139</f>
        <v>IBVS 46 </v>
      </c>
      <c r="B139" s="15" t="str">
        <f t="shared" ref="B139:B154" si="25">IF(H139=INT(H139),"I","II")</f>
        <v>I</v>
      </c>
      <c r="C139" s="26">
        <f t="shared" ref="C139:C154" si="26">1*G139</f>
        <v>38283.514999999999</v>
      </c>
      <c r="D139" t="str">
        <f t="shared" ref="D139:D154" si="27">VLOOKUP(F139,I$1:J$5,2,FALSE)</f>
        <v>vis</v>
      </c>
      <c r="E139" t="e">
        <f>VLOOKUP(C139,Active!C$21:E$966,3,FALSE)</f>
        <v>#N/A</v>
      </c>
      <c r="F139" s="15" t="s">
        <v>149</v>
      </c>
      <c r="G139" t="str">
        <f t="shared" ref="G139:G154" si="28">MID(I139,3,LEN(I139)-3)</f>
        <v>38283.515</v>
      </c>
      <c r="H139" s="26">
        <f t="shared" ref="H139:H154" si="29">1*K139</f>
        <v>-9334</v>
      </c>
      <c r="I139" s="51" t="s">
        <v>535</v>
      </c>
      <c r="J139" s="52" t="s">
        <v>536</v>
      </c>
      <c r="K139" s="51">
        <v>-9334</v>
      </c>
      <c r="L139" s="51" t="s">
        <v>210</v>
      </c>
      <c r="M139" s="52" t="s">
        <v>153</v>
      </c>
      <c r="N139" s="52"/>
      <c r="O139" s="53" t="s">
        <v>537</v>
      </c>
      <c r="P139" s="54" t="s">
        <v>538</v>
      </c>
    </row>
    <row r="140" spans="1:16" ht="12.75" customHeight="1" x14ac:dyDescent="0.2">
      <c r="A140" s="26" t="str">
        <f t="shared" si="24"/>
        <v>IBVS 1255 </v>
      </c>
      <c r="B140" s="15" t="str">
        <f t="shared" si="25"/>
        <v>I</v>
      </c>
      <c r="C140" s="26">
        <f t="shared" si="26"/>
        <v>39821.307000000001</v>
      </c>
      <c r="D140" t="str">
        <f t="shared" si="27"/>
        <v>vis</v>
      </c>
      <c r="E140">
        <f>VLOOKUP(C140,Active!C$21:E$966,3,FALSE)</f>
        <v>-7472.0008020527857</v>
      </c>
      <c r="F140" s="15" t="s">
        <v>149</v>
      </c>
      <c r="G140" t="str">
        <f t="shared" si="28"/>
        <v>39821.307</v>
      </c>
      <c r="H140" s="26">
        <f t="shared" si="29"/>
        <v>-7472</v>
      </c>
      <c r="I140" s="51" t="s">
        <v>539</v>
      </c>
      <c r="J140" s="52" t="s">
        <v>540</v>
      </c>
      <c r="K140" s="51">
        <v>-7472</v>
      </c>
      <c r="L140" s="51" t="s">
        <v>169</v>
      </c>
      <c r="M140" s="52" t="s">
        <v>153</v>
      </c>
      <c r="N140" s="52"/>
      <c r="O140" s="53" t="s">
        <v>541</v>
      </c>
      <c r="P140" s="54" t="s">
        <v>542</v>
      </c>
    </row>
    <row r="141" spans="1:16" ht="12.75" customHeight="1" x14ac:dyDescent="0.2">
      <c r="A141" s="26" t="str">
        <f t="shared" si="24"/>
        <v> MVS 5.115 </v>
      </c>
      <c r="B141" s="15" t="str">
        <f t="shared" si="25"/>
        <v>I</v>
      </c>
      <c r="C141" s="26">
        <f t="shared" si="26"/>
        <v>40484.491999999998</v>
      </c>
      <c r="D141" t="str">
        <f t="shared" si="27"/>
        <v>vis</v>
      </c>
      <c r="E141">
        <f>VLOOKUP(C141,Active!C$21:E$966,3,FALSE)</f>
        <v>-6668.9975115052912</v>
      </c>
      <c r="F141" s="15" t="s">
        <v>149</v>
      </c>
      <c r="G141" t="str">
        <f t="shared" si="28"/>
        <v>40484.492</v>
      </c>
      <c r="H141" s="26">
        <f t="shared" si="29"/>
        <v>-6669</v>
      </c>
      <c r="I141" s="51" t="s">
        <v>543</v>
      </c>
      <c r="J141" s="52" t="s">
        <v>544</v>
      </c>
      <c r="K141" s="51">
        <v>-6669</v>
      </c>
      <c r="L141" s="51" t="s">
        <v>195</v>
      </c>
      <c r="M141" s="52" t="s">
        <v>545</v>
      </c>
      <c r="N141" s="52"/>
      <c r="O141" s="53" t="s">
        <v>546</v>
      </c>
      <c r="P141" s="53" t="s">
        <v>68</v>
      </c>
    </row>
    <row r="142" spans="1:16" ht="12.75" customHeight="1" x14ac:dyDescent="0.2">
      <c r="A142" s="26" t="str">
        <f t="shared" si="24"/>
        <v> BRNO 12 </v>
      </c>
      <c r="B142" s="15" t="str">
        <f t="shared" si="25"/>
        <v>I</v>
      </c>
      <c r="C142" s="26">
        <f t="shared" si="26"/>
        <v>40835.491000000002</v>
      </c>
      <c r="D142" t="str">
        <f t="shared" si="27"/>
        <v>vis</v>
      </c>
      <c r="E142">
        <f>VLOOKUP(C142,Active!C$21:E$966,3,FALSE)</f>
        <v>-6243.9979231869729</v>
      </c>
      <c r="F142" s="15" t="s">
        <v>149</v>
      </c>
      <c r="G142" t="str">
        <f t="shared" si="28"/>
        <v>40835.491</v>
      </c>
      <c r="H142" s="26">
        <f t="shared" si="29"/>
        <v>-6244</v>
      </c>
      <c r="I142" s="51" t="s">
        <v>547</v>
      </c>
      <c r="J142" s="52" t="s">
        <v>548</v>
      </c>
      <c r="K142" s="51">
        <v>-6244</v>
      </c>
      <c r="L142" s="51" t="s">
        <v>195</v>
      </c>
      <c r="M142" s="52" t="s">
        <v>153</v>
      </c>
      <c r="N142" s="52"/>
      <c r="O142" s="53" t="s">
        <v>196</v>
      </c>
      <c r="P142" s="53" t="s">
        <v>69</v>
      </c>
    </row>
    <row r="143" spans="1:16" ht="12.75" customHeight="1" x14ac:dyDescent="0.2">
      <c r="A143" s="26" t="str">
        <f t="shared" si="24"/>
        <v> BRNO 12 </v>
      </c>
      <c r="B143" s="15" t="str">
        <f t="shared" si="25"/>
        <v>I</v>
      </c>
      <c r="C143" s="26">
        <f t="shared" si="26"/>
        <v>40868.521999999997</v>
      </c>
      <c r="D143" t="str">
        <f t="shared" si="27"/>
        <v>vis</v>
      </c>
      <c r="E143">
        <f>VLOOKUP(C143,Active!C$21:E$966,3,FALSE)</f>
        <v>-6204.0030474131372</v>
      </c>
      <c r="F143" s="15" t="s">
        <v>149</v>
      </c>
      <c r="G143" t="str">
        <f t="shared" si="28"/>
        <v>40868.522</v>
      </c>
      <c r="H143" s="26">
        <f t="shared" si="29"/>
        <v>-6204</v>
      </c>
      <c r="I143" s="51" t="s">
        <v>549</v>
      </c>
      <c r="J143" s="52" t="s">
        <v>550</v>
      </c>
      <c r="K143" s="51">
        <v>-6204</v>
      </c>
      <c r="L143" s="51" t="s">
        <v>210</v>
      </c>
      <c r="M143" s="52" t="s">
        <v>153</v>
      </c>
      <c r="N143" s="52"/>
      <c r="O143" s="53" t="s">
        <v>196</v>
      </c>
      <c r="P143" s="53" t="s">
        <v>69</v>
      </c>
    </row>
    <row r="144" spans="1:16" ht="12.75" customHeight="1" x14ac:dyDescent="0.2">
      <c r="A144" s="26" t="str">
        <f t="shared" si="24"/>
        <v> VSSC 73 </v>
      </c>
      <c r="B144" s="15" t="str">
        <f t="shared" si="25"/>
        <v>I</v>
      </c>
      <c r="C144" s="26">
        <f t="shared" si="26"/>
        <v>47856.298000000003</v>
      </c>
      <c r="D144" t="str">
        <f t="shared" si="27"/>
        <v>vis</v>
      </c>
      <c r="E144">
        <f>VLOOKUP(C144,Active!C$21:E$966,3,FALSE)</f>
        <v>2256.9951983385563</v>
      </c>
      <c r="F144" s="15" t="s">
        <v>149</v>
      </c>
      <c r="G144" t="str">
        <f t="shared" si="28"/>
        <v>47856.298</v>
      </c>
      <c r="H144" s="26">
        <f t="shared" si="29"/>
        <v>2257</v>
      </c>
      <c r="I144" s="51" t="s">
        <v>551</v>
      </c>
      <c r="J144" s="52" t="s">
        <v>552</v>
      </c>
      <c r="K144" s="51">
        <v>2257</v>
      </c>
      <c r="L144" s="51" t="s">
        <v>216</v>
      </c>
      <c r="M144" s="52" t="s">
        <v>153</v>
      </c>
      <c r="N144" s="52"/>
      <c r="O144" s="53" t="s">
        <v>553</v>
      </c>
      <c r="P144" s="53" t="s">
        <v>110</v>
      </c>
    </row>
    <row r="145" spans="1:16" ht="12.75" customHeight="1" x14ac:dyDescent="0.2">
      <c r="A145" s="26" t="str">
        <f t="shared" si="24"/>
        <v> BBS 121 </v>
      </c>
      <c r="B145" s="15" t="str">
        <f t="shared" si="25"/>
        <v>I</v>
      </c>
      <c r="C145" s="26">
        <f t="shared" si="26"/>
        <v>51513.298000000003</v>
      </c>
      <c r="D145" t="str">
        <f t="shared" si="27"/>
        <v>vis</v>
      </c>
      <c r="E145">
        <f>VLOOKUP(C145,Active!C$21:E$966,3,FALSE)</f>
        <v>6684.9949774834404</v>
      </c>
      <c r="F145" s="15" t="s">
        <v>149</v>
      </c>
      <c r="G145" t="str">
        <f t="shared" si="28"/>
        <v>51513.298</v>
      </c>
      <c r="H145" s="26">
        <f t="shared" si="29"/>
        <v>6685</v>
      </c>
      <c r="I145" s="51" t="s">
        <v>554</v>
      </c>
      <c r="J145" s="52" t="s">
        <v>555</v>
      </c>
      <c r="K145" s="51">
        <v>6685</v>
      </c>
      <c r="L145" s="51" t="s">
        <v>216</v>
      </c>
      <c r="M145" s="52" t="s">
        <v>153</v>
      </c>
      <c r="N145" s="52"/>
      <c r="O145" s="53" t="s">
        <v>154</v>
      </c>
      <c r="P145" s="53" t="s">
        <v>127</v>
      </c>
    </row>
    <row r="146" spans="1:16" ht="12.75" customHeight="1" x14ac:dyDescent="0.2">
      <c r="A146" s="26" t="str">
        <f t="shared" si="24"/>
        <v> BBS 122 </v>
      </c>
      <c r="B146" s="15" t="str">
        <f t="shared" si="25"/>
        <v>I</v>
      </c>
      <c r="C146" s="26">
        <f t="shared" si="26"/>
        <v>51551.296999999999</v>
      </c>
      <c r="D146" t="str">
        <f t="shared" si="27"/>
        <v>vis</v>
      </c>
      <c r="E146">
        <f>VLOOKUP(C146,Active!C$21:E$966,3,FALSE)</f>
        <v>6731.0052491836614</v>
      </c>
      <c r="F146" s="15" t="s">
        <v>149</v>
      </c>
      <c r="G146" t="str">
        <f t="shared" si="28"/>
        <v>51551.297</v>
      </c>
      <c r="H146" s="26">
        <f t="shared" si="29"/>
        <v>6731</v>
      </c>
      <c r="I146" s="51" t="s">
        <v>556</v>
      </c>
      <c r="J146" s="52" t="s">
        <v>557</v>
      </c>
      <c r="K146" s="51">
        <v>6731</v>
      </c>
      <c r="L146" s="51" t="s">
        <v>266</v>
      </c>
      <c r="M146" s="52" t="s">
        <v>153</v>
      </c>
      <c r="N146" s="52"/>
      <c r="O146" s="53" t="s">
        <v>154</v>
      </c>
      <c r="P146" s="53" t="s">
        <v>128</v>
      </c>
    </row>
    <row r="147" spans="1:16" ht="12.75" customHeight="1" x14ac:dyDescent="0.2">
      <c r="A147" s="26" t="str">
        <f t="shared" si="24"/>
        <v> BBS 124 </v>
      </c>
      <c r="B147" s="15" t="str">
        <f t="shared" si="25"/>
        <v>I</v>
      </c>
      <c r="C147" s="26">
        <f t="shared" si="26"/>
        <v>51840.351999999999</v>
      </c>
      <c r="D147" t="str">
        <f t="shared" si="27"/>
        <v>vis</v>
      </c>
      <c r="E147">
        <f>VLOOKUP(C147,Active!C$21:E$966,3,FALSE)</f>
        <v>7081.0012776662224</v>
      </c>
      <c r="F147" s="15" t="s">
        <v>149</v>
      </c>
      <c r="G147" t="str">
        <f t="shared" si="28"/>
        <v>51840.352</v>
      </c>
      <c r="H147" s="26">
        <f t="shared" si="29"/>
        <v>7081</v>
      </c>
      <c r="I147" s="51" t="s">
        <v>558</v>
      </c>
      <c r="J147" s="52" t="s">
        <v>559</v>
      </c>
      <c r="K147" s="51">
        <v>7081</v>
      </c>
      <c r="L147" s="51" t="s">
        <v>203</v>
      </c>
      <c r="M147" s="52" t="s">
        <v>153</v>
      </c>
      <c r="N147" s="52"/>
      <c r="O147" s="53" t="s">
        <v>154</v>
      </c>
      <c r="P147" s="53" t="s">
        <v>129</v>
      </c>
    </row>
    <row r="148" spans="1:16" ht="12.75" customHeight="1" x14ac:dyDescent="0.2">
      <c r="A148" s="26" t="str">
        <f t="shared" si="24"/>
        <v> BBS 126 </v>
      </c>
      <c r="B148" s="15" t="str">
        <f t="shared" si="25"/>
        <v>I</v>
      </c>
      <c r="C148" s="26">
        <f t="shared" si="26"/>
        <v>52195.483</v>
      </c>
      <c r="D148" t="str">
        <f t="shared" si="27"/>
        <v>vis</v>
      </c>
      <c r="E148">
        <f>VLOOKUP(C148,Active!C$21:E$966,3,FALSE)</f>
        <v>7511.0040092952922</v>
      </c>
      <c r="F148" s="15" t="s">
        <v>149</v>
      </c>
      <c r="G148" t="str">
        <f t="shared" si="28"/>
        <v>52195.483</v>
      </c>
      <c r="H148" s="26">
        <f t="shared" si="29"/>
        <v>7511</v>
      </c>
      <c r="I148" s="51" t="s">
        <v>560</v>
      </c>
      <c r="J148" s="52" t="s">
        <v>561</v>
      </c>
      <c r="K148" s="51">
        <v>7511</v>
      </c>
      <c r="L148" s="51" t="s">
        <v>220</v>
      </c>
      <c r="M148" s="52" t="s">
        <v>153</v>
      </c>
      <c r="N148" s="52"/>
      <c r="O148" s="53" t="s">
        <v>154</v>
      </c>
      <c r="P148" s="53" t="s">
        <v>130</v>
      </c>
    </row>
    <row r="149" spans="1:16" ht="12.75" customHeight="1" x14ac:dyDescent="0.2">
      <c r="A149" s="26" t="str">
        <f t="shared" si="24"/>
        <v>OEJV 0074 </v>
      </c>
      <c r="B149" s="15" t="str">
        <f t="shared" si="25"/>
        <v>I</v>
      </c>
      <c r="C149" s="26">
        <f t="shared" si="26"/>
        <v>52878.493000000002</v>
      </c>
      <c r="D149" t="str">
        <f t="shared" si="27"/>
        <v>vis</v>
      </c>
      <c r="E149" t="e">
        <f>VLOOKUP(C149,Active!C$21:E$966,3,FALSE)</f>
        <v>#N/A</v>
      </c>
      <c r="F149" s="15" t="s">
        <v>149</v>
      </c>
      <c r="G149" t="str">
        <f t="shared" si="28"/>
        <v>52878.493</v>
      </c>
      <c r="H149" s="26">
        <f t="shared" si="29"/>
        <v>8338</v>
      </c>
      <c r="I149" s="51" t="s">
        <v>562</v>
      </c>
      <c r="J149" s="52" t="s">
        <v>563</v>
      </c>
      <c r="K149" s="51">
        <v>8338</v>
      </c>
      <c r="L149" s="51" t="s">
        <v>564</v>
      </c>
      <c r="M149" s="52" t="s">
        <v>153</v>
      </c>
      <c r="N149" s="52"/>
      <c r="O149" s="53" t="s">
        <v>565</v>
      </c>
      <c r="P149" s="54" t="s">
        <v>566</v>
      </c>
    </row>
    <row r="150" spans="1:16" ht="12.75" customHeight="1" x14ac:dyDescent="0.2">
      <c r="A150" s="26" t="str">
        <f t="shared" si="24"/>
        <v>VSB 45 </v>
      </c>
      <c r="B150" s="15" t="str">
        <f t="shared" si="25"/>
        <v>I</v>
      </c>
      <c r="C150" s="26">
        <f t="shared" si="26"/>
        <v>53999.203399999999</v>
      </c>
      <c r="D150" t="str">
        <f t="shared" si="27"/>
        <v>vis</v>
      </c>
      <c r="E150">
        <f>VLOOKUP(C150,Active!C$21:E$966,3,FALSE)</f>
        <v>9695.0000532764552</v>
      </c>
      <c r="F150" s="15" t="s">
        <v>149</v>
      </c>
      <c r="G150" t="str">
        <f t="shared" si="28"/>
        <v>53999.2034</v>
      </c>
      <c r="H150" s="26">
        <f t="shared" si="29"/>
        <v>9695</v>
      </c>
      <c r="I150" s="51" t="s">
        <v>567</v>
      </c>
      <c r="J150" s="52" t="s">
        <v>568</v>
      </c>
      <c r="K150" s="51">
        <v>9695</v>
      </c>
      <c r="L150" s="51" t="s">
        <v>569</v>
      </c>
      <c r="M150" s="52" t="s">
        <v>386</v>
      </c>
      <c r="N150" s="52" t="s">
        <v>570</v>
      </c>
      <c r="O150" s="53" t="s">
        <v>571</v>
      </c>
      <c r="P150" s="54" t="s">
        <v>136</v>
      </c>
    </row>
    <row r="151" spans="1:16" ht="12.75" customHeight="1" x14ac:dyDescent="0.2">
      <c r="A151" s="26" t="str">
        <f t="shared" si="24"/>
        <v>OEJV 0137 </v>
      </c>
      <c r="B151" s="15" t="str">
        <f t="shared" si="25"/>
        <v>I</v>
      </c>
      <c r="C151" s="26">
        <f t="shared" si="26"/>
        <v>55131.485099999998</v>
      </c>
      <c r="D151" t="str">
        <f t="shared" si="27"/>
        <v>vis</v>
      </c>
      <c r="E151" t="e">
        <f>VLOOKUP(C151,Active!C$21:E$966,3,FALSE)</f>
        <v>#N/A</v>
      </c>
      <c r="F151" s="15" t="s">
        <v>149</v>
      </c>
      <c r="G151" t="str">
        <f t="shared" si="28"/>
        <v>55131.4851</v>
      </c>
      <c r="H151" s="26">
        <f t="shared" si="29"/>
        <v>11066</v>
      </c>
      <c r="I151" s="51" t="s">
        <v>572</v>
      </c>
      <c r="J151" s="52" t="s">
        <v>573</v>
      </c>
      <c r="K151" s="51">
        <v>11066</v>
      </c>
      <c r="L151" s="51" t="s">
        <v>574</v>
      </c>
      <c r="M151" s="52" t="s">
        <v>393</v>
      </c>
      <c r="N151" s="52" t="s">
        <v>144</v>
      </c>
      <c r="O151" s="53" t="s">
        <v>411</v>
      </c>
      <c r="P151" s="54" t="s">
        <v>412</v>
      </c>
    </row>
    <row r="152" spans="1:16" ht="12.75" customHeight="1" x14ac:dyDescent="0.2">
      <c r="A152" s="26" t="str">
        <f t="shared" si="24"/>
        <v>OEJV 0137 </v>
      </c>
      <c r="B152" s="15" t="str">
        <f t="shared" si="25"/>
        <v>I</v>
      </c>
      <c r="C152" s="26">
        <f t="shared" si="26"/>
        <v>55155.435100000002</v>
      </c>
      <c r="D152" t="str">
        <f t="shared" si="27"/>
        <v>vis</v>
      </c>
      <c r="E152" t="e">
        <f>VLOOKUP(C152,Active!C$21:E$966,3,FALSE)</f>
        <v>#N/A</v>
      </c>
      <c r="F152" s="15" t="s">
        <v>149</v>
      </c>
      <c r="G152" t="str">
        <f t="shared" si="28"/>
        <v>55155.4351</v>
      </c>
      <c r="H152" s="26">
        <f t="shared" si="29"/>
        <v>11095</v>
      </c>
      <c r="I152" s="51" t="s">
        <v>575</v>
      </c>
      <c r="J152" s="52" t="s">
        <v>576</v>
      </c>
      <c r="K152" s="51">
        <v>11095</v>
      </c>
      <c r="L152" s="51" t="s">
        <v>577</v>
      </c>
      <c r="M152" s="52" t="s">
        <v>393</v>
      </c>
      <c r="N152" s="52" t="s">
        <v>144</v>
      </c>
      <c r="O152" s="53" t="s">
        <v>411</v>
      </c>
      <c r="P152" s="54" t="s">
        <v>412</v>
      </c>
    </row>
    <row r="153" spans="1:16" ht="12.75" customHeight="1" x14ac:dyDescent="0.2">
      <c r="A153" s="26" t="str">
        <f t="shared" si="24"/>
        <v> JAAVSO 43-1 </v>
      </c>
      <c r="B153" s="15" t="str">
        <f t="shared" si="25"/>
        <v>I</v>
      </c>
      <c r="C153" s="26">
        <f t="shared" si="26"/>
        <v>56903.827499999999</v>
      </c>
      <c r="D153" t="str">
        <f t="shared" si="27"/>
        <v>vis</v>
      </c>
      <c r="E153">
        <f>VLOOKUP(C153,Active!C$21:E$966,3,FALSE)</f>
        <v>13212.001659319363</v>
      </c>
      <c r="F153" s="15" t="s">
        <v>149</v>
      </c>
      <c r="G153" t="str">
        <f t="shared" si="28"/>
        <v>56903.8275</v>
      </c>
      <c r="H153" s="26">
        <f t="shared" si="29"/>
        <v>13212</v>
      </c>
      <c r="I153" s="51" t="s">
        <v>578</v>
      </c>
      <c r="J153" s="52" t="s">
        <v>579</v>
      </c>
      <c r="K153" s="51">
        <v>13212</v>
      </c>
      <c r="L153" s="51" t="s">
        <v>580</v>
      </c>
      <c r="M153" s="52" t="s">
        <v>393</v>
      </c>
      <c r="N153" s="52" t="s">
        <v>149</v>
      </c>
      <c r="O153" s="53" t="s">
        <v>581</v>
      </c>
      <c r="P153" s="53" t="s">
        <v>140</v>
      </c>
    </row>
    <row r="154" spans="1:16" ht="12.75" customHeight="1" x14ac:dyDescent="0.2">
      <c r="A154" s="26" t="str">
        <f t="shared" si="24"/>
        <v> JAAVSO 43-1 </v>
      </c>
      <c r="B154" s="15" t="str">
        <f t="shared" si="25"/>
        <v>I</v>
      </c>
      <c r="C154" s="26">
        <f t="shared" si="26"/>
        <v>56956.683499999999</v>
      </c>
      <c r="D154" t="str">
        <f t="shared" si="27"/>
        <v>vis</v>
      </c>
      <c r="E154">
        <f>VLOOKUP(C154,Active!C$21:E$966,3,FALSE)</f>
        <v>13276.001209859827</v>
      </c>
      <c r="F154" s="15" t="s">
        <v>149</v>
      </c>
      <c r="G154" t="str">
        <f t="shared" si="28"/>
        <v>56956.6835</v>
      </c>
      <c r="H154" s="26">
        <f t="shared" si="29"/>
        <v>13276</v>
      </c>
      <c r="I154" s="51" t="s">
        <v>582</v>
      </c>
      <c r="J154" s="52" t="s">
        <v>583</v>
      </c>
      <c r="K154" s="51">
        <v>13276</v>
      </c>
      <c r="L154" s="51" t="s">
        <v>584</v>
      </c>
      <c r="M154" s="52" t="s">
        <v>393</v>
      </c>
      <c r="N154" s="52" t="s">
        <v>149</v>
      </c>
      <c r="O154" s="53" t="s">
        <v>581</v>
      </c>
      <c r="P154" s="53" t="s">
        <v>140</v>
      </c>
    </row>
  </sheetData>
  <sheetProtection selectLockedCells="1" selectUnlockedCells="1"/>
  <hyperlinks>
    <hyperlink ref="P87" r:id="rId1" xr:uid="{00000000-0004-0000-0100-000000000000}"/>
    <hyperlink ref="P90" r:id="rId2" xr:uid="{00000000-0004-0000-0100-000001000000}"/>
    <hyperlink ref="P91" r:id="rId3" xr:uid="{00000000-0004-0000-0100-000002000000}"/>
    <hyperlink ref="P92" r:id="rId4" xr:uid="{00000000-0004-0000-0100-000003000000}"/>
    <hyperlink ref="P93" r:id="rId5" xr:uid="{00000000-0004-0000-0100-000004000000}"/>
    <hyperlink ref="P94" r:id="rId6" xr:uid="{00000000-0004-0000-0100-000005000000}"/>
    <hyperlink ref="P95" r:id="rId7" xr:uid="{00000000-0004-0000-0100-000006000000}"/>
    <hyperlink ref="P139" r:id="rId8" xr:uid="{00000000-0004-0000-0100-000007000000}"/>
    <hyperlink ref="P140" r:id="rId9" xr:uid="{00000000-0004-0000-0100-000008000000}"/>
    <hyperlink ref="P149" r:id="rId10" xr:uid="{00000000-0004-0000-0100-000009000000}"/>
    <hyperlink ref="P150" r:id="rId11" xr:uid="{00000000-0004-0000-0100-00000A000000}"/>
    <hyperlink ref="P151" r:id="rId12" xr:uid="{00000000-0004-0000-0100-00000B000000}"/>
    <hyperlink ref="P152" r:id="rId13" xr:uid="{00000000-0004-0000-0100-00000C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2022-03-30T07:19:31Z</dcterms:created>
  <dcterms:modified xsi:type="dcterms:W3CDTF">2024-03-04T05:14:36Z</dcterms:modified>
</cp:coreProperties>
</file>