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777DF6-8A88-46FF-844A-20E7E0A8B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E23" i="1"/>
  <c r="F23" i="1"/>
  <c r="G23" i="1" s="1"/>
  <c r="E24" i="1"/>
  <c r="F24" i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/>
  <c r="G28" i="1"/>
  <c r="E29" i="1"/>
  <c r="F29" i="1" s="1"/>
  <c r="G29" i="1"/>
  <c r="E30" i="1"/>
  <c r="F30" i="1"/>
  <c r="G30" i="1" s="1"/>
  <c r="E31" i="1"/>
  <c r="F31" i="1"/>
  <c r="G31" i="1" s="1"/>
  <c r="E32" i="1"/>
  <c r="F32" i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/>
  <c r="G36" i="1"/>
  <c r="E37" i="1"/>
  <c r="F37" i="1" s="1"/>
  <c r="G37" i="1"/>
  <c r="E38" i="1"/>
  <c r="F38" i="1"/>
  <c r="G38" i="1" s="1"/>
  <c r="E39" i="1"/>
  <c r="F39" i="1"/>
  <c r="G39" i="1" s="1"/>
  <c r="E40" i="1"/>
  <c r="F40" i="1"/>
  <c r="G40" i="1" s="1"/>
  <c r="H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/>
  <c r="G44" i="1"/>
  <c r="E45" i="1"/>
  <c r="F45" i="1" s="1"/>
  <c r="G45" i="1" s="1"/>
  <c r="E46" i="1"/>
  <c r="F46" i="1"/>
  <c r="G46" i="1" s="1"/>
  <c r="E47" i="1"/>
  <c r="F47" i="1"/>
  <c r="G47" i="1" s="1"/>
  <c r="E48" i="1"/>
  <c r="F48" i="1"/>
  <c r="G48" i="1" s="1"/>
  <c r="H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/>
  <c r="G52" i="1"/>
  <c r="E53" i="1"/>
  <c r="F53" i="1" s="1"/>
  <c r="G53" i="1"/>
  <c r="E54" i="1"/>
  <c r="F54" i="1"/>
  <c r="G54" i="1" s="1"/>
  <c r="H54" i="1" s="1"/>
  <c r="E55" i="1"/>
  <c r="F55" i="1"/>
  <c r="G55" i="1" s="1"/>
  <c r="E56" i="1"/>
  <c r="F56" i="1"/>
  <c r="G56" i="1" s="1"/>
  <c r="E57" i="1"/>
  <c r="F57" i="1" s="1"/>
  <c r="G57" i="1" s="1"/>
  <c r="E58" i="1"/>
  <c r="F58" i="1" s="1"/>
  <c r="G58" i="1" s="1"/>
  <c r="E59" i="1"/>
  <c r="F59" i="1" s="1"/>
  <c r="G59" i="1" s="1"/>
  <c r="H59" i="1" s="1"/>
  <c r="E60" i="1"/>
  <c r="F60" i="1"/>
  <c r="G60" i="1"/>
  <c r="E61" i="1"/>
  <c r="F61" i="1" s="1"/>
  <c r="G61" i="1"/>
  <c r="E62" i="1"/>
  <c r="F62" i="1"/>
  <c r="G62" i="1" s="1"/>
  <c r="E63" i="1"/>
  <c r="F63" i="1"/>
  <c r="G63" i="1" s="1"/>
  <c r="H63" i="1" s="1"/>
  <c r="E64" i="1"/>
  <c r="F64" i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/>
  <c r="G68" i="1"/>
  <c r="E69" i="1"/>
  <c r="F69" i="1" s="1"/>
  <c r="G69" i="1"/>
  <c r="E70" i="1"/>
  <c r="F70" i="1"/>
  <c r="G70" i="1" s="1"/>
  <c r="E71" i="1"/>
  <c r="F71" i="1"/>
  <c r="G71" i="1" s="1"/>
  <c r="E72" i="1"/>
  <c r="F72" i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/>
  <c r="G76" i="1"/>
  <c r="E77" i="1"/>
  <c r="F77" i="1" s="1"/>
  <c r="G77" i="1" s="1"/>
  <c r="E78" i="1"/>
  <c r="F78" i="1"/>
  <c r="G78" i="1" s="1"/>
  <c r="E79" i="1"/>
  <c r="F79" i="1"/>
  <c r="G79" i="1" s="1"/>
  <c r="E80" i="1"/>
  <c r="F80" i="1"/>
  <c r="G80" i="1" s="1"/>
  <c r="H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/>
  <c r="G84" i="1"/>
  <c r="E85" i="1"/>
  <c r="F85" i="1" s="1"/>
  <c r="G85" i="1"/>
  <c r="H85" i="1" s="1"/>
  <c r="E86" i="1"/>
  <c r="F86" i="1"/>
  <c r="G86" i="1" s="1"/>
  <c r="E87" i="1"/>
  <c r="F87" i="1"/>
  <c r="G87" i="1" s="1"/>
  <c r="E88" i="1"/>
  <c r="F88" i="1"/>
  <c r="G88" i="1" s="1"/>
  <c r="E89" i="1"/>
  <c r="F89" i="1" s="1"/>
  <c r="G89" i="1" s="1"/>
  <c r="E90" i="1"/>
  <c r="F90" i="1" s="1"/>
  <c r="G90" i="1" s="1"/>
  <c r="H90" i="1" s="1"/>
  <c r="E91" i="1"/>
  <c r="F91" i="1" s="1"/>
  <c r="G91" i="1" s="1"/>
  <c r="E92" i="1"/>
  <c r="F92" i="1"/>
  <c r="G92" i="1"/>
  <c r="E93" i="1"/>
  <c r="F93" i="1" s="1"/>
  <c r="G93" i="1"/>
  <c r="E94" i="1"/>
  <c r="F94" i="1"/>
  <c r="G94" i="1" s="1"/>
  <c r="H94" i="1" s="1"/>
  <c r="E95" i="1"/>
  <c r="F95" i="1"/>
  <c r="G95" i="1" s="1"/>
  <c r="E96" i="1"/>
  <c r="F96" i="1"/>
  <c r="G96" i="1" s="1"/>
  <c r="E97" i="1"/>
  <c r="F97" i="1" s="1"/>
  <c r="G97" i="1" s="1"/>
  <c r="E98" i="1"/>
  <c r="F98" i="1" s="1"/>
  <c r="G98" i="1" s="1"/>
  <c r="E99" i="1"/>
  <c r="F99" i="1" s="1"/>
  <c r="G99" i="1" s="1"/>
  <c r="E100" i="1"/>
  <c r="F100" i="1"/>
  <c r="G100" i="1"/>
  <c r="E101" i="1"/>
  <c r="F101" i="1" s="1"/>
  <c r="G101" i="1"/>
  <c r="E102" i="1"/>
  <c r="F102" i="1"/>
  <c r="G102" i="1" s="1"/>
  <c r="E103" i="1"/>
  <c r="F103" i="1"/>
  <c r="G103" i="1" s="1"/>
  <c r="H103" i="1" s="1"/>
  <c r="E104" i="1"/>
  <c r="F104" i="1"/>
  <c r="G104" i="1" s="1"/>
  <c r="E105" i="1"/>
  <c r="F105" i="1" s="1"/>
  <c r="G105" i="1" s="1"/>
  <c r="E106" i="1"/>
  <c r="F106" i="1" s="1"/>
  <c r="G106" i="1" s="1"/>
  <c r="E107" i="1"/>
  <c r="F107" i="1" s="1"/>
  <c r="G107" i="1" s="1"/>
  <c r="E108" i="1"/>
  <c r="F108" i="1"/>
  <c r="G108" i="1"/>
  <c r="E109" i="1"/>
  <c r="F109" i="1" s="1"/>
  <c r="G109" i="1" s="1"/>
  <c r="H109" i="1" s="1"/>
  <c r="E110" i="1"/>
  <c r="F110" i="1"/>
  <c r="G110" i="1" s="1"/>
  <c r="E111" i="1"/>
  <c r="F111" i="1"/>
  <c r="G111" i="1" s="1"/>
  <c r="E112" i="1"/>
  <c r="F112" i="1"/>
  <c r="G112" i="1" s="1"/>
  <c r="E113" i="1"/>
  <c r="F113" i="1" s="1"/>
  <c r="G113" i="1" s="1"/>
  <c r="E114" i="1"/>
  <c r="F114" i="1" s="1"/>
  <c r="G114" i="1" s="1"/>
  <c r="E115" i="1"/>
  <c r="F115" i="1" s="1"/>
  <c r="G115" i="1" s="1"/>
  <c r="E116" i="1"/>
  <c r="F116" i="1"/>
  <c r="G116" i="1"/>
  <c r="E117" i="1"/>
  <c r="F117" i="1" s="1"/>
  <c r="G117" i="1"/>
  <c r="H117" i="1" s="1"/>
  <c r="E118" i="1"/>
  <c r="F118" i="1"/>
  <c r="G118" i="1" s="1"/>
  <c r="E119" i="1"/>
  <c r="F119" i="1"/>
  <c r="G119" i="1" s="1"/>
  <c r="E120" i="1"/>
  <c r="F120" i="1"/>
  <c r="G120" i="1" s="1"/>
  <c r="E121" i="1"/>
  <c r="F121" i="1" s="1"/>
  <c r="G121" i="1" s="1"/>
  <c r="E122" i="1"/>
  <c r="F122" i="1" s="1"/>
  <c r="G122" i="1" s="1"/>
  <c r="E123" i="1"/>
  <c r="F123" i="1" s="1"/>
  <c r="G123" i="1" s="1"/>
  <c r="E124" i="1"/>
  <c r="F124" i="1"/>
  <c r="G124" i="1"/>
  <c r="E125" i="1"/>
  <c r="F125" i="1" s="1"/>
  <c r="G125" i="1"/>
  <c r="E126" i="1"/>
  <c r="F126" i="1"/>
  <c r="G126" i="1" s="1"/>
  <c r="E127" i="1"/>
  <c r="F127" i="1"/>
  <c r="G127" i="1" s="1"/>
  <c r="E128" i="1"/>
  <c r="F128" i="1"/>
  <c r="G128" i="1" s="1"/>
  <c r="E129" i="1"/>
  <c r="F129" i="1" s="1"/>
  <c r="G129" i="1" s="1"/>
  <c r="E130" i="1"/>
  <c r="F130" i="1" s="1"/>
  <c r="G130" i="1" s="1"/>
  <c r="E131" i="1"/>
  <c r="F131" i="1" s="1"/>
  <c r="G131" i="1" s="1"/>
  <c r="E132" i="1"/>
  <c r="F132" i="1"/>
  <c r="G132" i="1"/>
  <c r="E133" i="1"/>
  <c r="F133" i="1" s="1"/>
  <c r="G133" i="1"/>
  <c r="E134" i="1"/>
  <c r="F134" i="1"/>
  <c r="G134" i="1" s="1"/>
  <c r="E135" i="1"/>
  <c r="F135" i="1"/>
  <c r="G135" i="1" s="1"/>
  <c r="I135" i="1" s="1"/>
  <c r="E136" i="1"/>
  <c r="F136" i="1"/>
  <c r="G136" i="1" s="1"/>
  <c r="E137" i="1"/>
  <c r="F137" i="1" s="1"/>
  <c r="G137" i="1" s="1"/>
  <c r="E138" i="1"/>
  <c r="F138" i="1" s="1"/>
  <c r="G138" i="1" s="1"/>
  <c r="E139" i="1"/>
  <c r="F139" i="1" s="1"/>
  <c r="G139" i="1" s="1"/>
  <c r="E140" i="1"/>
  <c r="F140" i="1"/>
  <c r="G140" i="1"/>
  <c r="E141" i="1"/>
  <c r="F141" i="1" s="1"/>
  <c r="G141" i="1" s="1"/>
  <c r="E142" i="1"/>
  <c r="F142" i="1"/>
  <c r="G142" i="1" s="1"/>
  <c r="E143" i="1"/>
  <c r="F143" i="1"/>
  <c r="G143" i="1" s="1"/>
  <c r="E144" i="1"/>
  <c r="F144" i="1"/>
  <c r="G144" i="1" s="1"/>
  <c r="E145" i="1"/>
  <c r="F145" i="1" s="1"/>
  <c r="G145" i="1" s="1"/>
  <c r="E146" i="1"/>
  <c r="F146" i="1" s="1"/>
  <c r="G146" i="1" s="1"/>
  <c r="E147" i="1"/>
  <c r="F147" i="1" s="1"/>
  <c r="G147" i="1" s="1"/>
  <c r="E148" i="1"/>
  <c r="F148" i="1"/>
  <c r="G148" i="1"/>
  <c r="E149" i="1"/>
  <c r="F149" i="1" s="1"/>
  <c r="G149" i="1"/>
  <c r="I149" i="1" s="1"/>
  <c r="E150" i="1"/>
  <c r="F150" i="1"/>
  <c r="G150" i="1" s="1"/>
  <c r="E151" i="1"/>
  <c r="F151" i="1"/>
  <c r="G151" i="1" s="1"/>
  <c r="E152" i="1"/>
  <c r="F152" i="1"/>
  <c r="G152" i="1" s="1"/>
  <c r="E153" i="1"/>
  <c r="F153" i="1" s="1"/>
  <c r="G153" i="1" s="1"/>
  <c r="E154" i="1"/>
  <c r="F154" i="1" s="1"/>
  <c r="G154" i="1" s="1"/>
  <c r="E155" i="1"/>
  <c r="F155" i="1" s="1"/>
  <c r="G155" i="1" s="1"/>
  <c r="E156" i="1"/>
  <c r="F156" i="1"/>
  <c r="G156" i="1"/>
  <c r="E157" i="1"/>
  <c r="F157" i="1" s="1"/>
  <c r="G157" i="1"/>
  <c r="E158" i="1"/>
  <c r="F158" i="1"/>
  <c r="G158" i="1" s="1"/>
  <c r="E159" i="1"/>
  <c r="F159" i="1"/>
  <c r="G159" i="1" s="1"/>
  <c r="E160" i="1"/>
  <c r="F160" i="1"/>
  <c r="G160" i="1" s="1"/>
  <c r="E161" i="1"/>
  <c r="F161" i="1" s="1"/>
  <c r="G161" i="1" s="1"/>
  <c r="E162" i="1"/>
  <c r="F162" i="1" s="1"/>
  <c r="G162" i="1" s="1"/>
  <c r="E163" i="1"/>
  <c r="F163" i="1" s="1"/>
  <c r="G163" i="1" s="1"/>
  <c r="E164" i="1"/>
  <c r="F164" i="1"/>
  <c r="G164" i="1"/>
  <c r="E165" i="1"/>
  <c r="F165" i="1" s="1"/>
  <c r="G165" i="1"/>
  <c r="E166" i="1"/>
  <c r="F166" i="1"/>
  <c r="G166" i="1" s="1"/>
  <c r="E167" i="1"/>
  <c r="F167" i="1"/>
  <c r="G167" i="1" s="1"/>
  <c r="E168" i="1"/>
  <c r="F168" i="1"/>
  <c r="G168" i="1" s="1"/>
  <c r="E169" i="1"/>
  <c r="F169" i="1" s="1"/>
  <c r="G169" i="1" s="1"/>
  <c r="E170" i="1"/>
  <c r="F170" i="1" s="1"/>
  <c r="G170" i="1" s="1"/>
  <c r="E171" i="1"/>
  <c r="F171" i="1" s="1"/>
  <c r="G171" i="1" s="1"/>
  <c r="E172" i="1"/>
  <c r="F172" i="1"/>
  <c r="G172" i="1"/>
  <c r="E173" i="1"/>
  <c r="F173" i="1" s="1"/>
  <c r="G173" i="1" s="1"/>
  <c r="E174" i="1"/>
  <c r="F174" i="1"/>
  <c r="G174" i="1" s="1"/>
  <c r="E175" i="1"/>
  <c r="F175" i="1"/>
  <c r="G175" i="1" s="1"/>
  <c r="E176" i="1"/>
  <c r="F176" i="1"/>
  <c r="G176" i="1" s="1"/>
  <c r="E177" i="1"/>
  <c r="F177" i="1" s="1"/>
  <c r="G177" i="1" s="1"/>
  <c r="E178" i="1"/>
  <c r="F178" i="1" s="1"/>
  <c r="G178" i="1" s="1"/>
  <c r="E179" i="1"/>
  <c r="F179" i="1" s="1"/>
  <c r="G179" i="1" s="1"/>
  <c r="E180" i="1"/>
  <c r="F180" i="1"/>
  <c r="G180" i="1"/>
  <c r="E181" i="1"/>
  <c r="F181" i="1" s="1"/>
  <c r="G181" i="1"/>
  <c r="E182" i="1"/>
  <c r="F182" i="1"/>
  <c r="G182" i="1" s="1"/>
  <c r="E183" i="1"/>
  <c r="F183" i="1"/>
  <c r="G183" i="1" s="1"/>
  <c r="E184" i="1"/>
  <c r="F184" i="1"/>
  <c r="G184" i="1" s="1"/>
  <c r="E185" i="1"/>
  <c r="F185" i="1" s="1"/>
  <c r="G185" i="1" s="1"/>
  <c r="E186" i="1"/>
  <c r="F186" i="1" s="1"/>
  <c r="G186" i="1" s="1"/>
  <c r="E187" i="1"/>
  <c r="F187" i="1" s="1"/>
  <c r="G187" i="1" s="1"/>
  <c r="E188" i="1"/>
  <c r="F188" i="1"/>
  <c r="G188" i="1"/>
  <c r="E189" i="1"/>
  <c r="F189" i="1" s="1"/>
  <c r="G189" i="1"/>
  <c r="E190" i="1"/>
  <c r="F190" i="1"/>
  <c r="G190" i="1" s="1"/>
  <c r="E191" i="1"/>
  <c r="F191" i="1"/>
  <c r="G191" i="1" s="1"/>
  <c r="E192" i="1"/>
  <c r="F192" i="1"/>
  <c r="G192" i="1" s="1"/>
  <c r="E193" i="1"/>
  <c r="F193" i="1" s="1"/>
  <c r="G193" i="1" s="1"/>
  <c r="E194" i="1"/>
  <c r="F194" i="1" s="1"/>
  <c r="G194" i="1" s="1"/>
  <c r="E195" i="1"/>
  <c r="F195" i="1" s="1"/>
  <c r="G195" i="1" s="1"/>
  <c r="E196" i="1"/>
  <c r="F196" i="1"/>
  <c r="G196" i="1"/>
  <c r="E197" i="1"/>
  <c r="F197" i="1" s="1"/>
  <c r="G197" i="1"/>
  <c r="E198" i="1"/>
  <c r="F198" i="1"/>
  <c r="G198" i="1" s="1"/>
  <c r="E199" i="1"/>
  <c r="F199" i="1"/>
  <c r="G199" i="1" s="1"/>
  <c r="I199" i="1" s="1"/>
  <c r="E200" i="1"/>
  <c r="F200" i="1"/>
  <c r="G200" i="1" s="1"/>
  <c r="E201" i="1"/>
  <c r="F201" i="1" s="1"/>
  <c r="G201" i="1" s="1"/>
  <c r="E202" i="1"/>
  <c r="F202" i="1" s="1"/>
  <c r="G202" i="1" s="1"/>
  <c r="E203" i="1"/>
  <c r="F203" i="1" s="1"/>
  <c r="G203" i="1" s="1"/>
  <c r="E204" i="1"/>
  <c r="F204" i="1"/>
  <c r="G204" i="1"/>
  <c r="E205" i="1"/>
  <c r="F205" i="1" s="1"/>
  <c r="G205" i="1" s="1"/>
  <c r="E206" i="1"/>
  <c r="F206" i="1"/>
  <c r="G206" i="1" s="1"/>
  <c r="I206" i="1" s="1"/>
  <c r="E207" i="1"/>
  <c r="F207" i="1"/>
  <c r="G207" i="1" s="1"/>
  <c r="E208" i="1"/>
  <c r="F208" i="1"/>
  <c r="G208" i="1" s="1"/>
  <c r="I208" i="1" s="1"/>
  <c r="E209" i="1"/>
  <c r="F209" i="1" s="1"/>
  <c r="G209" i="1" s="1"/>
  <c r="E210" i="1"/>
  <c r="F210" i="1" s="1"/>
  <c r="G210" i="1" s="1"/>
  <c r="E211" i="1"/>
  <c r="F211" i="1" s="1"/>
  <c r="G211" i="1" s="1"/>
  <c r="E212" i="1"/>
  <c r="F212" i="1"/>
  <c r="G212" i="1"/>
  <c r="E213" i="1"/>
  <c r="F213" i="1" s="1"/>
  <c r="G213" i="1"/>
  <c r="I213" i="1" s="1"/>
  <c r="E214" i="1"/>
  <c r="F214" i="1"/>
  <c r="G214" i="1" s="1"/>
  <c r="E215" i="1"/>
  <c r="F215" i="1"/>
  <c r="G215" i="1" s="1"/>
  <c r="E216" i="1"/>
  <c r="F216" i="1"/>
  <c r="G216" i="1" s="1"/>
  <c r="E217" i="1"/>
  <c r="F217" i="1" s="1"/>
  <c r="G217" i="1" s="1"/>
  <c r="E218" i="1"/>
  <c r="F218" i="1" s="1"/>
  <c r="G218" i="1" s="1"/>
  <c r="E219" i="1"/>
  <c r="F219" i="1" s="1"/>
  <c r="G219" i="1" s="1"/>
  <c r="E220" i="1"/>
  <c r="F220" i="1"/>
  <c r="G220" i="1"/>
  <c r="E221" i="1"/>
  <c r="F221" i="1" s="1"/>
  <c r="G221" i="1"/>
  <c r="E222" i="1"/>
  <c r="F222" i="1"/>
  <c r="G222" i="1" s="1"/>
  <c r="I222" i="1" s="1"/>
  <c r="E223" i="1"/>
  <c r="F223" i="1"/>
  <c r="G223" i="1" s="1"/>
  <c r="E224" i="1"/>
  <c r="F224" i="1"/>
  <c r="G224" i="1" s="1"/>
  <c r="E225" i="1"/>
  <c r="F225" i="1" s="1"/>
  <c r="G225" i="1" s="1"/>
  <c r="E226" i="1"/>
  <c r="F226" i="1" s="1"/>
  <c r="G226" i="1" s="1"/>
  <c r="E227" i="1"/>
  <c r="F227" i="1" s="1"/>
  <c r="G227" i="1" s="1"/>
  <c r="I227" i="1" s="1"/>
  <c r="E228" i="1"/>
  <c r="F228" i="1"/>
  <c r="G228" i="1"/>
  <c r="I228" i="1" s="1"/>
  <c r="E229" i="1"/>
  <c r="F229" i="1" s="1"/>
  <c r="G229" i="1"/>
  <c r="E230" i="1"/>
  <c r="F230" i="1"/>
  <c r="G230" i="1" s="1"/>
  <c r="E231" i="1"/>
  <c r="F231" i="1"/>
  <c r="G231" i="1" s="1"/>
  <c r="E232" i="1"/>
  <c r="F232" i="1"/>
  <c r="G232" i="1" s="1"/>
  <c r="E233" i="1"/>
  <c r="F233" i="1" s="1"/>
  <c r="G233" i="1" s="1"/>
  <c r="E234" i="1"/>
  <c r="F234" i="1" s="1"/>
  <c r="G234" i="1" s="1"/>
  <c r="E235" i="1"/>
  <c r="F235" i="1" s="1"/>
  <c r="G235" i="1" s="1"/>
  <c r="E236" i="1"/>
  <c r="F236" i="1"/>
  <c r="G236" i="1"/>
  <c r="I236" i="1" s="1"/>
  <c r="E237" i="1"/>
  <c r="F237" i="1" s="1"/>
  <c r="G237" i="1"/>
  <c r="E238" i="1"/>
  <c r="F238" i="1"/>
  <c r="G238" i="1" s="1"/>
  <c r="E239" i="1"/>
  <c r="F239" i="1"/>
  <c r="G239" i="1" s="1"/>
  <c r="E240" i="1"/>
  <c r="F240" i="1"/>
  <c r="G240" i="1" s="1"/>
  <c r="J240" i="1" s="1"/>
  <c r="E241" i="1"/>
  <c r="F241" i="1" s="1"/>
  <c r="G241" i="1" s="1"/>
  <c r="E242" i="1"/>
  <c r="F242" i="1" s="1"/>
  <c r="G242" i="1" s="1"/>
  <c r="E243" i="1"/>
  <c r="F243" i="1" s="1"/>
  <c r="G243" i="1" s="1"/>
  <c r="E244" i="1"/>
  <c r="F244" i="1"/>
  <c r="G244" i="1"/>
  <c r="E245" i="1"/>
  <c r="F245" i="1" s="1"/>
  <c r="G245" i="1"/>
  <c r="E246" i="1"/>
  <c r="F246" i="1"/>
  <c r="G246" i="1" s="1"/>
  <c r="I246" i="1" s="1"/>
  <c r="E247" i="1"/>
  <c r="F247" i="1"/>
  <c r="G247" i="1" s="1"/>
  <c r="E248" i="1"/>
  <c r="F248" i="1"/>
  <c r="G248" i="1" s="1"/>
  <c r="E249" i="1"/>
  <c r="F249" i="1" s="1"/>
  <c r="G249" i="1" s="1"/>
  <c r="E250" i="1"/>
  <c r="F250" i="1" s="1"/>
  <c r="G250" i="1" s="1"/>
  <c r="E251" i="1"/>
  <c r="F251" i="1" s="1"/>
  <c r="G251" i="1" s="1"/>
  <c r="E252" i="1"/>
  <c r="F252" i="1"/>
  <c r="G252" i="1"/>
  <c r="I252" i="1" s="1"/>
  <c r="E253" i="1"/>
  <c r="F253" i="1" s="1"/>
  <c r="G253" i="1"/>
  <c r="E254" i="1"/>
  <c r="F254" i="1"/>
  <c r="G254" i="1" s="1"/>
  <c r="E255" i="1"/>
  <c r="F255" i="1"/>
  <c r="G255" i="1" s="1"/>
  <c r="E256" i="1"/>
  <c r="F256" i="1"/>
  <c r="G256" i="1" s="1"/>
  <c r="E257" i="1"/>
  <c r="F257" i="1" s="1"/>
  <c r="G257" i="1" s="1"/>
  <c r="E258" i="1"/>
  <c r="F258" i="1" s="1"/>
  <c r="G258" i="1" s="1"/>
  <c r="E259" i="1"/>
  <c r="F259" i="1" s="1"/>
  <c r="G259" i="1" s="1"/>
  <c r="E260" i="1"/>
  <c r="F260" i="1"/>
  <c r="G260" i="1"/>
  <c r="E261" i="1"/>
  <c r="F261" i="1" s="1"/>
  <c r="G261" i="1"/>
  <c r="E262" i="1"/>
  <c r="F262" i="1"/>
  <c r="G262" i="1" s="1"/>
  <c r="J262" i="1" s="1"/>
  <c r="E263" i="1"/>
  <c r="F263" i="1"/>
  <c r="G263" i="1" s="1"/>
  <c r="J263" i="1" s="1"/>
  <c r="E264" i="1"/>
  <c r="F264" i="1"/>
  <c r="G264" i="1" s="1"/>
  <c r="E265" i="1"/>
  <c r="F265" i="1" s="1"/>
  <c r="G265" i="1" s="1"/>
  <c r="E266" i="1"/>
  <c r="F266" i="1" s="1"/>
  <c r="G266" i="1" s="1"/>
  <c r="E267" i="1"/>
  <c r="F267" i="1" s="1"/>
  <c r="G267" i="1" s="1"/>
  <c r="E268" i="1"/>
  <c r="F268" i="1"/>
  <c r="G268" i="1"/>
  <c r="E269" i="1"/>
  <c r="F269" i="1" s="1"/>
  <c r="G269" i="1"/>
  <c r="E270" i="1"/>
  <c r="F270" i="1"/>
  <c r="G270" i="1" s="1"/>
  <c r="E271" i="1"/>
  <c r="F271" i="1"/>
  <c r="G271" i="1" s="1"/>
  <c r="E272" i="1"/>
  <c r="F272" i="1"/>
  <c r="G272" i="1" s="1"/>
  <c r="E273" i="1"/>
  <c r="F273" i="1" s="1"/>
  <c r="G273" i="1"/>
  <c r="E274" i="1"/>
  <c r="F274" i="1" s="1"/>
  <c r="G274" i="1" s="1"/>
  <c r="E275" i="1"/>
  <c r="F275" i="1" s="1"/>
  <c r="G275" i="1" s="1"/>
  <c r="E276" i="1"/>
  <c r="F276" i="1"/>
  <c r="G276" i="1"/>
  <c r="E277" i="1"/>
  <c r="F277" i="1" s="1"/>
  <c r="G277" i="1" s="1"/>
  <c r="E278" i="1"/>
  <c r="F278" i="1"/>
  <c r="G278" i="1" s="1"/>
  <c r="E279" i="1"/>
  <c r="F279" i="1" s="1"/>
  <c r="G279" i="1" s="1"/>
  <c r="E280" i="1"/>
  <c r="F280" i="1"/>
  <c r="G280" i="1" s="1"/>
  <c r="E281" i="1"/>
  <c r="F281" i="1" s="1"/>
  <c r="G281" i="1" s="1"/>
  <c r="E282" i="1"/>
  <c r="F282" i="1" s="1"/>
  <c r="G282" i="1" s="1"/>
  <c r="E283" i="1"/>
  <c r="F283" i="1" s="1"/>
  <c r="G283" i="1" s="1"/>
  <c r="E284" i="1"/>
  <c r="F284" i="1"/>
  <c r="G284" i="1"/>
  <c r="K284" i="1" s="1"/>
  <c r="E285" i="1"/>
  <c r="F285" i="1" s="1"/>
  <c r="G285" i="1"/>
  <c r="K285" i="1" s="1"/>
  <c r="E286" i="1"/>
  <c r="F286" i="1"/>
  <c r="G286" i="1" s="1"/>
  <c r="E287" i="1"/>
  <c r="F287" i="1"/>
  <c r="G287" i="1" s="1"/>
  <c r="E288" i="1"/>
  <c r="F288" i="1"/>
  <c r="G288" i="1" s="1"/>
  <c r="K288" i="1" s="1"/>
  <c r="E289" i="1"/>
  <c r="F289" i="1" s="1"/>
  <c r="G289" i="1"/>
  <c r="E290" i="1"/>
  <c r="F290" i="1" s="1"/>
  <c r="G290" i="1" s="1"/>
  <c r="E291" i="1"/>
  <c r="F291" i="1" s="1"/>
  <c r="G291" i="1" s="1"/>
  <c r="E292" i="1"/>
  <c r="F292" i="1"/>
  <c r="G292" i="1" s="1"/>
  <c r="K292" i="1" s="1"/>
  <c r="E293" i="1"/>
  <c r="F293" i="1" s="1"/>
  <c r="G293" i="1"/>
  <c r="E294" i="1"/>
  <c r="F294" i="1"/>
  <c r="G294" i="1" s="1"/>
  <c r="E295" i="1"/>
  <c r="F295" i="1" s="1"/>
  <c r="G295" i="1" s="1"/>
  <c r="I295" i="1" s="1"/>
  <c r="E296" i="1"/>
  <c r="F296" i="1"/>
  <c r="G296" i="1" s="1"/>
  <c r="E297" i="1"/>
  <c r="F297" i="1" s="1"/>
  <c r="G297" i="1"/>
  <c r="E298" i="1"/>
  <c r="F298" i="1" s="1"/>
  <c r="G298" i="1" s="1"/>
  <c r="K298" i="1" s="1"/>
  <c r="E299" i="1"/>
  <c r="F299" i="1" s="1"/>
  <c r="G299" i="1"/>
  <c r="E300" i="1"/>
  <c r="F300" i="1"/>
  <c r="G300" i="1" s="1"/>
  <c r="K300" i="1" s="1"/>
  <c r="E301" i="1"/>
  <c r="F301" i="1" s="1"/>
  <c r="G301" i="1"/>
  <c r="E302" i="1"/>
  <c r="F302" i="1"/>
  <c r="G302" i="1" s="1"/>
  <c r="E303" i="1"/>
  <c r="F303" i="1" s="1"/>
  <c r="G303" i="1" s="1"/>
  <c r="E304" i="1"/>
  <c r="F304" i="1"/>
  <c r="G304" i="1" s="1"/>
  <c r="E305" i="1"/>
  <c r="F305" i="1" s="1"/>
  <c r="G305" i="1"/>
  <c r="E306" i="1"/>
  <c r="F306" i="1" s="1"/>
  <c r="G306" i="1" s="1"/>
  <c r="E307" i="1"/>
  <c r="F307" i="1" s="1"/>
  <c r="G307" i="1" s="1"/>
  <c r="K307" i="1" s="1"/>
  <c r="E308" i="1"/>
  <c r="F308" i="1"/>
  <c r="G308" i="1" s="1"/>
  <c r="E309" i="1"/>
  <c r="F309" i="1" s="1"/>
  <c r="G309" i="1"/>
  <c r="E310" i="1"/>
  <c r="F310" i="1"/>
  <c r="G310" i="1" s="1"/>
  <c r="E311" i="1"/>
  <c r="F311" i="1" s="1"/>
  <c r="G311" i="1" s="1"/>
  <c r="E312" i="1"/>
  <c r="F312" i="1"/>
  <c r="G312" i="1" s="1"/>
  <c r="E313" i="1"/>
  <c r="F313" i="1" s="1"/>
  <c r="G313" i="1"/>
  <c r="E314" i="1"/>
  <c r="F314" i="1" s="1"/>
  <c r="G314" i="1" s="1"/>
  <c r="E315" i="1"/>
  <c r="F315" i="1" s="1"/>
  <c r="G315" i="1" s="1"/>
  <c r="E316" i="1"/>
  <c r="F316" i="1"/>
  <c r="G316" i="1"/>
  <c r="E317" i="1"/>
  <c r="F317" i="1" s="1"/>
  <c r="G317" i="1"/>
  <c r="E318" i="1"/>
  <c r="F318" i="1"/>
  <c r="G318" i="1" s="1"/>
  <c r="E319" i="1"/>
  <c r="F319" i="1"/>
  <c r="G319" i="1" s="1"/>
  <c r="K319" i="1" s="1"/>
  <c r="E320" i="1"/>
  <c r="F320" i="1"/>
  <c r="G320" i="1" s="1"/>
  <c r="E321" i="1"/>
  <c r="F321" i="1" s="1"/>
  <c r="G321" i="1" s="1"/>
  <c r="K321" i="1" s="1"/>
  <c r="E322" i="1"/>
  <c r="F322" i="1" s="1"/>
  <c r="G322" i="1" s="1"/>
  <c r="E323" i="1"/>
  <c r="F323" i="1" s="1"/>
  <c r="G323" i="1" s="1"/>
  <c r="E324" i="1"/>
  <c r="F324" i="1"/>
  <c r="G324" i="1"/>
  <c r="E325" i="1"/>
  <c r="F325" i="1" s="1"/>
  <c r="G325" i="1" s="1"/>
  <c r="E326" i="1"/>
  <c r="F326" i="1"/>
  <c r="G326" i="1" s="1"/>
  <c r="E327" i="1"/>
  <c r="F327" i="1"/>
  <c r="G327" i="1"/>
  <c r="E328" i="1"/>
  <c r="F328" i="1"/>
  <c r="G328" i="1" s="1"/>
  <c r="E329" i="1"/>
  <c r="F329" i="1" s="1"/>
  <c r="G329" i="1" s="1"/>
  <c r="K329" i="1" s="1"/>
  <c r="E330" i="1"/>
  <c r="F330" i="1" s="1"/>
  <c r="G330" i="1" s="1"/>
  <c r="E331" i="1"/>
  <c r="F331" i="1" s="1"/>
  <c r="G331" i="1"/>
  <c r="E332" i="1"/>
  <c r="F332" i="1"/>
  <c r="G332" i="1" s="1"/>
  <c r="K332" i="1" s="1"/>
  <c r="E333" i="1"/>
  <c r="F333" i="1" s="1"/>
  <c r="G333" i="1"/>
  <c r="E334" i="1"/>
  <c r="F334" i="1"/>
  <c r="G334" i="1" s="1"/>
  <c r="E335" i="1"/>
  <c r="F335" i="1"/>
  <c r="G335" i="1" s="1"/>
  <c r="K335" i="1" s="1"/>
  <c r="E336" i="1"/>
  <c r="F336" i="1"/>
  <c r="G336" i="1" s="1"/>
  <c r="E337" i="1"/>
  <c r="F337" i="1" s="1"/>
  <c r="G337" i="1" s="1"/>
  <c r="E338" i="1"/>
  <c r="F338" i="1"/>
  <c r="G338" i="1" s="1"/>
  <c r="E339" i="1"/>
  <c r="F339" i="1" s="1"/>
  <c r="G339" i="1" s="1"/>
  <c r="E340" i="1"/>
  <c r="F340" i="1"/>
  <c r="G340" i="1"/>
  <c r="E341" i="1"/>
  <c r="F341" i="1" s="1"/>
  <c r="G341" i="1"/>
  <c r="E342" i="1"/>
  <c r="F342" i="1"/>
  <c r="G342" i="1" s="1"/>
  <c r="E343" i="1"/>
  <c r="F343" i="1" s="1"/>
  <c r="G343" i="1" s="1"/>
  <c r="E344" i="1"/>
  <c r="F344" i="1"/>
  <c r="G344" i="1" s="1"/>
  <c r="Q344" i="1"/>
  <c r="F4" i="1"/>
  <c r="Q342" i="1"/>
  <c r="Q343" i="1"/>
  <c r="Q322" i="1"/>
  <c r="Q324" i="1"/>
  <c r="Q326" i="1"/>
  <c r="Q337" i="1"/>
  <c r="Q338" i="1"/>
  <c r="Q339" i="1"/>
  <c r="Q340" i="1"/>
  <c r="Q341" i="1"/>
  <c r="Q336" i="1"/>
  <c r="Q321" i="1"/>
  <c r="Q325" i="1"/>
  <c r="Q323" i="1"/>
  <c r="Q327" i="1"/>
  <c r="K333" i="1"/>
  <c r="Q333" i="1"/>
  <c r="Q328" i="1"/>
  <c r="Q334" i="1"/>
  <c r="Q329" i="1"/>
  <c r="Q335" i="1"/>
  <c r="Q330" i="1"/>
  <c r="Q331" i="1"/>
  <c r="Q332" i="1"/>
  <c r="Q312" i="1"/>
  <c r="Q320" i="1"/>
  <c r="Q319" i="1"/>
  <c r="D11" i="1"/>
  <c r="D12" i="1"/>
  <c r="Q318" i="1"/>
  <c r="Q317" i="1"/>
  <c r="Q316" i="1"/>
  <c r="C8" i="1"/>
  <c r="U173" i="1" s="1"/>
  <c r="I162" i="1"/>
  <c r="U164" i="1"/>
  <c r="I169" i="1"/>
  <c r="I196" i="1"/>
  <c r="I204" i="1"/>
  <c r="I209" i="1"/>
  <c r="I215" i="1"/>
  <c r="I224" i="1"/>
  <c r="I248" i="1"/>
  <c r="I276" i="1"/>
  <c r="H26" i="1"/>
  <c r="H28" i="1"/>
  <c r="H36" i="1"/>
  <c r="H42" i="1"/>
  <c r="H44" i="1"/>
  <c r="H47" i="1"/>
  <c r="H50" i="1"/>
  <c r="H51" i="1"/>
  <c r="H52" i="1"/>
  <c r="H55" i="1"/>
  <c r="H60" i="1"/>
  <c r="H65" i="1"/>
  <c r="H66" i="1"/>
  <c r="H68" i="1"/>
  <c r="H69" i="1"/>
  <c r="H72" i="1"/>
  <c r="H74" i="1"/>
  <c r="H75" i="1"/>
  <c r="H76" i="1"/>
  <c r="H84" i="1"/>
  <c r="H87" i="1"/>
  <c r="H91" i="1"/>
  <c r="H92" i="1"/>
  <c r="H93" i="1"/>
  <c r="H97" i="1"/>
  <c r="H101" i="1"/>
  <c r="H104" i="1"/>
  <c r="H105" i="1"/>
  <c r="H108" i="1"/>
  <c r="H111" i="1"/>
  <c r="H120" i="1"/>
  <c r="I127" i="1"/>
  <c r="I128" i="1"/>
  <c r="I131" i="1"/>
  <c r="I132" i="1"/>
  <c r="I159" i="1"/>
  <c r="J260" i="1"/>
  <c r="J270" i="1"/>
  <c r="J274" i="1"/>
  <c r="E101" i="2"/>
  <c r="K278" i="1"/>
  <c r="D9" i="1"/>
  <c r="C9" i="1"/>
  <c r="E90" i="2"/>
  <c r="D1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H81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H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57" i="1"/>
  <c r="Q169" i="1"/>
  <c r="Q170" i="1"/>
  <c r="Q171" i="1"/>
  <c r="Q184" i="1"/>
  <c r="Q185" i="1"/>
  <c r="Q186" i="1"/>
  <c r="Q187" i="1"/>
  <c r="Q195" i="1"/>
  <c r="Q201" i="1"/>
  <c r="Q202" i="1"/>
  <c r="Q205" i="1"/>
  <c r="Q209" i="1"/>
  <c r="Q212" i="1"/>
  <c r="Q216" i="1"/>
  <c r="Q222" i="1"/>
  <c r="Q225" i="1"/>
  <c r="Q228" i="1"/>
  <c r="Q234" i="1"/>
  <c r="Q236" i="1"/>
  <c r="Q257" i="1"/>
  <c r="Q279" i="1"/>
  <c r="Q290" i="1"/>
  <c r="Q294" i="1"/>
  <c r="Q295" i="1"/>
  <c r="Q297" i="1"/>
  <c r="Q298" i="1"/>
  <c r="Q301" i="1"/>
  <c r="Q305" i="1"/>
  <c r="Q306" i="1"/>
  <c r="Q308" i="1"/>
  <c r="Q309" i="1"/>
  <c r="Q310" i="1"/>
  <c r="Q311" i="1"/>
  <c r="Q313" i="1"/>
  <c r="Q314" i="1"/>
  <c r="Q315" i="1"/>
  <c r="E21" i="1"/>
  <c r="F21" i="1" s="1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115" i="2"/>
  <c r="C115" i="2"/>
  <c r="G266" i="2"/>
  <c r="C266" i="2"/>
  <c r="G265" i="2"/>
  <c r="C265" i="2"/>
  <c r="G114" i="2"/>
  <c r="C114" i="2"/>
  <c r="G264" i="2"/>
  <c r="C264" i="2"/>
  <c r="G263" i="2"/>
  <c r="C263" i="2"/>
  <c r="G262" i="2"/>
  <c r="C262" i="2"/>
  <c r="E262" i="2"/>
  <c r="G113" i="2"/>
  <c r="C113" i="2"/>
  <c r="G261" i="2"/>
  <c r="C261" i="2"/>
  <c r="E261" i="2"/>
  <c r="G260" i="2"/>
  <c r="C260" i="2"/>
  <c r="E260" i="2"/>
  <c r="G112" i="2"/>
  <c r="C112" i="2"/>
  <c r="G111" i="2"/>
  <c r="C111" i="2"/>
  <c r="G259" i="2"/>
  <c r="C259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E105" i="2"/>
  <c r="G104" i="2"/>
  <c r="C104" i="2"/>
  <c r="G103" i="2"/>
  <c r="C103" i="2"/>
  <c r="E103" i="2"/>
  <c r="G102" i="2"/>
  <c r="C102" i="2"/>
  <c r="G258" i="2"/>
  <c r="C258" i="2"/>
  <c r="G101" i="2"/>
  <c r="C101" i="2"/>
  <c r="G257" i="2"/>
  <c r="C257" i="2"/>
  <c r="E257" i="2"/>
  <c r="G100" i="2"/>
  <c r="C100" i="2"/>
  <c r="G99" i="2"/>
  <c r="C99" i="2"/>
  <c r="E99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98" i="2"/>
  <c r="C98" i="2"/>
  <c r="E98" i="2"/>
  <c r="G252" i="2"/>
  <c r="C252" i="2"/>
  <c r="E252" i="2"/>
  <c r="G97" i="2"/>
  <c r="C97" i="2"/>
  <c r="E97" i="2"/>
  <c r="G96" i="2"/>
  <c r="C96" i="2"/>
  <c r="E96" i="2"/>
  <c r="G95" i="2"/>
  <c r="C95" i="2"/>
  <c r="E95" i="2"/>
  <c r="G251" i="2"/>
  <c r="C251" i="2"/>
  <c r="E251" i="2"/>
  <c r="G94" i="2"/>
  <c r="C94" i="2"/>
  <c r="E94" i="2"/>
  <c r="G250" i="2"/>
  <c r="C250" i="2"/>
  <c r="E250" i="2"/>
  <c r="G93" i="2"/>
  <c r="C93" i="2"/>
  <c r="G92" i="2"/>
  <c r="C92" i="2"/>
  <c r="G249" i="2"/>
  <c r="C249" i="2"/>
  <c r="G91" i="2"/>
  <c r="C91" i="2"/>
  <c r="G90" i="2"/>
  <c r="C90" i="2"/>
  <c r="G248" i="2"/>
  <c r="C248" i="2"/>
  <c r="E248" i="2"/>
  <c r="G89" i="2"/>
  <c r="C89" i="2"/>
  <c r="E89" i="2"/>
  <c r="G247" i="2"/>
  <c r="C247" i="2"/>
  <c r="E247" i="2"/>
  <c r="G246" i="2"/>
  <c r="C246" i="2"/>
  <c r="E246" i="2"/>
  <c r="G88" i="2"/>
  <c r="C88" i="2"/>
  <c r="E88" i="2"/>
  <c r="G87" i="2"/>
  <c r="C87" i="2"/>
  <c r="G86" i="2"/>
  <c r="C86" i="2"/>
  <c r="G85" i="2"/>
  <c r="C85" i="2"/>
  <c r="G245" i="2"/>
  <c r="C245" i="2"/>
  <c r="E245" i="2"/>
  <c r="G84" i="2"/>
  <c r="C84" i="2"/>
  <c r="G244" i="2"/>
  <c r="C244" i="2"/>
  <c r="E244" i="2"/>
  <c r="G83" i="2"/>
  <c r="C83" i="2"/>
  <c r="G82" i="2"/>
  <c r="C82" i="2"/>
  <c r="G243" i="2"/>
  <c r="C243" i="2"/>
  <c r="E243" i="2"/>
  <c r="G81" i="2"/>
  <c r="C81" i="2"/>
  <c r="G242" i="2"/>
  <c r="C242" i="2"/>
  <c r="G80" i="2"/>
  <c r="C80" i="2"/>
  <c r="G79" i="2"/>
  <c r="C79" i="2"/>
  <c r="G241" i="2"/>
  <c r="C241" i="2"/>
  <c r="E241" i="2"/>
  <c r="G240" i="2"/>
  <c r="C240" i="2"/>
  <c r="E240" i="2"/>
  <c r="G78" i="2"/>
  <c r="C78" i="2"/>
  <c r="G77" i="2"/>
  <c r="C77" i="2"/>
  <c r="G239" i="2"/>
  <c r="C239" i="2"/>
  <c r="G76" i="2"/>
  <c r="C76" i="2"/>
  <c r="E76" i="2"/>
  <c r="G75" i="2"/>
  <c r="C75" i="2"/>
  <c r="G238" i="2"/>
  <c r="C238" i="2"/>
  <c r="G74" i="2"/>
  <c r="C74" i="2"/>
  <c r="G73" i="2"/>
  <c r="C73" i="2"/>
  <c r="G237" i="2"/>
  <c r="C237" i="2"/>
  <c r="E237" i="2"/>
  <c r="G72" i="2"/>
  <c r="C72" i="2"/>
  <c r="G71" i="2"/>
  <c r="C71" i="2"/>
  <c r="G236" i="2"/>
  <c r="C236" i="2"/>
  <c r="G70" i="2"/>
  <c r="C70" i="2"/>
  <c r="E70" i="2"/>
  <c r="G69" i="2"/>
  <c r="C69" i="2"/>
  <c r="G68" i="2"/>
  <c r="C68" i="2"/>
  <c r="E68" i="2"/>
  <c r="G235" i="2"/>
  <c r="C235" i="2"/>
  <c r="G67" i="2"/>
  <c r="C67" i="2"/>
  <c r="G66" i="2"/>
  <c r="C66" i="2"/>
  <c r="G234" i="2"/>
  <c r="C234" i="2"/>
  <c r="E234" i="2"/>
  <c r="G65" i="2"/>
  <c r="C65" i="2"/>
  <c r="E65" i="2"/>
  <c r="G64" i="2"/>
  <c r="C64" i="2"/>
  <c r="G63" i="2"/>
  <c r="C63" i="2"/>
  <c r="E63" i="2"/>
  <c r="G233" i="2"/>
  <c r="C233" i="2"/>
  <c r="G62" i="2"/>
  <c r="C62" i="2"/>
  <c r="E62" i="2"/>
  <c r="G61" i="2"/>
  <c r="C61" i="2"/>
  <c r="G232" i="2"/>
  <c r="C232" i="2"/>
  <c r="G231" i="2"/>
  <c r="C231" i="2"/>
  <c r="G60" i="2"/>
  <c r="C60" i="2"/>
  <c r="E60" i="2"/>
  <c r="G59" i="2"/>
  <c r="C59" i="2"/>
  <c r="G58" i="2"/>
  <c r="C58" i="2"/>
  <c r="G57" i="2"/>
  <c r="C57" i="2"/>
  <c r="G56" i="2"/>
  <c r="C56" i="2"/>
  <c r="E56" i="2"/>
  <c r="G230" i="2"/>
  <c r="C230" i="2"/>
  <c r="G55" i="2"/>
  <c r="C55" i="2"/>
  <c r="G54" i="2"/>
  <c r="C54" i="2"/>
  <c r="E54" i="2"/>
  <c r="G53" i="2"/>
  <c r="C53" i="2"/>
  <c r="G52" i="2"/>
  <c r="C52" i="2"/>
  <c r="G51" i="2"/>
  <c r="C51" i="2"/>
  <c r="G229" i="2"/>
  <c r="C229" i="2"/>
  <c r="G228" i="2"/>
  <c r="C228" i="2"/>
  <c r="G227" i="2"/>
  <c r="C227" i="2"/>
  <c r="G226" i="2"/>
  <c r="C226" i="2"/>
  <c r="G225" i="2"/>
  <c r="C225" i="2"/>
  <c r="E225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G219" i="2"/>
  <c r="C219" i="2"/>
  <c r="E219" i="2"/>
  <c r="G218" i="2"/>
  <c r="C218" i="2"/>
  <c r="E218" i="2"/>
  <c r="G50" i="2"/>
  <c r="C50" i="2"/>
  <c r="G49" i="2"/>
  <c r="C49" i="2"/>
  <c r="G48" i="2"/>
  <c r="C48" i="2"/>
  <c r="G47" i="2"/>
  <c r="C47" i="2"/>
  <c r="G46" i="2"/>
  <c r="C46" i="2"/>
  <c r="E46" i="2"/>
  <c r="G45" i="2"/>
  <c r="C45" i="2"/>
  <c r="G217" i="2"/>
  <c r="C217" i="2"/>
  <c r="E217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16" i="2"/>
  <c r="C216" i="2"/>
  <c r="E216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E18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G210" i="2"/>
  <c r="C210" i="2"/>
  <c r="E210" i="2"/>
  <c r="G209" i="2"/>
  <c r="C209" i="2"/>
  <c r="E209" i="2"/>
  <c r="G208" i="2"/>
  <c r="C208" i="2"/>
  <c r="G207" i="2"/>
  <c r="C207" i="2"/>
  <c r="E207" i="2"/>
  <c r="G206" i="2"/>
  <c r="C206" i="2"/>
  <c r="E206" i="2"/>
  <c r="G205" i="2"/>
  <c r="C205" i="2"/>
  <c r="G204" i="2"/>
  <c r="C204" i="2"/>
  <c r="E204" i="2"/>
  <c r="G203" i="2"/>
  <c r="C203" i="2"/>
  <c r="E203" i="2"/>
  <c r="G202" i="2"/>
  <c r="C202" i="2"/>
  <c r="E202" i="2"/>
  <c r="G201" i="2"/>
  <c r="C201" i="2"/>
  <c r="G200" i="2"/>
  <c r="C200" i="2"/>
  <c r="E200" i="2"/>
  <c r="G199" i="2"/>
  <c r="C199" i="2"/>
  <c r="E199" i="2"/>
  <c r="G198" i="2"/>
  <c r="C198" i="2"/>
  <c r="E198" i="2"/>
  <c r="G197" i="2"/>
  <c r="C197" i="2"/>
  <c r="G196" i="2"/>
  <c r="C196" i="2"/>
  <c r="E196" i="2"/>
  <c r="G195" i="2"/>
  <c r="C195" i="2"/>
  <c r="E195" i="2"/>
  <c r="G194" i="2"/>
  <c r="C194" i="2"/>
  <c r="G193" i="2"/>
  <c r="C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G178" i="2"/>
  <c r="C178" i="2"/>
  <c r="E178" i="2"/>
  <c r="G177" i="2"/>
  <c r="C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E142" i="2"/>
  <c r="G141" i="2"/>
  <c r="C141" i="2"/>
  <c r="E141" i="2"/>
  <c r="G140" i="2"/>
  <c r="C140" i="2"/>
  <c r="E140" i="2"/>
  <c r="G139" i="2"/>
  <c r="C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G133" i="2"/>
  <c r="C133" i="2"/>
  <c r="G132" i="2"/>
  <c r="C132" i="2"/>
  <c r="G131" i="2"/>
  <c r="C131" i="2"/>
  <c r="E131" i="2"/>
  <c r="G130" i="2"/>
  <c r="C130" i="2"/>
  <c r="G129" i="2"/>
  <c r="C129" i="2"/>
  <c r="E129" i="2"/>
  <c r="G128" i="2"/>
  <c r="C128" i="2"/>
  <c r="G127" i="2"/>
  <c r="C127" i="2"/>
  <c r="E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A69" i="2"/>
  <c r="H69" i="2"/>
  <c r="B69" i="2"/>
  <c r="D69" i="2"/>
  <c r="A70" i="2"/>
  <c r="H70" i="2"/>
  <c r="B70" i="2"/>
  <c r="D70" i="2"/>
  <c r="A236" i="2"/>
  <c r="H236" i="2"/>
  <c r="B236" i="2"/>
  <c r="D236" i="2"/>
  <c r="A71" i="2"/>
  <c r="H71" i="2"/>
  <c r="B71" i="2"/>
  <c r="D71" i="2"/>
  <c r="A72" i="2"/>
  <c r="H72" i="2"/>
  <c r="B72" i="2"/>
  <c r="D72" i="2"/>
  <c r="A237" i="2"/>
  <c r="H237" i="2"/>
  <c r="B237" i="2"/>
  <c r="D237" i="2"/>
  <c r="A73" i="2"/>
  <c r="H73" i="2"/>
  <c r="B73" i="2"/>
  <c r="D73" i="2"/>
  <c r="A74" i="2"/>
  <c r="H74" i="2"/>
  <c r="B74" i="2"/>
  <c r="D74" i="2"/>
  <c r="A238" i="2"/>
  <c r="H238" i="2"/>
  <c r="B238" i="2"/>
  <c r="D238" i="2"/>
  <c r="A75" i="2"/>
  <c r="H75" i="2"/>
  <c r="B75" i="2"/>
  <c r="D75" i="2"/>
  <c r="A76" i="2"/>
  <c r="H76" i="2"/>
  <c r="B76" i="2"/>
  <c r="D76" i="2"/>
  <c r="A239" i="2"/>
  <c r="H239" i="2"/>
  <c r="B239" i="2"/>
  <c r="D239" i="2"/>
  <c r="A77" i="2"/>
  <c r="H77" i="2"/>
  <c r="B77" i="2"/>
  <c r="D77" i="2"/>
  <c r="A78" i="2"/>
  <c r="H78" i="2"/>
  <c r="B78" i="2"/>
  <c r="D78" i="2"/>
  <c r="A240" i="2"/>
  <c r="H240" i="2"/>
  <c r="B240" i="2"/>
  <c r="D240" i="2"/>
  <c r="A241" i="2"/>
  <c r="H241" i="2"/>
  <c r="B241" i="2"/>
  <c r="D241" i="2"/>
  <c r="A79" i="2"/>
  <c r="H79" i="2"/>
  <c r="B79" i="2"/>
  <c r="D79" i="2"/>
  <c r="A80" i="2"/>
  <c r="H80" i="2"/>
  <c r="B80" i="2"/>
  <c r="D80" i="2"/>
  <c r="A242" i="2"/>
  <c r="H242" i="2"/>
  <c r="B242" i="2"/>
  <c r="D242" i="2"/>
  <c r="A81" i="2"/>
  <c r="H81" i="2"/>
  <c r="B81" i="2"/>
  <c r="D81" i="2"/>
  <c r="A243" i="2"/>
  <c r="H243" i="2"/>
  <c r="B243" i="2"/>
  <c r="D243" i="2"/>
  <c r="A82" i="2"/>
  <c r="H82" i="2"/>
  <c r="B82" i="2"/>
  <c r="D82" i="2"/>
  <c r="A83" i="2"/>
  <c r="H83" i="2"/>
  <c r="B83" i="2"/>
  <c r="D83" i="2"/>
  <c r="A244" i="2"/>
  <c r="H244" i="2"/>
  <c r="B244" i="2"/>
  <c r="D244" i="2"/>
  <c r="A84" i="2"/>
  <c r="H84" i="2"/>
  <c r="B84" i="2"/>
  <c r="D84" i="2"/>
  <c r="A245" i="2"/>
  <c r="H245" i="2"/>
  <c r="B245" i="2"/>
  <c r="D245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246" i="2"/>
  <c r="H246" i="2"/>
  <c r="B246" i="2"/>
  <c r="D246" i="2"/>
  <c r="A247" i="2"/>
  <c r="H247" i="2"/>
  <c r="B247" i="2"/>
  <c r="D247" i="2"/>
  <c r="A89" i="2"/>
  <c r="H89" i="2"/>
  <c r="B89" i="2"/>
  <c r="D89" i="2"/>
  <c r="A248" i="2"/>
  <c r="H248" i="2"/>
  <c r="B248" i="2"/>
  <c r="D248" i="2"/>
  <c r="A90" i="2"/>
  <c r="H90" i="2"/>
  <c r="B90" i="2"/>
  <c r="D90" i="2"/>
  <c r="A91" i="2"/>
  <c r="H91" i="2"/>
  <c r="B91" i="2"/>
  <c r="D91" i="2"/>
  <c r="A249" i="2"/>
  <c r="H249" i="2"/>
  <c r="B249" i="2"/>
  <c r="D249" i="2"/>
  <c r="A92" i="2"/>
  <c r="H92" i="2"/>
  <c r="B92" i="2"/>
  <c r="D92" i="2"/>
  <c r="A93" i="2"/>
  <c r="H93" i="2"/>
  <c r="B93" i="2"/>
  <c r="D93" i="2"/>
  <c r="A250" i="2"/>
  <c r="H250" i="2"/>
  <c r="B250" i="2"/>
  <c r="D250" i="2"/>
  <c r="A94" i="2"/>
  <c r="H94" i="2"/>
  <c r="B94" i="2"/>
  <c r="D94" i="2"/>
  <c r="A251" i="2"/>
  <c r="H251" i="2"/>
  <c r="B251" i="2"/>
  <c r="D251" i="2"/>
  <c r="A95" i="2"/>
  <c r="H95" i="2"/>
  <c r="B95" i="2"/>
  <c r="D95" i="2"/>
  <c r="A96" i="2"/>
  <c r="H96" i="2"/>
  <c r="B96" i="2"/>
  <c r="D96" i="2"/>
  <c r="A97" i="2"/>
  <c r="H97" i="2"/>
  <c r="B97" i="2"/>
  <c r="D97" i="2"/>
  <c r="A252" i="2"/>
  <c r="H252" i="2"/>
  <c r="B252" i="2"/>
  <c r="D252" i="2"/>
  <c r="A98" i="2"/>
  <c r="H98" i="2"/>
  <c r="B98" i="2"/>
  <c r="D98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99" i="2"/>
  <c r="H99" i="2"/>
  <c r="B99" i="2"/>
  <c r="D99" i="2"/>
  <c r="A100" i="2"/>
  <c r="H100" i="2"/>
  <c r="B100" i="2"/>
  <c r="D100" i="2"/>
  <c r="A257" i="2"/>
  <c r="H257" i="2"/>
  <c r="B257" i="2"/>
  <c r="D257" i="2"/>
  <c r="A101" i="2"/>
  <c r="H101" i="2"/>
  <c r="B101" i="2"/>
  <c r="D101" i="2"/>
  <c r="A258" i="2"/>
  <c r="H258" i="2"/>
  <c r="B258" i="2"/>
  <c r="D258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259" i="2"/>
  <c r="H259" i="2"/>
  <c r="B259" i="2"/>
  <c r="D259" i="2"/>
  <c r="A111" i="2"/>
  <c r="H111" i="2"/>
  <c r="B111" i="2"/>
  <c r="D111" i="2"/>
  <c r="A112" i="2"/>
  <c r="H112" i="2"/>
  <c r="B112" i="2"/>
  <c r="D112" i="2"/>
  <c r="A260" i="2"/>
  <c r="H260" i="2"/>
  <c r="B260" i="2"/>
  <c r="D260" i="2"/>
  <c r="A261" i="2"/>
  <c r="H261" i="2"/>
  <c r="B261" i="2"/>
  <c r="D261" i="2"/>
  <c r="A113" i="2"/>
  <c r="H113" i="2"/>
  <c r="B113" i="2"/>
  <c r="D113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114" i="2"/>
  <c r="H114" i="2"/>
  <c r="B114" i="2"/>
  <c r="D114" i="2"/>
  <c r="A265" i="2"/>
  <c r="H265" i="2"/>
  <c r="B265" i="2"/>
  <c r="D265" i="2"/>
  <c r="A266" i="2"/>
  <c r="H266" i="2"/>
  <c r="B266" i="2"/>
  <c r="D266" i="2"/>
  <c r="A115" i="2"/>
  <c r="H115" i="2"/>
  <c r="B115" i="2"/>
  <c r="D115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H68" i="2"/>
  <c r="D68" i="2"/>
  <c r="B68" i="2"/>
  <c r="A68" i="2"/>
  <c r="H235" i="2"/>
  <c r="D235" i="2"/>
  <c r="B235" i="2"/>
  <c r="A235" i="2"/>
  <c r="H67" i="2"/>
  <c r="D67" i="2"/>
  <c r="B67" i="2"/>
  <c r="A67" i="2"/>
  <c r="H66" i="2"/>
  <c r="D66" i="2"/>
  <c r="B66" i="2"/>
  <c r="A66" i="2"/>
  <c r="H234" i="2"/>
  <c r="D234" i="2"/>
  <c r="B234" i="2"/>
  <c r="A234" i="2"/>
  <c r="H65" i="2"/>
  <c r="D65" i="2"/>
  <c r="B65" i="2"/>
  <c r="A65" i="2"/>
  <c r="H64" i="2"/>
  <c r="D64" i="2"/>
  <c r="B64" i="2"/>
  <c r="A64" i="2"/>
  <c r="H63" i="2"/>
  <c r="D63" i="2"/>
  <c r="B63" i="2"/>
  <c r="A63" i="2"/>
  <c r="H233" i="2"/>
  <c r="D233" i="2"/>
  <c r="B233" i="2"/>
  <c r="A233" i="2"/>
  <c r="H62" i="2"/>
  <c r="D62" i="2"/>
  <c r="B62" i="2"/>
  <c r="A62" i="2"/>
  <c r="H61" i="2"/>
  <c r="D61" i="2"/>
  <c r="B61" i="2"/>
  <c r="A61" i="2"/>
  <c r="H232" i="2"/>
  <c r="D232" i="2"/>
  <c r="B232" i="2"/>
  <c r="A232" i="2"/>
  <c r="H231" i="2"/>
  <c r="D231" i="2"/>
  <c r="B231" i="2"/>
  <c r="A23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230" i="2"/>
  <c r="D230" i="2"/>
  <c r="B230" i="2"/>
  <c r="A230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217" i="2"/>
  <c r="D217" i="2"/>
  <c r="B217" i="2"/>
  <c r="A217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16" i="2"/>
  <c r="D216" i="2"/>
  <c r="B216" i="2"/>
  <c r="A216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F187" i="2"/>
  <c r="D187" i="2"/>
  <c r="B187" i="2"/>
  <c r="A187" i="2"/>
  <c r="H186" i="2"/>
  <c r="B186" i="2"/>
  <c r="F186" i="2"/>
  <c r="D186" i="2"/>
  <c r="A186" i="2"/>
  <c r="H185" i="2"/>
  <c r="F185" i="2"/>
  <c r="D185" i="2"/>
  <c r="B185" i="2"/>
  <c r="A185" i="2"/>
  <c r="H184" i="2"/>
  <c r="B184" i="2"/>
  <c r="F184" i="2"/>
  <c r="D184" i="2"/>
  <c r="A184" i="2"/>
  <c r="H183" i="2"/>
  <c r="F183" i="2"/>
  <c r="D183" i="2"/>
  <c r="B183" i="2"/>
  <c r="A183" i="2"/>
  <c r="H182" i="2"/>
  <c r="D182" i="2"/>
  <c r="B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D178" i="2"/>
  <c r="B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D162" i="2"/>
  <c r="B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B116" i="2"/>
  <c r="D116" i="2"/>
  <c r="A116" i="2"/>
  <c r="Q307" i="1"/>
  <c r="Q299" i="1"/>
  <c r="Q300" i="1"/>
  <c r="Q303" i="1"/>
  <c r="Q304" i="1"/>
  <c r="Q302" i="1"/>
  <c r="Q261" i="1"/>
  <c r="Q260" i="1"/>
  <c r="Q259" i="1"/>
  <c r="J259" i="1"/>
  <c r="Q254" i="1"/>
  <c r="Q250" i="1"/>
  <c r="Q249" i="1"/>
  <c r="Q230" i="1"/>
  <c r="Q221" i="1"/>
  <c r="Q219" i="1"/>
  <c r="Q191" i="1"/>
  <c r="Q190" i="1"/>
  <c r="Q182" i="1"/>
  <c r="Q181" i="1"/>
  <c r="Q179" i="1"/>
  <c r="Q178" i="1"/>
  <c r="Q176" i="1"/>
  <c r="Q175" i="1"/>
  <c r="Q173" i="1"/>
  <c r="P173" i="1"/>
  <c r="Q172" i="1"/>
  <c r="Q167" i="1"/>
  <c r="Q166" i="1"/>
  <c r="Q296" i="1"/>
  <c r="Q280" i="1"/>
  <c r="Q289" i="1"/>
  <c r="Q288" i="1"/>
  <c r="P288" i="1"/>
  <c r="Q287" i="1"/>
  <c r="P287" i="1"/>
  <c r="K287" i="1"/>
  <c r="Q286" i="1"/>
  <c r="Q285" i="1"/>
  <c r="Q284" i="1"/>
  <c r="P284" i="1"/>
  <c r="Q283" i="1"/>
  <c r="Q282" i="1"/>
  <c r="K282" i="1"/>
  <c r="Q281" i="1"/>
  <c r="P274" i="1"/>
  <c r="Q274" i="1"/>
  <c r="Q291" i="1"/>
  <c r="Q293" i="1"/>
  <c r="Q292" i="1"/>
  <c r="C17" i="1"/>
  <c r="Q124" i="1"/>
  <c r="Q139" i="1"/>
  <c r="Q140" i="1"/>
  <c r="Q275" i="1"/>
  <c r="Q277" i="1"/>
  <c r="Q278" i="1"/>
  <c r="Q268" i="1"/>
  <c r="Q269" i="1"/>
  <c r="P270" i="1"/>
  <c r="S270" i="1" s="1"/>
  <c r="Q270" i="1"/>
  <c r="Q271" i="1"/>
  <c r="J271" i="1"/>
  <c r="Q276" i="1"/>
  <c r="Q121" i="1"/>
  <c r="Q123" i="1"/>
  <c r="Q125" i="1"/>
  <c r="Q126" i="1"/>
  <c r="Q127" i="1"/>
  <c r="Q128" i="1"/>
  <c r="Q129" i="1"/>
  <c r="Q141" i="1"/>
  <c r="Q265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P164" i="1"/>
  <c r="S164" i="1" s="1"/>
  <c r="Q164" i="1"/>
  <c r="Q165" i="1"/>
  <c r="Q188" i="1"/>
  <c r="Q189" i="1"/>
  <c r="Q193" i="1"/>
  <c r="Q194" i="1"/>
  <c r="Q196" i="1"/>
  <c r="Q197" i="1"/>
  <c r="Q198" i="1"/>
  <c r="Q199" i="1"/>
  <c r="Q200" i="1"/>
  <c r="Q203" i="1"/>
  <c r="Q204" i="1"/>
  <c r="Q206" i="1"/>
  <c r="Q207" i="1"/>
  <c r="P208" i="1"/>
  <c r="S208" i="1" s="1"/>
  <c r="Q208" i="1"/>
  <c r="Q130" i="1"/>
  <c r="Q131" i="1"/>
  <c r="Q132" i="1"/>
  <c r="Q210" i="1"/>
  <c r="Q211" i="1"/>
  <c r="Q213" i="1"/>
  <c r="Q214" i="1"/>
  <c r="P215" i="1"/>
  <c r="S215" i="1" s="1"/>
  <c r="Q215" i="1"/>
  <c r="Q133" i="1"/>
  <c r="Q134" i="1"/>
  <c r="Q135" i="1"/>
  <c r="Q136" i="1"/>
  <c r="Q137" i="1"/>
  <c r="Q138" i="1"/>
  <c r="Q217" i="1"/>
  <c r="Q223" i="1"/>
  <c r="Q224" i="1"/>
  <c r="Q226" i="1"/>
  <c r="Q227" i="1"/>
  <c r="Q233" i="1"/>
  <c r="Q235" i="1"/>
  <c r="Q241" i="1"/>
  <c r="Q245" i="1"/>
  <c r="Q246" i="1"/>
  <c r="Q247" i="1"/>
  <c r="P248" i="1"/>
  <c r="Q248" i="1"/>
  <c r="Q251" i="1"/>
  <c r="Q256" i="1"/>
  <c r="Q252" i="1"/>
  <c r="P262" i="1"/>
  <c r="S262" i="1" s="1"/>
  <c r="E14" i="1"/>
  <c r="J242" i="1"/>
  <c r="J243" i="1"/>
  <c r="J253" i="1"/>
  <c r="J255" i="1"/>
  <c r="Q266" i="1"/>
  <c r="Q267" i="1"/>
  <c r="Q262" i="1"/>
  <c r="Q263" i="1"/>
  <c r="Q264" i="1"/>
  <c r="Q258" i="1"/>
  <c r="Q229" i="1"/>
  <c r="Q231" i="1"/>
  <c r="Q232" i="1"/>
  <c r="Q237" i="1"/>
  <c r="Q238" i="1"/>
  <c r="Q239" i="1"/>
  <c r="Q240" i="1"/>
  <c r="Q242" i="1"/>
  <c r="Q243" i="1"/>
  <c r="Q244" i="1"/>
  <c r="Q218" i="1"/>
  <c r="Q220" i="1"/>
  <c r="Q168" i="1"/>
  <c r="Q174" i="1"/>
  <c r="Q177" i="1"/>
  <c r="Q180" i="1"/>
  <c r="Q183" i="1"/>
  <c r="Q192" i="1"/>
  <c r="Q122" i="1"/>
  <c r="Q253" i="1"/>
  <c r="Q255" i="1"/>
  <c r="Q272" i="1"/>
  <c r="Q273" i="1"/>
  <c r="P335" i="1"/>
  <c r="E84" i="2"/>
  <c r="E91" i="2"/>
  <c r="H86" i="1"/>
  <c r="P86" i="1"/>
  <c r="H61" i="1"/>
  <c r="P61" i="1"/>
  <c r="H46" i="1"/>
  <c r="H56" i="1"/>
  <c r="P56" i="1"/>
  <c r="H88" i="1"/>
  <c r="H78" i="1"/>
  <c r="H64" i="1"/>
  <c r="P298" i="1"/>
  <c r="P28" i="1"/>
  <c r="P36" i="1"/>
  <c r="P68" i="1"/>
  <c r="P100" i="1"/>
  <c r="H34" i="1"/>
  <c r="P34" i="1"/>
  <c r="H96" i="1"/>
  <c r="P96" i="1"/>
  <c r="H62" i="1"/>
  <c r="P171" i="1"/>
  <c r="U178" i="1"/>
  <c r="P183" i="1"/>
  <c r="J185" i="1"/>
  <c r="E229" i="2"/>
  <c r="I123" i="1"/>
  <c r="E30" i="2"/>
  <c r="H29" i="1"/>
  <c r="U167" i="1"/>
  <c r="I203" i="1"/>
  <c r="P205" i="1"/>
  <c r="P214" i="1"/>
  <c r="I226" i="1"/>
  <c r="I251" i="1"/>
  <c r="I264" i="1"/>
  <c r="E258" i="2"/>
  <c r="H24" i="1"/>
  <c r="J201" i="1"/>
  <c r="J229" i="1"/>
  <c r="J234" i="1"/>
  <c r="E14" i="2"/>
  <c r="J140" i="1"/>
  <c r="U181" i="1"/>
  <c r="U165" i="1"/>
  <c r="U179" i="1"/>
  <c r="E133" i="2"/>
  <c r="H38" i="1"/>
  <c r="K320" i="1"/>
  <c r="J177" i="1"/>
  <c r="J184" i="1"/>
  <c r="U190" i="1"/>
  <c r="I129" i="1"/>
  <c r="E23" i="2"/>
  <c r="E39" i="2"/>
  <c r="P153" i="1"/>
  <c r="E45" i="2"/>
  <c r="J195" i="1"/>
  <c r="E232" i="2"/>
  <c r="P220" i="1"/>
  <c r="J230" i="1"/>
  <c r="J232" i="1"/>
  <c r="J239" i="1"/>
  <c r="U166" i="1"/>
  <c r="J267" i="1"/>
  <c r="K317" i="1"/>
  <c r="E32" i="2"/>
  <c r="J273" i="1"/>
  <c r="E269" i="2"/>
  <c r="J249" i="1"/>
  <c r="K157" i="1"/>
  <c r="E113" i="2"/>
  <c r="J266" i="1"/>
  <c r="P304" i="1"/>
  <c r="K318" i="1"/>
  <c r="E25" i="2"/>
  <c r="E124" i="2"/>
  <c r="E235" i="2"/>
  <c r="J272" i="1"/>
  <c r="P300" i="1"/>
  <c r="P133" i="1"/>
  <c r="S133" i="1" s="1"/>
  <c r="I170" i="1"/>
  <c r="P170" i="1"/>
  <c r="E81" i="2"/>
  <c r="E87" i="2"/>
  <c r="E259" i="2"/>
  <c r="E40" i="2"/>
  <c r="E114" i="2"/>
  <c r="E64" i="2"/>
  <c r="J180" i="1"/>
  <c r="P180" i="1"/>
  <c r="K302" i="1"/>
  <c r="I151" i="1"/>
  <c r="I207" i="1"/>
  <c r="P207" i="1"/>
  <c r="E71" i="2"/>
  <c r="E242" i="2"/>
  <c r="E220" i="2"/>
  <c r="P194" i="1"/>
  <c r="E221" i="2"/>
  <c r="E15" i="2"/>
  <c r="I125" i="1"/>
  <c r="P24" i="1"/>
  <c r="E231" i="2"/>
  <c r="E55" i="2"/>
  <c r="E80" i="2"/>
  <c r="K316" i="1"/>
  <c r="H33" i="1"/>
  <c r="H27" i="1"/>
  <c r="J187" i="1"/>
  <c r="E230" i="2"/>
  <c r="E26" i="2"/>
  <c r="E119" i="2"/>
  <c r="I247" i="1"/>
  <c r="P247" i="1"/>
  <c r="E24" i="2"/>
  <c r="E31" i="2"/>
  <c r="P264" i="1"/>
  <c r="S264" i="1" s="1"/>
  <c r="P199" i="1"/>
  <c r="I142" i="1"/>
  <c r="E115" i="2"/>
  <c r="E20" i="2"/>
  <c r="E35" i="2"/>
  <c r="E134" i="2"/>
  <c r="H23" i="1"/>
  <c r="P23" i="1"/>
  <c r="P267" i="1"/>
  <c r="P256" i="1"/>
  <c r="I197" i="1"/>
  <c r="E57" i="2"/>
  <c r="E228" i="2"/>
  <c r="E36" i="2"/>
  <c r="E27" i="2"/>
  <c r="E52" i="2"/>
  <c r="E132" i="2"/>
  <c r="E117" i="2"/>
  <c r="P187" i="1"/>
  <c r="J171" i="1"/>
  <c r="I133" i="1"/>
  <c r="P332" i="1"/>
  <c r="E93" i="2" l="1"/>
  <c r="E72" i="2"/>
  <c r="P263" i="1"/>
  <c r="S263" i="1" s="1"/>
  <c r="E263" i="2"/>
  <c r="E21" i="2"/>
  <c r="S199" i="1"/>
  <c r="E78" i="2"/>
  <c r="K344" i="1"/>
  <c r="P344" i="1"/>
  <c r="J122" i="1"/>
  <c r="P122" i="1"/>
  <c r="S122" i="1" s="1"/>
  <c r="H118" i="1"/>
  <c r="P118" i="1"/>
  <c r="P58" i="1"/>
  <c r="H58" i="1"/>
  <c r="I200" i="1"/>
  <c r="P200" i="1"/>
  <c r="J186" i="1"/>
  <c r="P186" i="1"/>
  <c r="I244" i="1"/>
  <c r="P244" i="1"/>
  <c r="I241" i="1"/>
  <c r="P241" i="1"/>
  <c r="S241" i="1" s="1"/>
  <c r="J250" i="1"/>
  <c r="P250" i="1"/>
  <c r="I193" i="1"/>
  <c r="P193" i="1"/>
  <c r="J219" i="1"/>
  <c r="P219" i="1"/>
  <c r="P233" i="1"/>
  <c r="S233" i="1"/>
  <c r="E211" i="2"/>
  <c r="E49" i="2"/>
  <c r="P229" i="1"/>
  <c r="E33" i="2"/>
  <c r="P266" i="1"/>
  <c r="S266" i="1" s="1"/>
  <c r="P127" i="1"/>
  <c r="S127" i="1" s="1"/>
  <c r="E139" i="2"/>
  <c r="E194" i="2"/>
  <c r="E85" i="2"/>
  <c r="E233" i="2"/>
  <c r="J220" i="1"/>
  <c r="P251" i="1"/>
  <c r="E83" i="2"/>
  <c r="P129" i="1"/>
  <c r="E226" i="2"/>
  <c r="P177" i="1"/>
  <c r="S177" i="1" s="1"/>
  <c r="E61" i="2"/>
  <c r="E34" i="2"/>
  <c r="P185" i="1"/>
  <c r="S247" i="1"/>
  <c r="E112" i="2"/>
  <c r="P38" i="1"/>
  <c r="I214" i="1"/>
  <c r="P203" i="1"/>
  <c r="S203" i="1" s="1"/>
  <c r="E77" i="2"/>
  <c r="E128" i="2"/>
  <c r="P54" i="1"/>
  <c r="E184" i="2"/>
  <c r="E106" i="2"/>
  <c r="E109" i="2"/>
  <c r="S220" i="1"/>
  <c r="P93" i="1"/>
  <c r="E154" i="2"/>
  <c r="E179" i="2"/>
  <c r="E238" i="2"/>
  <c r="S267" i="1"/>
  <c r="E42" i="2"/>
  <c r="E149" i="2"/>
  <c r="F5" i="1"/>
  <c r="K343" i="1"/>
  <c r="P343" i="1"/>
  <c r="K342" i="1"/>
  <c r="P342" i="1"/>
  <c r="I156" i="1"/>
  <c r="P156" i="1"/>
  <c r="S156" i="1" s="1"/>
  <c r="P308" i="1"/>
  <c r="K308" i="1"/>
  <c r="P137" i="1"/>
  <c r="S137" i="1" s="1"/>
  <c r="I137" i="1"/>
  <c r="I152" i="1"/>
  <c r="P152" i="1"/>
  <c r="P155" i="1"/>
  <c r="I155" i="1"/>
  <c r="H31" i="1"/>
  <c r="P31" i="1"/>
  <c r="P22" i="1"/>
  <c r="H22" i="1"/>
  <c r="I217" i="1"/>
  <c r="P217" i="1"/>
  <c r="P37" i="1"/>
  <c r="H37" i="1"/>
  <c r="I212" i="1"/>
  <c r="P212" i="1"/>
  <c r="I130" i="1"/>
  <c r="P130" i="1"/>
  <c r="S130" i="1" s="1"/>
  <c r="K290" i="1"/>
  <c r="P290" i="1"/>
  <c r="E107" i="2"/>
  <c r="K286" i="1"/>
  <c r="E100" i="2"/>
  <c r="J275" i="1"/>
  <c r="P63" i="1"/>
  <c r="P69" i="1"/>
  <c r="P209" i="1"/>
  <c r="P120" i="1"/>
  <c r="P236" i="1"/>
  <c r="P108" i="1"/>
  <c r="D16" i="1"/>
  <c r="D19" i="1" s="1"/>
  <c r="P162" i="1"/>
  <c r="S162" i="1" s="1"/>
  <c r="P131" i="1"/>
  <c r="S131" i="1" s="1"/>
  <c r="P213" i="1"/>
  <c r="S213" i="1" s="1"/>
  <c r="P227" i="1"/>
  <c r="S227" i="1" s="1"/>
  <c r="P242" i="1"/>
  <c r="S242" i="1" s="1"/>
  <c r="P101" i="1"/>
  <c r="P47" i="1"/>
  <c r="P26" i="1"/>
  <c r="P88" i="1"/>
  <c r="P295" i="1"/>
  <c r="P76" i="1"/>
  <c r="P104" i="1"/>
  <c r="P292" i="1"/>
  <c r="P184" i="1"/>
  <c r="P230" i="1"/>
  <c r="P179" i="1"/>
  <c r="P123" i="1"/>
  <c r="S123" i="1" s="1"/>
  <c r="P232" i="1"/>
  <c r="S232" i="1" s="1"/>
  <c r="P197" i="1"/>
  <c r="S197" i="1" s="1"/>
  <c r="P329" i="1"/>
  <c r="P278" i="1"/>
  <c r="S278" i="1" s="1"/>
  <c r="P271" i="1"/>
  <c r="S271" i="1" s="1"/>
  <c r="P149" i="1"/>
  <c r="S149" i="1" s="1"/>
  <c r="P206" i="1"/>
  <c r="S206" i="1" s="1"/>
  <c r="P243" i="1"/>
  <c r="S243" i="1" s="1"/>
  <c r="P91" i="1"/>
  <c r="P97" i="1"/>
  <c r="P169" i="1"/>
  <c r="P222" i="1"/>
  <c r="P75" i="1"/>
  <c r="P81" i="1"/>
  <c r="P87" i="1"/>
  <c r="P285" i="1"/>
  <c r="P276" i="1"/>
  <c r="S276" i="1" s="1"/>
  <c r="P321" i="1"/>
  <c r="P46" i="1"/>
  <c r="P74" i="1"/>
  <c r="P44" i="1"/>
  <c r="P107" i="1"/>
  <c r="H107" i="1"/>
  <c r="E51" i="2"/>
  <c r="P125" i="1"/>
  <c r="S125" i="1" s="1"/>
  <c r="E126" i="2"/>
  <c r="E73" i="2"/>
  <c r="P33" i="1"/>
  <c r="P135" i="1"/>
  <c r="S135" i="1" s="1"/>
  <c r="P166" i="1"/>
  <c r="P201" i="1"/>
  <c r="P178" i="1"/>
  <c r="P312" i="1"/>
  <c r="I138" i="1"/>
  <c r="E28" i="2"/>
  <c r="P62" i="1"/>
  <c r="P92" i="1"/>
  <c r="P157" i="1"/>
  <c r="P40" i="1"/>
  <c r="P66" i="1"/>
  <c r="P109" i="1"/>
  <c r="E19" i="2"/>
  <c r="P255" i="1"/>
  <c r="S255" i="1" s="1"/>
  <c r="P246" i="1"/>
  <c r="S246" i="1" s="1"/>
  <c r="P224" i="1"/>
  <c r="S224" i="1" s="1"/>
  <c r="P128" i="1"/>
  <c r="S128" i="1" s="1"/>
  <c r="P112" i="1"/>
  <c r="H112" i="1"/>
  <c r="E201" i="2"/>
  <c r="E67" i="2"/>
  <c r="K301" i="1"/>
  <c r="E264" i="2"/>
  <c r="E208" i="2"/>
  <c r="E197" i="2"/>
  <c r="P142" i="1"/>
  <c r="S142" i="1" s="1"/>
  <c r="P226" i="1"/>
  <c r="S226" i="1" s="1"/>
  <c r="E267" i="2"/>
  <c r="P147" i="1"/>
  <c r="S147" i="1" s="1"/>
  <c r="P195" i="1"/>
  <c r="E44" i="2"/>
  <c r="P318" i="1"/>
  <c r="P316" i="1"/>
  <c r="P140" i="1"/>
  <c r="S140" i="1" s="1"/>
  <c r="P84" i="1"/>
  <c r="P64" i="1"/>
  <c r="P50" i="1"/>
  <c r="P94" i="1"/>
  <c r="P117" i="1"/>
  <c r="P333" i="1"/>
  <c r="P253" i="1"/>
  <c r="S253" i="1" s="1"/>
  <c r="P252" i="1"/>
  <c r="S252" i="1" s="1"/>
  <c r="P132" i="1"/>
  <c r="S132" i="1" s="1"/>
  <c r="P282" i="1"/>
  <c r="E104" i="2"/>
  <c r="K283" i="1"/>
  <c r="E92" i="2"/>
  <c r="P297" i="1"/>
  <c r="K297" i="1"/>
  <c r="P45" i="1"/>
  <c r="P55" i="1"/>
  <c r="E205" i="2"/>
  <c r="E172" i="2"/>
  <c r="E58" i="2"/>
  <c r="I198" i="1"/>
  <c r="P189" i="1"/>
  <c r="I189" i="1"/>
  <c r="I205" i="1"/>
  <c r="P165" i="1"/>
  <c r="S165" i="1" s="1"/>
  <c r="E41" i="2"/>
  <c r="P29" i="1"/>
  <c r="P143" i="1"/>
  <c r="I143" i="1"/>
  <c r="E272" i="2"/>
  <c r="E13" i="2"/>
  <c r="P167" i="1"/>
  <c r="P126" i="1"/>
  <c r="S126" i="1" s="1"/>
  <c r="E16" i="2"/>
  <c r="P302" i="1"/>
  <c r="E11" i="2"/>
  <c r="P134" i="1"/>
  <c r="I134" i="1"/>
  <c r="P60" i="1"/>
  <c r="P78" i="1"/>
  <c r="P273" i="1"/>
  <c r="S273" i="1" s="1"/>
  <c r="P240" i="1"/>
  <c r="S240" i="1" s="1"/>
  <c r="P159" i="1"/>
  <c r="S159" i="1" s="1"/>
  <c r="P293" i="1"/>
  <c r="P259" i="1"/>
  <c r="E86" i="2"/>
  <c r="E59" i="2"/>
  <c r="E43" i="2"/>
  <c r="P181" i="1"/>
  <c r="P234" i="1"/>
  <c r="E53" i="2"/>
  <c r="E118" i="2"/>
  <c r="I153" i="1"/>
  <c r="K304" i="1"/>
  <c r="E29" i="2"/>
  <c r="P190" i="1"/>
  <c r="I223" i="1"/>
  <c r="E75" i="2"/>
  <c r="P52" i="1"/>
  <c r="P42" i="1"/>
  <c r="P72" i="1"/>
  <c r="P272" i="1"/>
  <c r="S272" i="1" s="1"/>
  <c r="P204" i="1"/>
  <c r="S204" i="1" s="1"/>
  <c r="P196" i="1"/>
  <c r="S196" i="1" s="1"/>
  <c r="P283" i="1"/>
  <c r="P249" i="1"/>
  <c r="P105" i="1"/>
  <c r="E193" i="2"/>
  <c r="H98" i="1"/>
  <c r="E249" i="2"/>
  <c r="I257" i="1"/>
  <c r="S180" i="1"/>
  <c r="E69" i="2"/>
  <c r="P245" i="1"/>
  <c r="I245" i="1"/>
  <c r="S248" i="1"/>
  <c r="P260" i="1"/>
  <c r="P27" i="1"/>
  <c r="K337" i="1"/>
  <c r="K327" i="1"/>
  <c r="K339" i="1"/>
  <c r="K326" i="1"/>
  <c r="P228" i="1"/>
  <c r="P80" i="1"/>
  <c r="K330" i="1"/>
  <c r="K323" i="1"/>
  <c r="K324" i="1"/>
  <c r="U182" i="1"/>
  <c r="K341" i="1"/>
  <c r="P338" i="1"/>
  <c r="U175" i="1"/>
  <c r="P175" i="1"/>
  <c r="P303" i="1"/>
  <c r="K303" i="1"/>
  <c r="S251" i="1"/>
  <c r="I233" i="1"/>
  <c r="E82" i="2"/>
  <c r="J168" i="1"/>
  <c r="P168" i="1"/>
  <c r="S214" i="1"/>
  <c r="E38" i="2"/>
  <c r="P144" i="1"/>
  <c r="K144" i="1"/>
  <c r="J268" i="1"/>
  <c r="P268" i="1"/>
  <c r="S268" i="1" s="1"/>
  <c r="K331" i="1"/>
  <c r="P331" i="1"/>
  <c r="P151" i="1"/>
  <c r="S151" i="1" s="1"/>
  <c r="J183" i="1"/>
  <c r="I147" i="1"/>
  <c r="E268" i="2"/>
  <c r="P320" i="1"/>
  <c r="P311" i="1"/>
  <c r="K311" i="1"/>
  <c r="I314" i="1"/>
  <c r="P314" i="1"/>
  <c r="E50" i="2"/>
  <c r="J238" i="1"/>
  <c r="P238" i="1"/>
  <c r="U176" i="1"/>
  <c r="P176" i="1"/>
  <c r="E271" i="2"/>
  <c r="I235" i="1"/>
  <c r="P235" i="1"/>
  <c r="E110" i="2"/>
  <c r="P89" i="1"/>
  <c r="H89" i="1"/>
  <c r="P71" i="1"/>
  <c r="H71" i="1"/>
  <c r="P327" i="1"/>
  <c r="K312" i="1"/>
  <c r="E74" i="2"/>
  <c r="U191" i="1"/>
  <c r="P191" i="1"/>
  <c r="J192" i="1"/>
  <c r="P192" i="1"/>
  <c r="I145" i="1"/>
  <c r="P145" i="1"/>
  <c r="E143" i="2"/>
  <c r="P21" i="1"/>
  <c r="G21" i="1"/>
  <c r="H21" i="1" s="1"/>
  <c r="I194" i="1"/>
  <c r="S194" i="1"/>
  <c r="E125" i="2"/>
  <c r="E236" i="2"/>
  <c r="E47" i="2"/>
  <c r="E102" i="2"/>
  <c r="J254" i="1"/>
  <c r="P254" i="1"/>
  <c r="U294" i="1"/>
  <c r="P294" i="1"/>
  <c r="S153" i="1"/>
  <c r="P239" i="1"/>
  <c r="S239" i="1" s="1"/>
  <c r="I126" i="1"/>
  <c r="P317" i="1"/>
  <c r="K299" i="1"/>
  <c r="P299" i="1"/>
  <c r="S292" i="1"/>
  <c r="P319" i="1"/>
  <c r="H39" i="1"/>
  <c r="P39" i="1"/>
  <c r="I148" i="1"/>
  <c r="P148" i="1"/>
  <c r="S148" i="1" s="1"/>
  <c r="E265" i="2"/>
  <c r="E66" i="2"/>
  <c r="I154" i="1"/>
  <c r="P154" i="1"/>
  <c r="K280" i="1"/>
  <c r="P280" i="1"/>
  <c r="S280" i="1" s="1"/>
  <c r="E120" i="2"/>
  <c r="I146" i="1"/>
  <c r="P146" i="1"/>
  <c r="E79" i="2"/>
  <c r="S229" i="1"/>
  <c r="P296" i="1"/>
  <c r="K296" i="1"/>
  <c r="J139" i="1"/>
  <c r="P139" i="1"/>
  <c r="J218" i="1"/>
  <c r="P218" i="1"/>
  <c r="S218" i="1" s="1"/>
  <c r="E48" i="2"/>
  <c r="J174" i="1"/>
  <c r="P174" i="1"/>
  <c r="P48" i="1"/>
  <c r="I256" i="1"/>
  <c r="S256" i="1"/>
  <c r="E111" i="2"/>
  <c r="U172" i="1"/>
  <c r="P172" i="1"/>
  <c r="E130" i="2"/>
  <c r="I136" i="1"/>
  <c r="P136" i="1"/>
  <c r="P269" i="1"/>
  <c r="J269" i="1"/>
  <c r="H49" i="1"/>
  <c r="P49" i="1"/>
  <c r="P41" i="1"/>
  <c r="H41" i="1"/>
  <c r="P32" i="1"/>
  <c r="H32" i="1"/>
  <c r="P265" i="1"/>
  <c r="I265" i="1"/>
  <c r="E227" i="2"/>
  <c r="E239" i="2"/>
  <c r="E165" i="2"/>
  <c r="H116" i="1"/>
  <c r="P116" i="1"/>
  <c r="H99" i="1"/>
  <c r="P99" i="1"/>
  <c r="E270" i="2"/>
  <c r="H115" i="1"/>
  <c r="P115" i="1"/>
  <c r="H95" i="1"/>
  <c r="P95" i="1"/>
  <c r="H79" i="1"/>
  <c r="P79" i="1"/>
  <c r="H43" i="1"/>
  <c r="P43" i="1"/>
  <c r="E122" i="2"/>
  <c r="S155" i="1"/>
  <c r="S207" i="1"/>
  <c r="S129" i="1"/>
  <c r="P307" i="1"/>
  <c r="H73" i="1"/>
  <c r="P73" i="1"/>
  <c r="H53" i="1"/>
  <c r="P53" i="1"/>
  <c r="J261" i="1"/>
  <c r="P261" i="1"/>
  <c r="P119" i="1"/>
  <c r="H119" i="1"/>
  <c r="H114" i="1"/>
  <c r="P114" i="1"/>
  <c r="H83" i="1"/>
  <c r="P83" i="1"/>
  <c r="H113" i="1"/>
  <c r="P113" i="1"/>
  <c r="P106" i="1"/>
  <c r="H106" i="1"/>
  <c r="E177" i="2"/>
  <c r="P77" i="1"/>
  <c r="H77" i="1"/>
  <c r="H67" i="1"/>
  <c r="P67" i="1"/>
  <c r="H57" i="1"/>
  <c r="P57" i="1"/>
  <c r="P111" i="1"/>
  <c r="P65" i="1"/>
  <c r="P103" i="1"/>
  <c r="P85" i="1"/>
  <c r="P59" i="1"/>
  <c r="P51" i="1"/>
  <c r="H45" i="1"/>
  <c r="P90" i="1"/>
  <c r="K340" i="1"/>
  <c r="P340" i="1"/>
  <c r="P322" i="1"/>
  <c r="P326" i="1"/>
  <c r="P301" i="1" l="1"/>
  <c r="S200" i="1"/>
  <c r="P223" i="1"/>
  <c r="S223" i="1" s="1"/>
  <c r="S244" i="1"/>
  <c r="P337" i="1"/>
  <c r="P330" i="1"/>
  <c r="P286" i="1"/>
  <c r="S217" i="1"/>
  <c r="S152" i="1"/>
  <c r="K338" i="1"/>
  <c r="P275" i="1"/>
  <c r="S275" i="1" s="1"/>
  <c r="S189" i="1"/>
  <c r="P341" i="1"/>
  <c r="S193" i="1"/>
  <c r="J124" i="1"/>
  <c r="P124" i="1"/>
  <c r="S124" i="1" s="1"/>
  <c r="S143" i="1"/>
  <c r="H102" i="1"/>
  <c r="P102" i="1"/>
  <c r="P323" i="1"/>
  <c r="J258" i="1"/>
  <c r="P258" i="1"/>
  <c r="P138" i="1"/>
  <c r="S138" i="1" s="1"/>
  <c r="S265" i="1"/>
  <c r="S183" i="1"/>
  <c r="K325" i="1"/>
  <c r="P325" i="1"/>
  <c r="S245" i="1"/>
  <c r="P98" i="1"/>
  <c r="P141" i="1"/>
  <c r="I141" i="1"/>
  <c r="P198" i="1"/>
  <c r="S198" i="1" s="1"/>
  <c r="P324" i="1"/>
  <c r="P339" i="1"/>
  <c r="E273" i="2"/>
  <c r="D15" i="1"/>
  <c r="C19" i="1" s="1"/>
  <c r="E266" i="2"/>
  <c r="P110" i="1"/>
  <c r="H110" i="1"/>
  <c r="I188" i="1"/>
  <c r="P188" i="1"/>
  <c r="P257" i="1"/>
  <c r="P121" i="1"/>
  <c r="I121" i="1"/>
  <c r="S269" i="1"/>
  <c r="S296" i="1"/>
  <c r="K336" i="1"/>
  <c r="P336" i="1"/>
  <c r="S144" i="1"/>
  <c r="K334" i="1"/>
  <c r="P334" i="1"/>
  <c r="S134" i="1"/>
  <c r="P279" i="1"/>
  <c r="I279" i="1"/>
  <c r="S174" i="1"/>
  <c r="S146" i="1"/>
  <c r="S192" i="1"/>
  <c r="S235" i="1"/>
  <c r="S238" i="1"/>
  <c r="K328" i="1"/>
  <c r="P328" i="1"/>
  <c r="I211" i="1"/>
  <c r="P211" i="1"/>
  <c r="P182" i="1"/>
  <c r="P225" i="1"/>
  <c r="J216" i="1"/>
  <c r="P216" i="1"/>
  <c r="P221" i="1"/>
  <c r="J221" i="1"/>
  <c r="H82" i="1"/>
  <c r="P82" i="1"/>
  <c r="S139" i="1"/>
  <c r="J231" i="1"/>
  <c r="P231" i="1"/>
  <c r="S154" i="1"/>
  <c r="S145" i="1"/>
  <c r="K277" i="1"/>
  <c r="P277" i="1"/>
  <c r="P202" i="1"/>
  <c r="P310" i="1"/>
  <c r="K310" i="1"/>
  <c r="I210" i="1"/>
  <c r="P210" i="1"/>
  <c r="S210" i="1" s="1"/>
  <c r="K281" i="1"/>
  <c r="P281" i="1"/>
  <c r="I150" i="1"/>
  <c r="P150" i="1"/>
  <c r="J237" i="1"/>
  <c r="P237" i="1"/>
  <c r="P291" i="1"/>
  <c r="K291" i="1"/>
  <c r="K309" i="1"/>
  <c r="P309" i="1"/>
  <c r="H35" i="1"/>
  <c r="P35" i="1"/>
  <c r="H30" i="1"/>
  <c r="P30" i="1"/>
  <c r="K289" i="1"/>
  <c r="P289" i="1"/>
  <c r="H70" i="1"/>
  <c r="P70" i="1"/>
  <c r="S136" i="1"/>
  <c r="U161" i="1"/>
  <c r="P161" i="1"/>
  <c r="S161" i="1" s="1"/>
  <c r="P25" i="1"/>
  <c r="H25" i="1"/>
  <c r="I305" i="1"/>
  <c r="P305" i="1"/>
  <c r="I160" i="1"/>
  <c r="P160" i="1"/>
  <c r="P313" i="1"/>
  <c r="K313" i="1"/>
  <c r="I163" i="1"/>
  <c r="P163" i="1"/>
  <c r="P158" i="1"/>
  <c r="I158" i="1"/>
  <c r="S168" i="1"/>
  <c r="K322" i="1"/>
  <c r="S258" i="1" l="1"/>
  <c r="S121" i="1"/>
  <c r="S160" i="1"/>
  <c r="S141" i="1"/>
  <c r="S237" i="1"/>
  <c r="S231" i="1"/>
  <c r="P306" i="1"/>
  <c r="K315" i="1"/>
  <c r="P315" i="1"/>
  <c r="S188" i="1"/>
  <c r="S277" i="1"/>
  <c r="S211" i="1"/>
  <c r="S158" i="1"/>
  <c r="S163" i="1"/>
  <c r="J202" i="1"/>
  <c r="S150" i="1"/>
  <c r="C11" i="1"/>
  <c r="C12" i="1"/>
  <c r="O344" i="1" l="1"/>
  <c r="O343" i="1"/>
  <c r="O342" i="1"/>
  <c r="C16" i="1"/>
  <c r="D18" i="1" s="1"/>
  <c r="O248" i="1"/>
  <c r="O140" i="1"/>
  <c r="O92" i="1"/>
  <c r="O313" i="1"/>
  <c r="O118" i="1"/>
  <c r="O119" i="1"/>
  <c r="O270" i="1"/>
  <c r="O21" i="1"/>
  <c r="O38" i="1"/>
  <c r="O283" i="1"/>
  <c r="O246" i="1"/>
  <c r="O316" i="1"/>
  <c r="O333" i="1"/>
  <c r="O91" i="1"/>
  <c r="O275" i="1"/>
  <c r="O72" i="1"/>
  <c r="O264" i="1"/>
  <c r="O58" i="1"/>
  <c r="O29" i="1"/>
  <c r="O233" i="1"/>
  <c r="O190" i="1"/>
  <c r="O184" i="1"/>
  <c r="O262" i="1"/>
  <c r="O87" i="1"/>
  <c r="O331" i="1"/>
  <c r="O62" i="1"/>
  <c r="O169" i="1"/>
  <c r="O22" i="1"/>
  <c r="O26" i="1"/>
  <c r="O335" i="1"/>
  <c r="O89" i="1"/>
  <c r="O290" i="1"/>
  <c r="O101" i="1"/>
  <c r="O216" i="1"/>
  <c r="O109" i="1"/>
  <c r="O241" i="1"/>
  <c r="O57" i="1"/>
  <c r="O80" i="1"/>
  <c r="O84" i="1"/>
  <c r="O166" i="1"/>
  <c r="O326" i="1"/>
  <c r="O282" i="1"/>
  <c r="O328" i="1"/>
  <c r="O49" i="1"/>
  <c r="O324" i="1"/>
  <c r="O280" i="1"/>
  <c r="O263" i="1"/>
  <c r="O274" i="1"/>
  <c r="O191" i="1"/>
  <c r="O260" i="1"/>
  <c r="O103" i="1"/>
  <c r="O244" i="1"/>
  <c r="O278" i="1"/>
  <c r="O302" i="1"/>
  <c r="O43" i="1"/>
  <c r="O289" i="1"/>
  <c r="O317" i="1"/>
  <c r="O281" i="1"/>
  <c r="O182" i="1"/>
  <c r="O255" i="1"/>
  <c r="O286" i="1"/>
  <c r="O41" i="1"/>
  <c r="O304" i="1"/>
  <c r="O56" i="1"/>
  <c r="O65" i="1"/>
  <c r="O187" i="1"/>
  <c r="O114" i="1"/>
  <c r="O259" i="1"/>
  <c r="O300" i="1"/>
  <c r="O267" i="1"/>
  <c r="O48" i="1"/>
  <c r="O337" i="1"/>
  <c r="O82" i="1"/>
  <c r="O301" i="1"/>
  <c r="O46" i="1"/>
  <c r="O209" i="1"/>
  <c r="O237" i="1"/>
  <c r="O279" i="1"/>
  <c r="O176" i="1"/>
  <c r="O226" i="1"/>
  <c r="O79" i="1"/>
  <c r="O106" i="1"/>
  <c r="O113" i="1"/>
  <c r="O271" i="1"/>
  <c r="O265" i="1"/>
  <c r="O243" i="1"/>
  <c r="O36" i="1"/>
  <c r="O179" i="1"/>
  <c r="O68" i="1"/>
  <c r="O60" i="1"/>
  <c r="O240" i="1"/>
  <c r="O253" i="1"/>
  <c r="O124" i="1"/>
  <c r="O306" i="1"/>
  <c r="O234" i="1"/>
  <c r="O25" i="1"/>
  <c r="O93" i="1"/>
  <c r="O231" i="1"/>
  <c r="O273" i="1"/>
  <c r="O268" i="1"/>
  <c r="O75" i="1"/>
  <c r="O35" i="1"/>
  <c r="O287" i="1"/>
  <c r="O318" i="1"/>
  <c r="O338" i="1"/>
  <c r="O250" i="1"/>
  <c r="O319" i="1"/>
  <c r="O315" i="1"/>
  <c r="O323" i="1"/>
  <c r="O53" i="1"/>
  <c r="O249" i="1"/>
  <c r="O257" i="1"/>
  <c r="O111" i="1"/>
  <c r="O33" i="1"/>
  <c r="O332" i="1"/>
  <c r="O73" i="1"/>
  <c r="O105" i="1"/>
  <c r="O292" i="1"/>
  <c r="O294" i="1"/>
  <c r="O40" i="1"/>
  <c r="O235" i="1"/>
  <c r="O76" i="1"/>
  <c r="O63" i="1"/>
  <c r="O221" i="1"/>
  <c r="O39" i="1"/>
  <c r="O341" i="1"/>
  <c r="O178" i="1"/>
  <c r="O330" i="1"/>
  <c r="O34" i="1"/>
  <c r="O83" i="1"/>
  <c r="O320" i="1"/>
  <c r="O310" i="1"/>
  <c r="O299" i="1"/>
  <c r="O202" i="1"/>
  <c r="O195" i="1"/>
  <c r="O30" i="1"/>
  <c r="O252" i="1"/>
  <c r="O334" i="1"/>
  <c r="O90" i="1"/>
  <c r="O238" i="1"/>
  <c r="O157" i="1"/>
  <c r="O173" i="1"/>
  <c r="O303" i="1"/>
  <c r="O120" i="1"/>
  <c r="O181" i="1"/>
  <c r="O77" i="1"/>
  <c r="O256" i="1"/>
  <c r="O308" i="1"/>
  <c r="O69" i="1"/>
  <c r="O71" i="1"/>
  <c r="O205" i="1"/>
  <c r="O67" i="1"/>
  <c r="O258" i="1"/>
  <c r="O293" i="1"/>
  <c r="O322" i="1"/>
  <c r="O266" i="1"/>
  <c r="O78" i="1"/>
  <c r="O85" i="1"/>
  <c r="O104" i="1"/>
  <c r="O175" i="1"/>
  <c r="O236" i="1"/>
  <c r="O108" i="1"/>
  <c r="O54" i="1"/>
  <c r="O212" i="1"/>
  <c r="O47" i="1"/>
  <c r="O107" i="1"/>
  <c r="O225" i="1"/>
  <c r="O272" i="1"/>
  <c r="O86" i="1"/>
  <c r="O172" i="1"/>
  <c r="O99" i="1"/>
  <c r="O284" i="1"/>
  <c r="O285" i="1"/>
  <c r="O96" i="1"/>
  <c r="O81" i="1"/>
  <c r="O219" i="1"/>
  <c r="O27" i="1"/>
  <c r="O229" i="1"/>
  <c r="O291" i="1"/>
  <c r="O98" i="1"/>
  <c r="O277" i="1"/>
  <c r="O55" i="1"/>
  <c r="O227" i="1"/>
  <c r="O45" i="1"/>
  <c r="O37" i="1"/>
  <c r="O314" i="1"/>
  <c r="O64" i="1"/>
  <c r="O185" i="1"/>
  <c r="O32" i="1"/>
  <c r="O66" i="1"/>
  <c r="O112" i="1"/>
  <c r="O307" i="1"/>
  <c r="O269" i="1"/>
  <c r="O288" i="1"/>
  <c r="O222" i="1"/>
  <c r="O52" i="1"/>
  <c r="O201" i="1"/>
  <c r="O295" i="1"/>
  <c r="O31" i="1"/>
  <c r="O228" i="1"/>
  <c r="O28" i="1"/>
  <c r="O336" i="1"/>
  <c r="O110" i="1"/>
  <c r="O74" i="1"/>
  <c r="O23" i="1"/>
  <c r="O339" i="1"/>
  <c r="O50" i="1"/>
  <c r="O95" i="1"/>
  <c r="O115" i="1"/>
  <c r="O261" i="1"/>
  <c r="O167" i="1"/>
  <c r="O102" i="1"/>
  <c r="O117" i="1"/>
  <c r="O340" i="1"/>
  <c r="O100" i="1"/>
  <c r="O276" i="1"/>
  <c r="O309" i="1"/>
  <c r="O312" i="1"/>
  <c r="O51" i="1"/>
  <c r="O247" i="1"/>
  <c r="O186" i="1"/>
  <c r="O42" i="1"/>
  <c r="O254" i="1"/>
  <c r="O116" i="1"/>
  <c r="O321" i="1"/>
  <c r="O232" i="1"/>
  <c r="O251" i="1"/>
  <c r="O44" i="1"/>
  <c r="O245" i="1"/>
  <c r="O24" i="1"/>
  <c r="O242" i="1"/>
  <c r="O171" i="1"/>
  <c r="O230" i="1"/>
  <c r="O61" i="1"/>
  <c r="O88" i="1"/>
  <c r="O170" i="1"/>
  <c r="O296" i="1"/>
  <c r="O325" i="1"/>
  <c r="O139" i="1"/>
  <c r="O329" i="1"/>
  <c r="O298" i="1"/>
  <c r="O94" i="1"/>
  <c r="O59" i="1"/>
  <c r="O297" i="1"/>
  <c r="O311" i="1"/>
  <c r="O97" i="1"/>
  <c r="O327" i="1"/>
  <c r="O70" i="1"/>
  <c r="O305" i="1"/>
  <c r="C15" i="1"/>
  <c r="O239" i="1"/>
  <c r="K306" i="1"/>
  <c r="F6" i="1" l="1"/>
  <c r="F7" i="1" s="1"/>
  <c r="C18" i="1"/>
  <c r="F8" i="1" l="1"/>
</calcChain>
</file>

<file path=xl/sharedStrings.xml><?xml version="1.0" encoding="utf-8"?>
<sst xmlns="http://schemas.openxmlformats.org/spreadsheetml/2006/main" count="2741" uniqueCount="998">
  <si>
    <t>JAVSO..45..121</t>
  </si>
  <si>
    <t>JAVSO..43...77</t>
  </si>
  <si>
    <t>VSB-063</t>
  </si>
  <si>
    <t>Calc</t>
  </si>
  <si>
    <t>Epoch =</t>
  </si>
  <si>
    <t>error</t>
  </si>
  <si>
    <t>IBVS 3355</t>
  </si>
  <si>
    <t>IBVS 4670</t>
  </si>
  <si>
    <t>IBVS 4712</t>
  </si>
  <si>
    <t>n</t>
  </si>
  <si>
    <t>n'</t>
  </si>
  <si>
    <t>New Period =</t>
  </si>
  <si>
    <t>O-C</t>
  </si>
  <si>
    <t>Period =</t>
  </si>
  <si>
    <t>Source</t>
  </si>
  <si>
    <t>ToM</t>
  </si>
  <si>
    <t>Type</t>
  </si>
  <si>
    <t>Date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</si>
  <si>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</si>
  <si>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</si>
  <si>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</si>
  <si>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</si>
  <si>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</si>
  <si>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</si>
  <si>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</si>
  <si>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</si>
  <si>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</si>
  <si>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</si>
  <si>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</si>
  <si>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</si>
  <si>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EA/RS CVn</t>
  </si>
  <si>
    <t>IBVS 4941</t>
  </si>
  <si>
    <t>IBVS 3896</t>
  </si>
  <si>
    <t>IBVS 3760</t>
  </si>
  <si>
    <t>IBVS 3078</t>
  </si>
  <si>
    <t>IBVS 2385</t>
  </si>
  <si>
    <t>IBVS 1511</t>
  </si>
  <si>
    <t>Locher K</t>
  </si>
  <si>
    <t>BBSAG Bull...26</t>
  </si>
  <si>
    <t>B</t>
  </si>
  <si>
    <t>BBSAG Bull...28</t>
  </si>
  <si>
    <t>BBSAG Bull...33</t>
  </si>
  <si>
    <t>BBSAG Bull.1</t>
  </si>
  <si>
    <t>BBSAG Bull.5</t>
  </si>
  <si>
    <t>BBSAG Bull.6</t>
  </si>
  <si>
    <t>BBSAG Bull.10</t>
  </si>
  <si>
    <t>BBSAG Bull.11</t>
  </si>
  <si>
    <t>BBSAG Bull.12</t>
  </si>
  <si>
    <t>BBSAG Bull.13</t>
  </si>
  <si>
    <t>BBSAG Bull.17</t>
  </si>
  <si>
    <t>Diethelm R</t>
  </si>
  <si>
    <t>BBSAG Bull.18</t>
  </si>
  <si>
    <t>BBSAG Bull.19</t>
  </si>
  <si>
    <t>BBSAG Bull.20</t>
  </si>
  <si>
    <t>BBSAG Bull.24</t>
  </si>
  <si>
    <t>Peter H</t>
  </si>
  <si>
    <t>BBSAG Bull.25</t>
  </si>
  <si>
    <t>BBSAG Bull.26</t>
  </si>
  <si>
    <t>BBSAG Bull.29</t>
  </si>
  <si>
    <t>BBSAG Bull.30</t>
  </si>
  <si>
    <t>BBSAG Bull.38</t>
  </si>
  <si>
    <t>BBSAG Bull.39</t>
  </si>
  <si>
    <t>BBSAG Bull.40</t>
  </si>
  <si>
    <t>BBSAG Bull.41</t>
  </si>
  <si>
    <t>BBSAG Bull.45</t>
  </si>
  <si>
    <t>Germann R</t>
  </si>
  <si>
    <t>BBSAG Bull.46</t>
  </si>
  <si>
    <t>BBSAG Bull.52</t>
  </si>
  <si>
    <t>BBSAG Bull.56</t>
  </si>
  <si>
    <t>BBSAG Bull.57</t>
  </si>
  <si>
    <t>BBSAG Bull.62</t>
  </si>
  <si>
    <t>BBSAG Bull.64</t>
  </si>
  <si>
    <t>BBSAG Bull.69</t>
  </si>
  <si>
    <t>BBSAG Bull.74</t>
  </si>
  <si>
    <t>BBSAG Bull.75</t>
  </si>
  <si>
    <t>BBSAG Bull.79</t>
  </si>
  <si>
    <t>BBSAG Bull.82</t>
  </si>
  <si>
    <t>Mavrofridis G</t>
  </si>
  <si>
    <t>BBSAG Bull.86</t>
  </si>
  <si>
    <t>v</t>
  </si>
  <si>
    <t>BBSAG Bull.88</t>
  </si>
  <si>
    <t>Brno 30</t>
  </si>
  <si>
    <t>K</t>
  </si>
  <si>
    <t>BBSAG Bull.91</t>
  </si>
  <si>
    <t>BBSAG Bull.103</t>
  </si>
  <si>
    <t>Misc</t>
  </si>
  <si>
    <t>IBVS 5371</t>
  </si>
  <si>
    <t>IBVS 5470</t>
  </si>
  <si>
    <t>I</t>
  </si>
  <si>
    <t>II</t>
  </si>
  <si>
    <t>IBVS 0530</t>
  </si>
  <si>
    <t>IBVS 0647</t>
  </si>
  <si>
    <t>IBVS 0937</t>
  </si>
  <si>
    <t>IBVS 5296</t>
  </si>
  <si>
    <t>IBVS 5583</t>
  </si>
  <si>
    <t># of data points:</t>
  </si>
  <si>
    <t xml:space="preserve">UV Psc / GSC 00026-00577 </t>
  </si>
  <si>
    <t xml:space="preserve">IBVS 5736 </t>
  </si>
  <si>
    <t>S6</t>
  </si>
  <si>
    <t>IBVS 5746</t>
  </si>
  <si>
    <t>IBVS 5761</t>
  </si>
  <si>
    <t>IBVS 5843</t>
  </si>
  <si>
    <t>Start of linear fit (row #)</t>
  </si>
  <si>
    <t>OEJV 0074</t>
  </si>
  <si>
    <t>vis</t>
  </si>
  <si>
    <t>OEJV</t>
  </si>
  <si>
    <t>PE</t>
  </si>
  <si>
    <t>IBVS 6007</t>
  </si>
  <si>
    <t>VSS_2013-01-28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</si>
  <si>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</si>
  <si>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</si>
  <si>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</si>
  <si>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</si>
  <si>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</si>
  <si>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</si>
  <si>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Linear Ephemeris =</t>
  </si>
  <si>
    <t>Quad. Ephemeris =</t>
  </si>
  <si>
    <t>IBVS 6114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</si>
  <si>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</si>
  <si>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</si>
  <si>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</si>
  <si>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</si>
  <si>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</si>
  <si>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</si>
  <si>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</si>
  <si>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</si>
  <si>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</si>
  <si>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</si>
  <si>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2414666.490 </t>
  </si>
  <si>
    <t> 11.01.1899 23:45 </t>
  </si>
  <si>
    <t> 0.034 </t>
  </si>
  <si>
    <t>P </t>
  </si>
  <si>
    <t> H.Bauernfeind </t>
  </si>
  <si>
    <t> VB 7.72 </t>
  </si>
  <si>
    <t>2414981.630 </t>
  </si>
  <si>
    <t> 23.11.1899 03:07 </t>
  </si>
  <si>
    <t> 0.031 </t>
  </si>
  <si>
    <t>2415372.539 </t>
  </si>
  <si>
    <t> 19.12.1900 00:56 </t>
  </si>
  <si>
    <t> 0.024 </t>
  </si>
  <si>
    <t>2415434.532 </t>
  </si>
  <si>
    <t> 19.02.1901 00:46 </t>
  </si>
  <si>
    <t> 0.021 </t>
  </si>
  <si>
    <t>2415668.769 </t>
  </si>
  <si>
    <t> 11.10.1901 06:27 </t>
  </si>
  <si>
    <t> 0.053 </t>
  </si>
  <si>
    <t>2415763.479 </t>
  </si>
  <si>
    <t> 13.01.1902 23:29 </t>
  </si>
  <si>
    <t> 0.048 </t>
  </si>
  <si>
    <t>2416059.660 </t>
  </si>
  <si>
    <t> 06.11.1902 03:50 </t>
  </si>
  <si>
    <t> 0.028 </t>
  </si>
  <si>
    <t>2416134.584 </t>
  </si>
  <si>
    <t> 20.01.1903 02:00 </t>
  </si>
  <si>
    <t> 0.041 </t>
  </si>
  <si>
    <t>2416746.774 </t>
  </si>
  <si>
    <t> 23.09.1904 06:34 </t>
  </si>
  <si>
    <t> 0.026 </t>
  </si>
  <si>
    <t>2416859.545 </t>
  </si>
  <si>
    <t> 14.01.1905 01:04 </t>
  </si>
  <si>
    <t> -0.000 </t>
  </si>
  <si>
    <t>2417212.630 </t>
  </si>
  <si>
    <t> 02.01.1906 03:07 </t>
  </si>
  <si>
    <t> 0.055 </t>
  </si>
  <si>
    <t>2417469.700 </t>
  </si>
  <si>
    <t> 16.09.1906 04:48 </t>
  </si>
  <si>
    <t> 0.102 </t>
  </si>
  <si>
    <t>2417969.477 </t>
  </si>
  <si>
    <t> 28.01.1908 23:26 </t>
  </si>
  <si>
    <t> 0.040 </t>
  </si>
  <si>
    <t>2418227.781 </t>
  </si>
  <si>
    <t> 13.10.1908 06:44 </t>
  </si>
  <si>
    <t> 0.030 </t>
  </si>
  <si>
    <t>2418687.563 </t>
  </si>
  <si>
    <t> 16.01.1910 01:30 </t>
  </si>
  <si>
    <t> 0.012 </t>
  </si>
  <si>
    <t>2419009.636 </t>
  </si>
  <si>
    <t> 04.12.1910 03:15 </t>
  </si>
  <si>
    <t>2419683.783 </t>
  </si>
  <si>
    <t> 08.10.1912 06:47 </t>
  </si>
  <si>
    <t> -0.001 </t>
  </si>
  <si>
    <t>2420484.565 </t>
  </si>
  <si>
    <t> 18.12.1914 01:33 </t>
  </si>
  <si>
    <t> 0.007 </t>
  </si>
  <si>
    <t>2420768.722 </t>
  </si>
  <si>
    <t> 28.09.1915 05:19 </t>
  </si>
  <si>
    <t> 0.018 </t>
  </si>
  <si>
    <t>2421480.765 </t>
  </si>
  <si>
    <t> 09.09.1917 06:21 </t>
  </si>
  <si>
    <t> -0.026 </t>
  </si>
  <si>
    <t>2421516.664 </t>
  </si>
  <si>
    <t> 15.10.1917 03:56 </t>
  </si>
  <si>
    <t> 0.139 </t>
  </si>
  <si>
    <t>2421846.808 </t>
  </si>
  <si>
    <t> 10.09.1918 07:23 </t>
  </si>
  <si>
    <t> 0.071 </t>
  </si>
  <si>
    <t>2421909.633 </t>
  </si>
  <si>
    <t> 12.11.1918 03:11 </t>
  </si>
  <si>
    <t>2421946.582 </t>
  </si>
  <si>
    <t> 19.12.1918 01:58 </t>
  </si>
  <si>
    <t> -0.036 </t>
  </si>
  <si>
    <t>2422621.712 </t>
  </si>
  <si>
    <t> 24.10.1920 05:05 </t>
  </si>
  <si>
    <t> 0.032 </t>
  </si>
  <si>
    <t>2422993.710 </t>
  </si>
  <si>
    <t> 31.10.1921 05:02 </t>
  </si>
  <si>
    <t> 0.057 </t>
  </si>
  <si>
    <t>2423327.731 </t>
  </si>
  <si>
    <t> 30.09.1922 05:32 </t>
  </si>
  <si>
    <t> -0.009 </t>
  </si>
  <si>
    <t>2424134.574 </t>
  </si>
  <si>
    <t> 15.12.1924 01:46 </t>
  </si>
  <si>
    <t>2424165.546 </t>
  </si>
  <si>
    <t> 15.01.1925 01:06 </t>
  </si>
  <si>
    <t>2424789.796 </t>
  </si>
  <si>
    <t> 01.10.1926 07:06 </t>
  </si>
  <si>
    <t>2425527.755 </t>
  </si>
  <si>
    <t> 08.10.1928 06:07 </t>
  </si>
  <si>
    <t> 0.037 </t>
  </si>
  <si>
    <t>2426218.763 </t>
  </si>
  <si>
    <t> 30.08.1930 06:18 </t>
  </si>
  <si>
    <t> 0.054 </t>
  </si>
  <si>
    <t>2426678.503 </t>
  </si>
  <si>
    <t> 03.12.1931 00:04 </t>
  </si>
  <si>
    <t> -0.006 </t>
  </si>
  <si>
    <t>2426985.525 </t>
  </si>
  <si>
    <t> 05.10.1932 00:36 </t>
  </si>
  <si>
    <t> Strohmeier&amp;Knigge </t>
  </si>
  <si>
    <t> VB 5.5 </t>
  </si>
  <si>
    <t>2427004.430 </t>
  </si>
  <si>
    <t> 23.10.1932 22:19 </t>
  </si>
  <si>
    <t> 0.015 </t>
  </si>
  <si>
    <t>2427034.608 </t>
  </si>
  <si>
    <t> 23.11.1932 02:35 </t>
  </si>
  <si>
    <t> 0.056 </t>
  </si>
  <si>
    <t>2427061.293 </t>
  </si>
  <si>
    <t> 19.12.1932 19:01 </t>
  </si>
  <si>
    <t> H.Huth </t>
  </si>
  <si>
    <t> MVS 424 </t>
  </si>
  <si>
    <t>2427313.533 </t>
  </si>
  <si>
    <t> 29.08.1933 00:47 </t>
  </si>
  <si>
    <t> 0.001 </t>
  </si>
  <si>
    <t>2427994.633 </t>
  </si>
  <si>
    <t> 11.07.1935 03:11 </t>
  </si>
  <si>
    <t>2428038.563 </t>
  </si>
  <si>
    <t> 24.08.1935 01:30 </t>
  </si>
  <si>
    <t> 0.029 </t>
  </si>
  <si>
    <t>2428067.798 </t>
  </si>
  <si>
    <t> 22.09.1935 07:09 </t>
  </si>
  <si>
    <t> -0.012 </t>
  </si>
  <si>
    <t>2428080.735 </t>
  </si>
  <si>
    <t> 05.10.1935 05:38 </t>
  </si>
  <si>
    <t> 0.009 </t>
  </si>
  <si>
    <t>2428107.428 </t>
  </si>
  <si>
    <t> 31.10.1935 22:16 </t>
  </si>
  <si>
    <t> 0.010 </t>
  </si>
  <si>
    <t>2428126.362 </t>
  </si>
  <si>
    <t> 19.11.1935 20:41 </t>
  </si>
  <si>
    <t>2428156.519 </t>
  </si>
  <si>
    <t> 20.12.1935 00:27 </t>
  </si>
  <si>
    <t>2428164.288 </t>
  </si>
  <si>
    <t> 27.12.1935 18:54 </t>
  </si>
  <si>
    <t>2428366.643 </t>
  </si>
  <si>
    <t> 17.07.1936 03:25 </t>
  </si>
  <si>
    <t> 0.049 </t>
  </si>
  <si>
    <t>2428373.499 </t>
  </si>
  <si>
    <t> 23.07.1936 23:58 </t>
  </si>
  <si>
    <t> 0.017 </t>
  </si>
  <si>
    <t>2428373.546 </t>
  </si>
  <si>
    <t> 24.07.1936 01:06 </t>
  </si>
  <si>
    <t> 0.064 </t>
  </si>
  <si>
    <t>2428398.464 </t>
  </si>
  <si>
    <t> 17.08.1936 23:08 </t>
  </si>
  <si>
    <t>2428423.435 </t>
  </si>
  <si>
    <t> 11.09.1936 22:26 </t>
  </si>
  <si>
    <t>2428429.502 </t>
  </si>
  <si>
    <t> 18.09.1936 00:02 </t>
  </si>
  <si>
    <t> 0.052 </t>
  </si>
  <si>
    <t>2428453.555 </t>
  </si>
  <si>
    <t> 12.10.1936 01:19 </t>
  </si>
  <si>
    <t> -0.004 </t>
  </si>
  <si>
    <t>2428761.830 </t>
  </si>
  <si>
    <t> 16.08.1937 07:55 </t>
  </si>
  <si>
    <t>2428774.815 </t>
  </si>
  <si>
    <t> 29.08.1937 07:33 </t>
  </si>
  <si>
    <t> 0.085 </t>
  </si>
  <si>
    <t>2428837.622 </t>
  </si>
  <si>
    <t> 31.10.1937 02:55 </t>
  </si>
  <si>
    <t> 0.035 </t>
  </si>
  <si>
    <t>2429110.557 </t>
  </si>
  <si>
    <t> 31.07.1938 01:22 </t>
  </si>
  <si>
    <t>2429156.647 </t>
  </si>
  <si>
    <t> 15.09.1938 03:31 </t>
  </si>
  <si>
    <t> 0.042 </t>
  </si>
  <si>
    <t>2429166.529 </t>
  </si>
  <si>
    <t> 25.09.1938 00:41 </t>
  </si>
  <si>
    <t> 0.022 </t>
  </si>
  <si>
    <t>2429230.243 </t>
  </si>
  <si>
    <t> 27.11.1938 17:49 </t>
  </si>
  <si>
    <t>2429267.275 </t>
  </si>
  <si>
    <t> 03.01.1939 18:36 </t>
  </si>
  <si>
    <t> 0.025 </t>
  </si>
  <si>
    <t>2429486.859 </t>
  </si>
  <si>
    <t> 11.08.1939 08:36 </t>
  </si>
  <si>
    <t>2429514.403 </t>
  </si>
  <si>
    <t> 07.09.1939 21:40 </t>
  </si>
  <si>
    <t>2429514.420 </t>
  </si>
  <si>
    <t> 07.09.1939 22:04 </t>
  </si>
  <si>
    <t>2429527.367 </t>
  </si>
  <si>
    <t> 20.09.1939 20:48 </t>
  </si>
  <si>
    <t> 0.080 </t>
  </si>
  <si>
    <t>2429531.608 </t>
  </si>
  <si>
    <t> 25.09.1939 02:35 </t>
  </si>
  <si>
    <t> 0.016 </t>
  </si>
  <si>
    <t>2429626.313 </t>
  </si>
  <si>
    <t> 28.12.1939 19:30 </t>
  </si>
  <si>
    <t> 0.006 </t>
  </si>
  <si>
    <t>2429639.270 </t>
  </si>
  <si>
    <t> 10.01.1940 18:28 </t>
  </si>
  <si>
    <t> 0.047 </t>
  </si>
  <si>
    <t>2429878.592 </t>
  </si>
  <si>
    <t> 06.09.1940 02:12 </t>
  </si>
  <si>
    <t> -0.002 </t>
  </si>
  <si>
    <t>2429896.728 </t>
  </si>
  <si>
    <t> 24.09.1940 05:28 </t>
  </si>
  <si>
    <t>2429937.609 </t>
  </si>
  <si>
    <t> 04.11.1940 02:36 </t>
  </si>
  <si>
    <t> 0.033 </t>
  </si>
  <si>
    <t>2430175.640 </t>
  </si>
  <si>
    <t> 30.06.1941 03:21 </t>
  </si>
  <si>
    <t> -0.016 </t>
  </si>
  <si>
    <t>2430201.536 </t>
  </si>
  <si>
    <t> 26.07.1941 00:51 </t>
  </si>
  <si>
    <t>2430207.511 </t>
  </si>
  <si>
    <t> 01.08.1941 00:15 </t>
  </si>
  <si>
    <t>2430318.598 </t>
  </si>
  <si>
    <t> 20.11.1941 02:21 </t>
  </si>
  <si>
    <t> 0.008 </t>
  </si>
  <si>
    <t>2430648.377 </t>
  </si>
  <si>
    <t> 15.10.1942 21:02 </t>
  </si>
  <si>
    <t>2431358.734 </t>
  </si>
  <si>
    <t> 25.09.1944 05:36 </t>
  </si>
  <si>
    <t>2431687.639 </t>
  </si>
  <si>
    <t> 20.08.1945 03:20 </t>
  </si>
  <si>
    <t> -0.017 </t>
  </si>
  <si>
    <t>2431725.544 </t>
  </si>
  <si>
    <t> 27.09.1945 01:03 </t>
  </si>
  <si>
    <t>2431738.461 </t>
  </si>
  <si>
    <t> 09.10.1945 23:03 </t>
  </si>
  <si>
    <t> 0.003 </t>
  </si>
  <si>
    <t>2431845.247 </t>
  </si>
  <si>
    <t> 24.01.1946 17:55 </t>
  </si>
  <si>
    <t> 0.019 </t>
  </si>
  <si>
    <t>2432804.431 </t>
  </si>
  <si>
    <t> 09.09.1948 22:20 </t>
  </si>
  <si>
    <t> -0.005 </t>
  </si>
  <si>
    <t>2432820.808 </t>
  </si>
  <si>
    <t> 26.09.1948 07:23 </t>
  </si>
  <si>
    <t>2432879.373 </t>
  </si>
  <si>
    <t> 23.11.1948 20:57 </t>
  </si>
  <si>
    <t>2432885.387 </t>
  </si>
  <si>
    <t> 29.11.1948 21:17 </t>
  </si>
  <si>
    <t>2433543.697 </t>
  </si>
  <si>
    <t> 19.09.1950 04:43 </t>
  </si>
  <si>
    <t> 0.051 </t>
  </si>
  <si>
    <t>2433886.831 </t>
  </si>
  <si>
    <t> 28.08.1951 07:56 </t>
  </si>
  <si>
    <t>2433888.484 </t>
  </si>
  <si>
    <t> 29.08.1951 23:36 </t>
  </si>
  <si>
    <t>2433894.508 </t>
  </si>
  <si>
    <t> 05.09.1951 00:11 </t>
  </si>
  <si>
    <t> -0.015 </t>
  </si>
  <si>
    <t>2433914.335 </t>
  </si>
  <si>
    <t> 24.09.1951 20:02 </t>
  </si>
  <si>
    <t> T.G.Nikulina </t>
  </si>
  <si>
    <t> AC 194.26 </t>
  </si>
  <si>
    <t>2433970.263 </t>
  </si>
  <si>
    <t> 19.11.1951 18:18 </t>
  </si>
  <si>
    <t> -0.032 </t>
  </si>
  <si>
    <t>2434607.510 </t>
  </si>
  <si>
    <t> 18.08.1953 00:14 </t>
  </si>
  <si>
    <t> 0.039 </t>
  </si>
  <si>
    <t>2435369.482 </t>
  </si>
  <si>
    <t> 18.09.1955 23:34 </t>
  </si>
  <si>
    <t>2435691.542 </t>
  </si>
  <si>
    <t> 06.08.1956 01:00 </t>
  </si>
  <si>
    <t> 0.011 </t>
  </si>
  <si>
    <t>2436075.550 </t>
  </si>
  <si>
    <t> 25.08.1957 01:12 </t>
  </si>
  <si>
    <t> -0.008 </t>
  </si>
  <si>
    <t>2436850.510 </t>
  </si>
  <si>
    <t> 09.10.1959 00:14 </t>
  </si>
  <si>
    <t>2439388.8736 </t>
  </si>
  <si>
    <t> 20.09.1966 08:57 </t>
  </si>
  <si>
    <t> 0.0020 </t>
  </si>
  <si>
    <t>E </t>
  </si>
  <si>
    <t>?</t>
  </si>
  <si>
    <t> R.B.Carr </t>
  </si>
  <si>
    <t> BSI 11.78 </t>
  </si>
  <si>
    <t>2439406.9565 </t>
  </si>
  <si>
    <t> 08.10.1966 10:57 </t>
  </si>
  <si>
    <t> 0.0029 </t>
  </si>
  <si>
    <t>2439407.8167 </t>
  </si>
  <si>
    <t> 09.10.1966 07:36 </t>
  </si>
  <si>
    <t>2440466.9057 </t>
  </si>
  <si>
    <t> 02.09.1969 09:44 </t>
  </si>
  <si>
    <t> 0.0018 </t>
  </si>
  <si>
    <t> J.P.Oliver </t>
  </si>
  <si>
    <t>2440854.351 </t>
  </si>
  <si>
    <t> 24.09.1970 20:25 </t>
  </si>
  <si>
    <t> -0.025 </t>
  </si>
  <si>
    <t>V </t>
  </si>
  <si>
    <t> K.Locher </t>
  </si>
  <si>
    <t> ORI 121 </t>
  </si>
  <si>
    <t>2440860.4014 </t>
  </si>
  <si>
    <t> 30.09.1970 21:38 </t>
  </si>
  <si>
    <t> -0.0016 </t>
  </si>
  <si>
    <t> N.Güdür </t>
  </si>
  <si>
    <t>IBVS 456 </t>
  </si>
  <si>
    <t>2440953.384 </t>
  </si>
  <si>
    <t> 01.01.1971 21:12 </t>
  </si>
  <si>
    <t> ORI 123 </t>
  </si>
  <si>
    <t>2441163.4933 </t>
  </si>
  <si>
    <t> 30.07.1971 23:50 </t>
  </si>
  <si>
    <t> 0.0014 </t>
  </si>
  <si>
    <t> H.Karacan </t>
  </si>
  <si>
    <t>IBVS 647 </t>
  </si>
  <si>
    <t>2441276.281 </t>
  </si>
  <si>
    <t> 20.11.1971 18:44 </t>
  </si>
  <si>
    <t> ORI 129 </t>
  </si>
  <si>
    <t>2441282.304 </t>
  </si>
  <si>
    <t> 26.11.1971 19:17 </t>
  </si>
  <si>
    <t> -0.013 </t>
  </si>
  <si>
    <t>2441301.250 </t>
  </si>
  <si>
    <t> 15.12.1971 18:00 </t>
  </si>
  <si>
    <t> -0.010 </t>
  </si>
  <si>
    <t> BBS 1 </t>
  </si>
  <si>
    <t>2441319.340 </t>
  </si>
  <si>
    <t> 02.01.1972 20:09 </t>
  </si>
  <si>
    <t>2441350.333 </t>
  </si>
  <si>
    <t> 02.02.1972 19:59 </t>
  </si>
  <si>
    <t>2441534.609 </t>
  </si>
  <si>
    <t> 05.08.1972 02:36 </t>
  </si>
  <si>
    <t> 0.005 </t>
  </si>
  <si>
    <t> BBS 5 </t>
  </si>
  <si>
    <t>2441565.610 </t>
  </si>
  <si>
    <t> 05.09.1972 02:38 </t>
  </si>
  <si>
    <t>2441571.630 </t>
  </si>
  <si>
    <t> 11.09.1972 03:07 </t>
  </si>
  <si>
    <t>2441598.333 </t>
  </si>
  <si>
    <t> 07.10.1972 19:59 </t>
  </si>
  <si>
    <t> BBS 6 </t>
  </si>
  <si>
    <t>2441610.374 </t>
  </si>
  <si>
    <t> 19.10.1972 20:58 </t>
  </si>
  <si>
    <t>2441616.407 </t>
  </si>
  <si>
    <t> 25.10.1972 21:46 </t>
  </si>
  <si>
    <t> 0.004 </t>
  </si>
  <si>
    <t>2441622.433 </t>
  </si>
  <si>
    <t> 31.10.1972 22:23 </t>
  </si>
  <si>
    <t> 0.002 </t>
  </si>
  <si>
    <t>2441623.303 </t>
  </si>
  <si>
    <t> 01.11.1972 19:16 </t>
  </si>
  <si>
    <t>2441648.263 </t>
  </si>
  <si>
    <t> 26.11.1972 18:18 </t>
  </si>
  <si>
    <t>2441888.4942 </t>
  </si>
  <si>
    <t> 24.07.1973 23:51 </t>
  </si>
  <si>
    <t> -0.0003 </t>
  </si>
  <si>
    <t> O.Demircan </t>
  </si>
  <si>
    <t>IBVS 937 </t>
  </si>
  <si>
    <t>2441894.526 </t>
  </si>
  <si>
    <t> 31.07.1973 00:37 </t>
  </si>
  <si>
    <t> BBS 10 </t>
  </si>
  <si>
    <t>2441900.555 </t>
  </si>
  <si>
    <t> 06.08.1973 01:19 </t>
  </si>
  <si>
    <t> BBS 11 </t>
  </si>
  <si>
    <t>2441989.241 </t>
  </si>
  <si>
    <t> 02.11.1973 17:47 </t>
  </si>
  <si>
    <t> BBS 12 </t>
  </si>
  <si>
    <t>2442020.223 </t>
  </si>
  <si>
    <t> 03.12.1973 17:21 </t>
  </si>
  <si>
    <t> BBS 13 </t>
  </si>
  <si>
    <t>2442026.268 </t>
  </si>
  <si>
    <t> 09.12.1973 18:25 </t>
  </si>
  <si>
    <t>2442044.339 </t>
  </si>
  <si>
    <t> 27.12.1973 20:08 </t>
  </si>
  <si>
    <t>2442272.523 </t>
  </si>
  <si>
    <t> 13.08.1974 00:33 </t>
  </si>
  <si>
    <t> BBS 17 </t>
  </si>
  <si>
    <t>2442272.525 </t>
  </si>
  <si>
    <t> 13.08.1974 00:36 </t>
  </si>
  <si>
    <t> R.Diethelm </t>
  </si>
  <si>
    <t>2442291.470 </t>
  </si>
  <si>
    <t> 31.08.1974 23:16 </t>
  </si>
  <si>
    <t>2442365.517 </t>
  </si>
  <si>
    <t> 14.11.1974 00:24 </t>
  </si>
  <si>
    <t> BBS 18 </t>
  </si>
  <si>
    <t>2442385.315 </t>
  </si>
  <si>
    <t> 03.12.1974 19:33 </t>
  </si>
  <si>
    <t> BBS 19 </t>
  </si>
  <si>
    <t>2442423.214 </t>
  </si>
  <si>
    <t> 10.01.1975 17:08 </t>
  </si>
  <si>
    <t> BBS 20 </t>
  </si>
  <si>
    <t>2442429.231 </t>
  </si>
  <si>
    <t> 16.01.1975 17:32 </t>
  </si>
  <si>
    <t>2442435.265 </t>
  </si>
  <si>
    <t> 22.01.1975 18:21 </t>
  </si>
  <si>
    <t>2442680.663 </t>
  </si>
  <si>
    <t> 25.09.1975 03:54 </t>
  </si>
  <si>
    <t> BBS 24 </t>
  </si>
  <si>
    <t>2442681.523 </t>
  </si>
  <si>
    <t> 26.09.1975 00:33 </t>
  </si>
  <si>
    <t>2442738.348 </t>
  </si>
  <si>
    <t> 21.11.1975 20:21 </t>
  </si>
  <si>
    <t> M.D.Taylor </t>
  </si>
  <si>
    <t> JBAA 87.80 </t>
  </si>
  <si>
    <t>2442738.353 </t>
  </si>
  <si>
    <t> 21.11.1975 20:28 </t>
  </si>
  <si>
    <t> H.Peter </t>
  </si>
  <si>
    <t>2442776.240 </t>
  </si>
  <si>
    <t> 29.12.1975 17:45 </t>
  </si>
  <si>
    <t> BBS 25 </t>
  </si>
  <si>
    <t>2442782.262 </t>
  </si>
  <si>
    <t> 04.01.1976 18:17 </t>
  </si>
  <si>
    <t> BBS 26 </t>
  </si>
  <si>
    <t>2442806.268 </t>
  </si>
  <si>
    <t> 28.01.1976 18:25 </t>
  </si>
  <si>
    <t> -0.104 </t>
  </si>
  <si>
    <t>2443015.608 </t>
  </si>
  <si>
    <t> 25.08.1976 02:35 </t>
  </si>
  <si>
    <t> BBS 29 </t>
  </si>
  <si>
    <t>2443041.442 </t>
  </si>
  <si>
    <t> 19.09.1976 22:36 </t>
  </si>
  <si>
    <t> BBS 30 </t>
  </si>
  <si>
    <t>2443053.4925 </t>
  </si>
  <si>
    <t> 01.10.1976 23:49 </t>
  </si>
  <si>
    <t> -0.0002 </t>
  </si>
  <si>
    <t> Z.Aslan </t>
  </si>
  <si>
    <t>IBVS 1511 </t>
  </si>
  <si>
    <t>2443079.3230 </t>
  </si>
  <si>
    <t> 27.10.1976 19:45 </t>
  </si>
  <si>
    <t> -0.0012 </t>
  </si>
  <si>
    <t> Vivekananda&amp;Sarma </t>
  </si>
  <si>
    <t> CNJO 14.1 </t>
  </si>
  <si>
    <t>2443080.1840 </t>
  </si>
  <si>
    <t> 28.10.1976 16:24 </t>
  </si>
  <si>
    <t>2443123.2362 </t>
  </si>
  <si>
    <t> 10.12.1976 17:40 </t>
  </si>
  <si>
    <t> -0.0014 </t>
  </si>
  <si>
    <t>2443400.4952 </t>
  </si>
  <si>
    <t> 13.09.1977 23:53 </t>
  </si>
  <si>
    <t> 0.0000 </t>
  </si>
  <si>
    <t>2443406.5225 </t>
  </si>
  <si>
    <t> 20.09.1977 00:32 </t>
  </si>
  <si>
    <t>2443425.4660 </t>
  </si>
  <si>
    <t> 08.10.1977 23:11 </t>
  </si>
  <si>
    <t> 0.0004 </t>
  </si>
  <si>
    <t>2443428.4806 </t>
  </si>
  <si>
    <t> 11.10.1977 23:32 </t>
  </si>
  <si>
    <t>2443445.2691 </t>
  </si>
  <si>
    <t> 28.10.1977 18:27 </t>
  </si>
  <si>
    <t> -0.0006 </t>
  </si>
  <si>
    <t> P.Vivekananda Rao </t>
  </si>
  <si>
    <t> BSI 11.81 </t>
  </si>
  <si>
    <t>2443446.1302 </t>
  </si>
  <si>
    <t> 29.10.1977 15:07 </t>
  </si>
  <si>
    <t> -0.0005 </t>
  </si>
  <si>
    <t>2443452.1564 </t>
  </si>
  <si>
    <t> 04.11.1977 15:45 </t>
  </si>
  <si>
    <t> -0.0017 </t>
  </si>
  <si>
    <t>2443463.3493 </t>
  </si>
  <si>
    <t> 15.11.1977 20:22 </t>
  </si>
  <si>
    <t> -0.0024 </t>
  </si>
  <si>
    <t> Al-Naimiy et al. </t>
  </si>
  <si>
    <t>IBVS 1415 </t>
  </si>
  <si>
    <t>2443734.582 </t>
  </si>
  <si>
    <t> 14.08.1978 01:58 </t>
  </si>
  <si>
    <t> 0.000 </t>
  </si>
  <si>
    <t> BBS 38 </t>
  </si>
  <si>
    <t>2443772.471 </t>
  </si>
  <si>
    <t> 20.09.1978 23:18 </t>
  </si>
  <si>
    <t> BBS 39 </t>
  </si>
  <si>
    <t>2443785.3835 </t>
  </si>
  <si>
    <t> 03.10.1978 21:12 </t>
  </si>
  <si>
    <t>2443791.408 </t>
  </si>
  <si>
    <t> 09.10.1978 21:47 </t>
  </si>
  <si>
    <t>2443803.472 </t>
  </si>
  <si>
    <t> 21.10.1978 23:19 </t>
  </si>
  <si>
    <t>2443805.1877 </t>
  </si>
  <si>
    <t> 23.10.1978 16:30 </t>
  </si>
  <si>
    <t> -0.0001 </t>
  </si>
  <si>
    <t>2443809.489 </t>
  </si>
  <si>
    <t> 27.10.1978 23:44 </t>
  </si>
  <si>
    <t>2443821.548 </t>
  </si>
  <si>
    <t> 09.11.1978 01:09 </t>
  </si>
  <si>
    <t> BBS 40 </t>
  </si>
  <si>
    <t>2443835.324 </t>
  </si>
  <si>
    <t> 22.11.1978 19:46 </t>
  </si>
  <si>
    <t>2443841.345 </t>
  </si>
  <si>
    <t> 28.11.1978 20:16 </t>
  </si>
  <si>
    <t> -0.007 </t>
  </si>
  <si>
    <t>2443848.241 </t>
  </si>
  <si>
    <t> 05.12.1978 17:47 </t>
  </si>
  <si>
    <t> BBS 41 </t>
  </si>
  <si>
    <t>2443849.0996 </t>
  </si>
  <si>
    <t> 06.12.1978 14:23 </t>
  </si>
  <si>
    <t>2443861.1542 </t>
  </si>
  <si>
    <t> 18.12.1978 15:42 </t>
  </si>
  <si>
    <t>2444144.445 </t>
  </si>
  <si>
    <t> 27.09.1979 22:40 </t>
  </si>
  <si>
    <t> BBS 45 </t>
  </si>
  <si>
    <t>2444157.345 </t>
  </si>
  <si>
    <t> 10.10.1979 20:16 </t>
  </si>
  <si>
    <t> R.Germann </t>
  </si>
  <si>
    <t>2444168.551 </t>
  </si>
  <si>
    <t> 22.10.1979 01:13 </t>
  </si>
  <si>
    <t> T.Brelstaff </t>
  </si>
  <si>
    <t> VSSC 59.19 </t>
  </si>
  <si>
    <t>2444201.272 </t>
  </si>
  <si>
    <t> 23.11.1979 18:31 </t>
  </si>
  <si>
    <t>2444201.277 </t>
  </si>
  <si>
    <t> 23.11.1979 18:38 </t>
  </si>
  <si>
    <t>2444212.460 </t>
  </si>
  <si>
    <t> 04.12.1979 23:02 </t>
  </si>
  <si>
    <t> BBS 46 </t>
  </si>
  <si>
    <t>2444225.3790 </t>
  </si>
  <si>
    <t> 17.12.1979 21:05 </t>
  </si>
  <si>
    <t> L.Milano et al. </t>
  </si>
  <si>
    <t> ASS 124.84 </t>
  </si>
  <si>
    <t>2444603.386 </t>
  </si>
  <si>
    <t> 29.12.1980 21:15 </t>
  </si>
  <si>
    <t> BBS 52 </t>
  </si>
  <si>
    <t>2444831.552 </t>
  </si>
  <si>
    <t> 15.08.1981 01:14 </t>
  </si>
  <si>
    <t> BBS 56 </t>
  </si>
  <si>
    <t>2444869.447 </t>
  </si>
  <si>
    <t> 21.09.1981 22:43 </t>
  </si>
  <si>
    <t>2444913.358 </t>
  </si>
  <si>
    <t> 04.11.1981 20:35 </t>
  </si>
  <si>
    <t> BBS 57 </t>
  </si>
  <si>
    <t>2444913.363 </t>
  </si>
  <si>
    <t> 04.11.1981 20:42 </t>
  </si>
  <si>
    <t>2444931.438 </t>
  </si>
  <si>
    <t> 22.11.1981 22:30 </t>
  </si>
  <si>
    <t>2444932.2966 </t>
  </si>
  <si>
    <t> 23.11.1981 19:07 </t>
  </si>
  <si>
    <t> -0.0033 </t>
  </si>
  <si>
    <t> C.Ibanoglu </t>
  </si>
  <si>
    <t> ASS 139.139 </t>
  </si>
  <si>
    <t>2445241.415 </t>
  </si>
  <si>
    <t> 28.09.1982 21:57 </t>
  </si>
  <si>
    <t> BBS 62 </t>
  </si>
  <si>
    <t>2445265.5228 </t>
  </si>
  <si>
    <t> 23.10.1982 00:32 </t>
  </si>
  <si>
    <t> -0.0028 </t>
  </si>
  <si>
    <t> Ibanoglu &amp; Tunca </t>
  </si>
  <si>
    <t>IBVS 2385 </t>
  </si>
  <si>
    <t>2445282.3144 </t>
  </si>
  <si>
    <t> 08.11.1982 19:32 </t>
  </si>
  <si>
    <t> Evren &amp; Tümer </t>
  </si>
  <si>
    <t>2445284.4666 </t>
  </si>
  <si>
    <t> 10.11.1982 23:11 </t>
  </si>
  <si>
    <t> -0.0020 </t>
  </si>
  <si>
    <t> Ertan &amp; Ibanoglu </t>
  </si>
  <si>
    <t>2445285.3284 </t>
  </si>
  <si>
    <t> 11.11.1982 19:52 </t>
  </si>
  <si>
    <t> -0.0013 </t>
  </si>
  <si>
    <t> Ibanoglu &amp; Tümer </t>
  </si>
  <si>
    <t>2445322.356 </t>
  </si>
  <si>
    <t> 18.12.1982 20:32 </t>
  </si>
  <si>
    <t> VSSC 60.23 </t>
  </si>
  <si>
    <t>2445323.214 </t>
  </si>
  <si>
    <t> 19.12.1982 17:08 </t>
  </si>
  <si>
    <t> BBS 64 </t>
  </si>
  <si>
    <t>2445335.266 </t>
  </si>
  <si>
    <t> 31.12.1982 18:23 </t>
  </si>
  <si>
    <t>2445341.300 </t>
  </si>
  <si>
    <t> 06.01.1983 19:12 </t>
  </si>
  <si>
    <t>2445613.392 </t>
  </si>
  <si>
    <t> 05.10.1983 21:24 </t>
  </si>
  <si>
    <t> BBS 69 </t>
  </si>
  <si>
    <t>2445632.332 </t>
  </si>
  <si>
    <t> 24.10.1983 19:58 </t>
  </si>
  <si>
    <t>2445681.410 </t>
  </si>
  <si>
    <t> 12.12.1983 21:50 </t>
  </si>
  <si>
    <t>2445987.5130 </t>
  </si>
  <si>
    <t> 14.10.1984 00:18 </t>
  </si>
  <si>
    <t> -0.0015 </t>
  </si>
  <si>
    <t>IBVS 3078 </t>
  </si>
  <si>
    <t>2446004.3008 </t>
  </si>
  <si>
    <t> 30.10.1984 19:13 </t>
  </si>
  <si>
    <t> -0.0041 </t>
  </si>
  <si>
    <t> Ibanoglu &amp; Akan </t>
  </si>
  <si>
    <t>2446023.250 </t>
  </si>
  <si>
    <t> 18.11.1984 18:00 </t>
  </si>
  <si>
    <t> BBS 74 </t>
  </si>
  <si>
    <t>2446043.0494 </t>
  </si>
  <si>
    <t> 08.12.1984 13:11 </t>
  </si>
  <si>
    <t> -0.0027 </t>
  </si>
  <si>
    <t> Han &amp; Kim [Licht.] </t>
  </si>
  <si>
    <t> PASP 100.964 </t>
  </si>
  <si>
    <t>2446054.244 </t>
  </si>
  <si>
    <t> 19.12.1984 17:51 </t>
  </si>
  <si>
    <t> BBS 75 </t>
  </si>
  <si>
    <t>2446059.412 </t>
  </si>
  <si>
    <t> 24.12.1984 21:53 </t>
  </si>
  <si>
    <t> VSSC 61.19 </t>
  </si>
  <si>
    <t>2446322.4592 </t>
  </si>
  <si>
    <t> 13.09.1985 23:01 </t>
  </si>
  <si>
    <t> -0.0030 </t>
  </si>
  <si>
    <t> Tümer &amp; Akan </t>
  </si>
  <si>
    <t>2446326.3344 </t>
  </si>
  <si>
    <t> 17.09.1985 20:01 </t>
  </si>
  <si>
    <t> -0.0025 </t>
  </si>
  <si>
    <t> Ibanoglu &amp; Eker </t>
  </si>
  <si>
    <t>2446331.5004 </t>
  </si>
  <si>
    <t> 23.09.1985 00:00 </t>
  </si>
  <si>
    <t> Akan &amp; Eker </t>
  </si>
  <si>
    <t>2446413.298 </t>
  </si>
  <si>
    <t> 13.12.1985 19:09 </t>
  </si>
  <si>
    <t> BBS 79 </t>
  </si>
  <si>
    <t>2446745.2367 </t>
  </si>
  <si>
    <t> 10.11.1986 17:40 </t>
  </si>
  <si>
    <t>2446753.4130 </t>
  </si>
  <si>
    <t> 18.11.1986 21:54 </t>
  </si>
  <si>
    <t> -0.0039 </t>
  </si>
  <si>
    <t> Evren &amp; Akan </t>
  </si>
  <si>
    <t>2446760.303 </t>
  </si>
  <si>
    <t> 25.11.1986 19:16 </t>
  </si>
  <si>
    <t> BBS 82 </t>
  </si>
  <si>
    <t>2447057.365 </t>
  </si>
  <si>
    <t> 18.09.1987 20:45 </t>
  </si>
  <si>
    <t> G.Mavrofridis </t>
  </si>
  <si>
    <t> BBS 86 </t>
  </si>
  <si>
    <t>2447082.329 </t>
  </si>
  <si>
    <t> 13.10.1987 19:53 </t>
  </si>
  <si>
    <t>2447094.3875 </t>
  </si>
  <si>
    <t> 25.10.1987 21:18 </t>
  </si>
  <si>
    <t> -0.0044 </t>
  </si>
  <si>
    <t> Akan &amp; Evren </t>
  </si>
  <si>
    <t>IBVS 3355 </t>
  </si>
  <si>
    <t>2447113.328 </t>
  </si>
  <si>
    <t> 13.11.1987 19:52 </t>
  </si>
  <si>
    <t> BBS 88 </t>
  </si>
  <si>
    <t>2447125.386 </t>
  </si>
  <si>
    <t> 25.11.1987 21:15 </t>
  </si>
  <si>
    <t> A.Paschke </t>
  </si>
  <si>
    <t> BRNO 30 </t>
  </si>
  <si>
    <t>2447410.3944 </t>
  </si>
  <si>
    <t> 05.09.1988 21:27 </t>
  </si>
  <si>
    <t> -0.0022 </t>
  </si>
  <si>
    <t>2447434.5021 </t>
  </si>
  <si>
    <t> 30.09.1988 00:03 </t>
  </si>
  <si>
    <t> Akan &amp; Keskin </t>
  </si>
  <si>
    <t>2447553.328 </t>
  </si>
  <si>
    <t> 26.01.1989 19:52 </t>
  </si>
  <si>
    <t> BBS 91 </t>
  </si>
  <si>
    <t>2447856.424 </t>
  </si>
  <si>
    <t> 25.11.1989 22:10 </t>
  </si>
  <si>
    <t> VSSC 73 </t>
  </si>
  <si>
    <t>2448531.4753 </t>
  </si>
  <si>
    <t> 01.10.1991 23:24 </t>
  </si>
  <si>
    <t> -0.0061 </t>
  </si>
  <si>
    <t>IBVS 3760 </t>
  </si>
  <si>
    <t>2448531.4758 </t>
  </si>
  <si>
    <t> 01.10.1991 23:25 </t>
  </si>
  <si>
    <t> -0.0056 </t>
  </si>
  <si>
    <t>G</t>
  </si>
  <si>
    <t>2448541.3767 </t>
  </si>
  <si>
    <t> 11.10.1991 21:02 </t>
  </si>
  <si>
    <t> -0.0067 </t>
  </si>
  <si>
    <t> C.Akan </t>
  </si>
  <si>
    <t>2448541.3773 </t>
  </si>
  <si>
    <t> 11.10.1991 21:03 </t>
  </si>
  <si>
    <t>2448594.3322 </t>
  </si>
  <si>
    <t> 03.12.1991 19:58 </t>
  </si>
  <si>
    <t> -0.0057 </t>
  </si>
  <si>
    <t> Tunca et al. </t>
  </si>
  <si>
    <t>2448594.3333 </t>
  </si>
  <si>
    <t> 03.12.1991 19:59 </t>
  </si>
  <si>
    <t> -0.0046 </t>
  </si>
  <si>
    <t>2448888.3754 </t>
  </si>
  <si>
    <t> 22.09.1992 21:00 </t>
  </si>
  <si>
    <t> -0.0105 </t>
  </si>
  <si>
    <t> Jassur &amp; Kermani </t>
  </si>
  <si>
    <t>IBVS 3896 </t>
  </si>
  <si>
    <t>2448897.4161 </t>
  </si>
  <si>
    <t> 01.10.1992 21:59 </t>
  </si>
  <si>
    <t> -0.0108 </t>
  </si>
  <si>
    <t>2448913.3461 </t>
  </si>
  <si>
    <t> 17.10.1992 20:18 </t>
  </si>
  <si>
    <t> -0.0102 </t>
  </si>
  <si>
    <t>2449003.330 </t>
  </si>
  <si>
    <t> 15.01.1993 19:55 </t>
  </si>
  <si>
    <t> BBS 103 </t>
  </si>
  <si>
    <t>2450003.4397 </t>
  </si>
  <si>
    <t> 12.10.1995 22:33 </t>
  </si>
  <si>
    <t> -0.0036 </t>
  </si>
  <si>
    <t> Z.Müyesseroglu </t>
  </si>
  <si>
    <t>IBVS 4941 </t>
  </si>
  <si>
    <t>2450007.3112 </t>
  </si>
  <si>
    <t> 16.10.1995 19:28 </t>
  </si>
  <si>
    <t> -0.0068 </t>
  </si>
  <si>
    <t>2450715.5266 </t>
  </si>
  <si>
    <t> 24.09.1997 00:38 </t>
  </si>
  <si>
    <t> -0.0035 </t>
  </si>
  <si>
    <t> S.O.Selam </t>
  </si>
  <si>
    <t>IBVS 4670 </t>
  </si>
  <si>
    <t>2450731.4506 </t>
  </si>
  <si>
    <t> 09.10.1997 22:48 </t>
  </si>
  <si>
    <t> -0.0089 </t>
  </si>
  <si>
    <t>2450756.4201 </t>
  </si>
  <si>
    <t> 03.11.1997 22:04 </t>
  </si>
  <si>
    <t> -0.0098 </t>
  </si>
  <si>
    <t>o</t>
  </si>
  <si>
    <t> W.Kleikamp </t>
  </si>
  <si>
    <t>BAVM 118 </t>
  </si>
  <si>
    <t>2451821.5362 </t>
  </si>
  <si>
    <t> 04.10.2000 00:52 </t>
  </si>
  <si>
    <t> -0.0104 </t>
  </si>
  <si>
    <t>-I</t>
  </si>
  <si>
    <t>BAVM 152 </t>
  </si>
  <si>
    <t>2452607.6729 </t>
  </si>
  <si>
    <t> 29.11.2002 04:08 </t>
  </si>
  <si>
    <t>10686</t>
  </si>
  <si>
    <t> -0.0107 </t>
  </si>
  <si>
    <t> R.Nelson </t>
  </si>
  <si>
    <t>IBVS 5371 </t>
  </si>
  <si>
    <t>2452874.5968 </t>
  </si>
  <si>
    <t> 23.08.2003 02:19 </t>
  </si>
  <si>
    <t>10996</t>
  </si>
  <si>
    <t> -0.0117 </t>
  </si>
  <si>
    <t>R</t>
  </si>
  <si>
    <t> M.Zejda </t>
  </si>
  <si>
    <t>IBVS 5583 </t>
  </si>
  <si>
    <t>2452875.462 </t>
  </si>
  <si>
    <t> 23.08.2003 23:05 </t>
  </si>
  <si>
    <t>10997</t>
  </si>
  <si>
    <t> P.Lutcha </t>
  </si>
  <si>
    <t>OEJV 0074 </t>
  </si>
  <si>
    <t>2453273.6972 </t>
  </si>
  <si>
    <t> 25.09.2004 04:43 </t>
  </si>
  <si>
    <t>11459.5</t>
  </si>
  <si>
    <t> -0.0071 </t>
  </si>
  <si>
    <t>C </t>
  </si>
  <si>
    <t> W.Ogloza et al. </t>
  </si>
  <si>
    <t>IBVS 5843 </t>
  </si>
  <si>
    <t>2453283.5936 </t>
  </si>
  <si>
    <t> 05.10.2004 02:14 </t>
  </si>
  <si>
    <t>11471</t>
  </si>
  <si>
    <t> -0.0128 </t>
  </si>
  <si>
    <t>2453286.6058 </t>
  </si>
  <si>
    <t> 08.10.2004 02:32 </t>
  </si>
  <si>
    <t>11474.5</t>
  </si>
  <si>
    <t> -0.0143 </t>
  </si>
  <si>
    <t>2453288.7592 </t>
  </si>
  <si>
    <t> 10.10.2004 06:13 </t>
  </si>
  <si>
    <t>11477</t>
  </si>
  <si>
    <t> -0.0135 </t>
  </si>
  <si>
    <t>2453289.6211 </t>
  </si>
  <si>
    <t> 11.10.2004 02:54 </t>
  </si>
  <si>
    <t>11478</t>
  </si>
  <si>
    <t> -0.0126 </t>
  </si>
  <si>
    <t>2453294.7887 </t>
  </si>
  <si>
    <t> 16.10.2004 06:55 </t>
  </si>
  <si>
    <t>11484</t>
  </si>
  <si>
    <t> -0.0113 </t>
  </si>
  <si>
    <t>2453298.6607 </t>
  </si>
  <si>
    <t> 20.10.2004 03:51 </t>
  </si>
  <si>
    <t>11488.5</t>
  </si>
  <si>
    <t> -0.0140 </t>
  </si>
  <si>
    <t>2453307.7029 </t>
  </si>
  <si>
    <t> 29.10.2004 04:52 </t>
  </si>
  <si>
    <t>11499</t>
  </si>
  <si>
    <t> -0.0129 </t>
  </si>
  <si>
    <t>2453311.5756 </t>
  </si>
  <si>
    <t> 02.11.2004 01:48 </t>
  </si>
  <si>
    <t>11503.5</t>
  </si>
  <si>
    <t> -0.0149 </t>
  </si>
  <si>
    <t>2453336.9771 </t>
  </si>
  <si>
    <t> 27.11.2004 11:27 </t>
  </si>
  <si>
    <t>11533</t>
  </si>
  <si>
    <t> Nagai </t>
  </si>
  <si>
    <t>VSB 43 </t>
  </si>
  <si>
    <t>2453984.4866 </t>
  </si>
  <si>
    <t> 05.09.2006 23:40 </t>
  </si>
  <si>
    <t>12285</t>
  </si>
  <si>
    <t> -0.0130 </t>
  </si>
  <si>
    <t> S. Dogru et al. </t>
  </si>
  <si>
    <t>IBVS 5746 </t>
  </si>
  <si>
    <t>2453990.5121 </t>
  </si>
  <si>
    <t> 12.09.2006 00:17 </t>
  </si>
  <si>
    <t>12292</t>
  </si>
  <si>
    <t> Sz.Csizmadia et al. </t>
  </si>
  <si>
    <t>IBVS 5736 </t>
  </si>
  <si>
    <t>2454023.0942 </t>
  </si>
  <si>
    <t> 14.10.2006 14:15 </t>
  </si>
  <si>
    <t>12330</t>
  </si>
  <si>
    <t> -0.1526 </t>
  </si>
  <si>
    <t> K.Nagai et al. </t>
  </si>
  <si>
    <t>VSB 45 </t>
  </si>
  <si>
    <t>2454040.0240 </t>
  </si>
  <si>
    <t> 31.10.2006 12:34 </t>
  </si>
  <si>
    <t>12349.5</t>
  </si>
  <si>
    <t> -0.0132 </t>
  </si>
  <si>
    <t>2454097.28354 </t>
  </si>
  <si>
    <t> 27.12.2006 18:48 </t>
  </si>
  <si>
    <t>12416</t>
  </si>
  <si>
    <t> -0.01341 </t>
  </si>
  <si>
    <t> R.Ehrenberger </t>
  </si>
  <si>
    <t>2454369.3737 </t>
  </si>
  <si>
    <t> 25.09.2007 20:58 </t>
  </si>
  <si>
    <t>12732</t>
  </si>
  <si>
    <t> -0.0145 </t>
  </si>
  <si>
    <t> A.Liakos et al. </t>
  </si>
  <si>
    <t>IBVS 6095 </t>
  </si>
  <si>
    <t>2454845.9623 </t>
  </si>
  <si>
    <t> 14.01.2009 11:05 </t>
  </si>
  <si>
    <t>13285.5</t>
  </si>
  <si>
    <t> -0.0161 </t>
  </si>
  <si>
    <t> K.Nakajima </t>
  </si>
  <si>
    <t>VSB 50 </t>
  </si>
  <si>
    <t>2455143.0244 </t>
  </si>
  <si>
    <t> 07.11.2009 12:35 </t>
  </si>
  <si>
    <t>13630.5</t>
  </si>
  <si>
    <t> -0.0156 </t>
  </si>
  <si>
    <t>Rc</t>
  </si>
  <si>
    <t> K.Nagai </t>
  </si>
  <si>
    <t>2455483.56825 </t>
  </si>
  <si>
    <t> 14.10.2010 01:38 </t>
  </si>
  <si>
    <t>14026</t>
  </si>
  <si>
    <t> -0.01630 </t>
  </si>
  <si>
    <t> R.Uhlar </t>
  </si>
  <si>
    <t>IBVS 6007 </t>
  </si>
  <si>
    <t>2455850.3760 </t>
  </si>
  <si>
    <t> 15.10.2011 21:01 </t>
  </si>
  <si>
    <t>14452</t>
  </si>
  <si>
    <t> -0.0151 </t>
  </si>
  <si>
    <t> D.Böhme </t>
  </si>
  <si>
    <t>BAVM 225 </t>
  </si>
  <si>
    <t>2455889.9824 </t>
  </si>
  <si>
    <t> 24.11.2011 11:34 </t>
  </si>
  <si>
    <t>14498</t>
  </si>
  <si>
    <t> -0.0169 </t>
  </si>
  <si>
    <t>VSB 53 </t>
  </si>
  <si>
    <t>2456152.60033 </t>
  </si>
  <si>
    <t> 13.08.2012 02:24 </t>
  </si>
  <si>
    <t>14803</t>
  </si>
  <si>
    <t> -0.01867 </t>
  </si>
  <si>
    <t>IBVS 6114 </t>
  </si>
  <si>
    <t>2456208.1402 </t>
  </si>
  <si>
    <t> 07.10.2012 15:21 </t>
  </si>
  <si>
    <t>14867.5</t>
  </si>
  <si>
    <t> -0.0164 </t>
  </si>
  <si>
    <t>VSB 55 </t>
  </si>
  <si>
    <t>2456208.1411 </t>
  </si>
  <si>
    <t> 07.10.2012 15:23 </t>
  </si>
  <si>
    <t> -0.0155 </t>
  </si>
  <si>
    <t>2456208.1417 </t>
  </si>
  <si>
    <t> 07.10.2012 15:24 </t>
  </si>
  <si>
    <t>2456962.4147 </t>
  </si>
  <si>
    <t> 31.10.2014 21:57 </t>
  </si>
  <si>
    <t>15743.5</t>
  </si>
  <si>
    <t> -0.0201 </t>
  </si>
  <si>
    <t> L.Corp </t>
  </si>
  <si>
    <t> JAAVSO 43-1 </t>
  </si>
  <si>
    <t>2456974.0399 </t>
  </si>
  <si>
    <t> 12.11.2014 12:57 </t>
  </si>
  <si>
    <t>15757</t>
  </si>
  <si>
    <t> -0.0191 </t>
  </si>
  <si>
    <t>Ic</t>
  </si>
  <si>
    <t>VSB 59 </t>
  </si>
  <si>
    <t>2456974.0400 </t>
  </si>
  <si>
    <t> -0.0190 </t>
  </si>
  <si>
    <t>2456974.0401 </t>
  </si>
  <si>
    <t> -0.0189 </t>
  </si>
  <si>
    <t>BAD?</t>
  </si>
  <si>
    <t>IBVS 6196</t>
  </si>
  <si>
    <t>OEJV 0179</t>
  </si>
  <si>
    <t>OEJV 0181</t>
  </si>
  <si>
    <t>JAVSO..48…87</t>
  </si>
  <si>
    <t>JAVSO..48..256</t>
  </si>
  <si>
    <t>VSB 069</t>
  </si>
  <si>
    <t>JAVSO 49, 256</t>
  </si>
  <si>
    <t>JAVSO, 48, 87</t>
  </si>
  <si>
    <t>JAVSO, 48, 256</t>
  </si>
  <si>
    <t>JBAV, 55</t>
  </si>
  <si>
    <t>JBAV, 60</t>
  </si>
  <si>
    <t>VSB, 91</t>
  </si>
  <si>
    <t>JAVSO, 50, 133</t>
  </si>
  <si>
    <t>VSB, 108</t>
  </si>
  <si>
    <t>11/01/1899</t>
  </si>
  <si>
    <t>23/11/1899</t>
  </si>
  <si>
    <t xml:space="preserve">Mag </t>
  </si>
  <si>
    <t>Next ToM-P</t>
  </si>
  <si>
    <t>Next ToM-S</t>
  </si>
  <si>
    <t>JAAVSO, 52, 243</t>
  </si>
  <si>
    <t>8.91-10.05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</si>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</sst>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50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7" fillId="0" borderId="0" applyNumberFormat="0" applyFill="0" applyBorder="0" applyAlignment="0" applyProtection="0"/>
    <xf numFmtId="2" fontId="5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22" fillId="0" borderId="0"/>
    <xf numFmtId="0" fontId="8" fillId="0" borderId="0"/>
    <xf numFmtId="0" fontId="8" fillId="0" borderId="0"/>
    <xf numFmtId="0" fontId="22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5" fillId="2" borderId="7"/>
    <xf numFmtId="0" fontId="35" fillId="0" borderId="0" applyNumberFormat="0" applyFill="0" applyBorder="0" applyAlignment="0" applyProtection="0"/>
  </cellStyleXfs>
  <cellXfs count="160">
    <xf numFmtId="0" fontId="0" fillId="2" borderId="0" xfId="0" applyFill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8" xfId="0" applyFill="1" applyBorder="1"/>
    <xf numFmtId="0" fontId="0" fillId="0" borderId="9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right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2" xfId="0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2" borderId="10" xfId="0" applyNumberFormat="1" applyFill="1" applyBorder="1"/>
    <xf numFmtId="0" fontId="9" fillId="2" borderId="5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5" xfId="0" applyFont="1" applyFill="1" applyBorder="1"/>
    <xf numFmtId="0" fontId="6" fillId="2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1" fontId="0" fillId="2" borderId="8" xfId="0" applyNumberForma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2" borderId="5" xfId="0" applyFont="1" applyFill="1" applyBorder="1"/>
    <xf numFmtId="0" fontId="11" fillId="0" borderId="0" xfId="0" applyFont="1"/>
    <xf numFmtId="0" fontId="0" fillId="0" borderId="18" xfId="0" applyBorder="1"/>
    <xf numFmtId="0" fontId="0" fillId="0" borderId="19" xfId="0" applyBorder="1"/>
    <xf numFmtId="0" fontId="14" fillId="0" borderId="0" xfId="0" applyFont="1"/>
    <xf numFmtId="0" fontId="0" fillId="0" borderId="20" xfId="0" applyBorder="1"/>
    <xf numFmtId="0" fontId="0" fillId="0" borderId="21" xfId="0" applyBorder="1"/>
    <xf numFmtId="0" fontId="0" fillId="0" borderId="5" xfId="0" applyBorder="1" applyAlignment="1">
      <alignment horizontal="left"/>
    </xf>
    <xf numFmtId="0" fontId="15" fillId="0" borderId="0" xfId="0" applyFont="1"/>
    <xf numFmtId="0" fontId="12" fillId="0" borderId="0" xfId="0" applyFont="1"/>
    <xf numFmtId="22" fontId="11" fillId="0" borderId="0" xfId="0" applyNumberFormat="1" applyFo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18" fillId="0" borderId="0" xfId="38" applyAlignment="1" applyProtection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0" xfId="0" quotePrefix="1"/>
    <xf numFmtId="0" fontId="19" fillId="25" borderId="28" xfId="0" applyFont="1" applyFill="1" applyBorder="1" applyAlignment="1">
      <alignment horizontal="left" vertical="top" wrapText="1" indent="1"/>
    </xf>
    <xf numFmtId="0" fontId="19" fillId="25" borderId="28" xfId="0" applyFont="1" applyFill="1" applyBorder="1" applyAlignment="1">
      <alignment horizontal="center" vertical="top" wrapText="1"/>
    </xf>
    <xf numFmtId="0" fontId="19" fillId="25" borderId="28" xfId="0" applyFont="1" applyFill="1" applyBorder="1" applyAlignment="1">
      <alignment horizontal="right" vertical="top" wrapText="1"/>
    </xf>
    <xf numFmtId="0" fontId="18" fillId="25" borderId="28" xfId="38" applyFill="1" applyBorder="1" applyAlignment="1" applyProtection="1">
      <alignment horizontal="right" vertical="top" wrapText="1"/>
    </xf>
    <xf numFmtId="0" fontId="6" fillId="2" borderId="9" xfId="0" applyFont="1" applyFill="1" applyBorder="1" applyAlignment="1">
      <alignment horizontal="center"/>
    </xf>
    <xf numFmtId="0" fontId="0" fillId="2" borderId="17" xfId="0" applyFill="1" applyBorder="1"/>
    <xf numFmtId="0" fontId="21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14" fontId="5" fillId="2" borderId="10" xfId="0" applyNumberFormat="1" applyFont="1" applyFill="1" applyBorder="1"/>
    <xf numFmtId="14" fontId="5" fillId="2" borderId="5" xfId="0" applyNumberFormat="1" applyFont="1" applyFill="1" applyBorder="1"/>
    <xf numFmtId="0" fontId="0" fillId="2" borderId="29" xfId="0" applyFill="1" applyBorder="1"/>
    <xf numFmtId="0" fontId="0" fillId="2" borderId="30" xfId="0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0" fontId="40" fillId="2" borderId="10" xfId="0" applyFont="1" applyFill="1" applyBorder="1"/>
    <xf numFmtId="0" fontId="40" fillId="2" borderId="33" xfId="0" applyFont="1" applyFill="1" applyBorder="1" applyAlignment="1">
      <alignment horizontal="right" vertical="center"/>
    </xf>
    <xf numFmtId="0" fontId="40" fillId="2" borderId="35" xfId="0" applyFont="1" applyFill="1" applyBorder="1" applyAlignment="1">
      <alignment horizontal="right" vertical="center"/>
    </xf>
    <xf numFmtId="0" fontId="0" fillId="26" borderId="31" xfId="0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41" fillId="2" borderId="34" xfId="0" applyFont="1" applyFill="1" applyBorder="1" applyAlignment="1">
      <alignment horizontal="right" vertical="center"/>
    </xf>
    <xf numFmtId="22" fontId="41" fillId="2" borderId="34" xfId="0" applyNumberFormat="1" applyFont="1" applyFill="1" applyBorder="1" applyAlignment="1">
      <alignment horizontal="right" vertical="center"/>
    </xf>
    <xf numFmtId="22" fontId="41" fillId="2" borderId="36" xfId="0" applyNumberFormat="1" applyFont="1" applyFill="1" applyBorder="1" applyAlignment="1">
      <alignment horizontal="right" vertical="center"/>
    </xf>
    <xf numFmtId="0" fontId="5" fillId="26" borderId="32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165" fontId="9" fillId="0" borderId="10" xfId="0" applyNumberFormat="1" applyFont="1" applyFill="1" applyBorder="1" applyAlignment="1">
      <alignment horizontal="left"/>
    </xf>
    <xf numFmtId="0" fontId="20" fillId="0" borderId="5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165" fontId="9" fillId="0" borderId="5" xfId="0" applyNumberFormat="1" applyFont="1" applyFill="1" applyBorder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165" fontId="0" fillId="0" borderId="5" xfId="0" applyNumberFormat="1" applyFill="1" applyBorder="1" applyAlignment="1">
      <alignment horizontal="left"/>
    </xf>
    <xf numFmtId="0" fontId="9" fillId="0" borderId="5" xfId="0" applyFont="1" applyFill="1" applyBorder="1"/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/>
    <xf numFmtId="0" fontId="9" fillId="0" borderId="5" xfId="0" applyFont="1" applyFill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165" fontId="16" fillId="0" borderId="5" xfId="0" applyNumberFormat="1" applyFont="1" applyFill="1" applyBorder="1" applyAlignment="1">
      <alignment horizontal="left"/>
    </xf>
    <xf numFmtId="0" fontId="38" fillId="0" borderId="5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center" vertical="center"/>
    </xf>
    <xf numFmtId="165" fontId="38" fillId="0" borderId="5" xfId="0" applyNumberFormat="1" applyFont="1" applyFill="1" applyBorder="1" applyAlignment="1">
      <alignment horizontal="left" vertical="center"/>
    </xf>
    <xf numFmtId="0" fontId="19" fillId="0" borderId="0" xfId="43" applyFont="1" applyFill="1"/>
    <xf numFmtId="0" fontId="19" fillId="0" borderId="0" xfId="43" applyFont="1" applyFill="1" applyAlignment="1">
      <alignment horizontal="center"/>
    </xf>
    <xf numFmtId="0" fontId="19" fillId="0" borderId="0" xfId="43" applyFont="1" applyFill="1" applyAlignment="1">
      <alignment horizontal="left"/>
    </xf>
    <xf numFmtId="165" fontId="19" fillId="0" borderId="0" xfId="43" applyNumberFormat="1" applyFont="1" applyFill="1" applyAlignment="1">
      <alignment horizontal="left"/>
    </xf>
    <xf numFmtId="0" fontId="19" fillId="0" borderId="0" xfId="42" applyFont="1" applyFill="1" applyAlignment="1">
      <alignment wrapText="1"/>
    </xf>
    <xf numFmtId="0" fontId="19" fillId="0" borderId="0" xfId="42" applyFont="1" applyFill="1" applyAlignment="1">
      <alignment horizontal="center" wrapText="1"/>
    </xf>
    <xf numFmtId="0" fontId="19" fillId="0" borderId="0" xfId="42" applyFont="1" applyFill="1" applyAlignment="1">
      <alignment horizontal="left" wrapText="1"/>
    </xf>
    <xf numFmtId="165" fontId="19" fillId="0" borderId="0" xfId="42" applyNumberFormat="1" applyFont="1" applyFill="1" applyAlignment="1">
      <alignment horizontal="left" wrapText="1"/>
    </xf>
    <xf numFmtId="0" fontId="37" fillId="0" borderId="0" xfId="42" applyFont="1" applyFill="1"/>
    <xf numFmtId="0" fontId="37" fillId="0" borderId="0" xfId="42" applyFont="1" applyFill="1" applyAlignment="1">
      <alignment horizontal="center"/>
    </xf>
    <xf numFmtId="0" fontId="37" fillId="0" borderId="0" xfId="42" applyFont="1" applyFill="1" applyAlignment="1">
      <alignment horizontal="left"/>
    </xf>
    <xf numFmtId="165" fontId="12" fillId="0" borderId="0" xfId="42" applyNumberFormat="1" applyFont="1" applyFill="1" applyAlignment="1">
      <alignment horizontal="left"/>
    </xf>
    <xf numFmtId="0" fontId="36" fillId="0" borderId="0" xfId="44" applyFont="1" applyFill="1" applyAlignment="1">
      <alignment horizontal="left"/>
    </xf>
    <xf numFmtId="0" fontId="36" fillId="0" borderId="0" xfId="44" applyFont="1" applyFill="1" applyAlignment="1">
      <alignment horizontal="center"/>
    </xf>
    <xf numFmtId="165" fontId="36" fillId="0" borderId="0" xfId="44" applyNumberFormat="1" applyFont="1" applyFill="1" applyAlignment="1">
      <alignment horizontal="left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65" fontId="38" fillId="0" borderId="0" xfId="0" applyNumberFormat="1" applyFont="1" applyFill="1" applyAlignment="1">
      <alignment horizontal="left" vertical="center"/>
    </xf>
    <xf numFmtId="0" fontId="36" fillId="0" borderId="0" xfId="42" applyFont="1" applyFill="1"/>
    <xf numFmtId="0" fontId="36" fillId="0" borderId="0" xfId="42" applyFont="1" applyFill="1" applyAlignment="1">
      <alignment horizontal="center"/>
    </xf>
    <xf numFmtId="0" fontId="36" fillId="0" borderId="0" xfId="42" applyFont="1" applyFill="1" applyAlignment="1">
      <alignment horizontal="left"/>
    </xf>
    <xf numFmtId="165" fontId="36" fillId="0" borderId="0" xfId="42" applyNumberFormat="1" applyFont="1" applyFill="1" applyAlignment="1">
      <alignment horizontal="left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center" wrapText="1"/>
    </xf>
    <xf numFmtId="166" fontId="39" fillId="0" borderId="0" xfId="0" applyNumberFormat="1" applyFont="1" applyFill="1" applyAlignment="1">
      <alignment horizontal="left" vertical="center" wrapText="1"/>
    </xf>
    <xf numFmtId="165" fontId="39" fillId="0" borderId="0" xfId="0" applyNumberFormat="1" applyFont="1" applyFill="1" applyAlignment="1">
      <alignment horizontal="left" vertical="center" wrapText="1"/>
    </xf>
    <xf numFmtId="0" fontId="39" fillId="0" borderId="0" xfId="0" applyFont="1" applyFill="1" applyAlignment="1">
      <alignment vertical="center" wrapText="1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165" fontId="36" fillId="0" borderId="0" xfId="0" applyNumberFormat="1" applyFont="1" applyFill="1" applyAlignment="1">
      <alignment horizontal="left"/>
    </xf>
    <xf numFmtId="0" fontId="39" fillId="0" borderId="0" xfId="0" applyFont="1" applyFill="1" applyAlignment="1" applyProtection="1">
      <alignment horizontal="left"/>
      <protection locked="0"/>
    </xf>
    <xf numFmtId="0" fontId="39" fillId="0" borderId="0" xfId="0" applyFont="1" applyFill="1" applyAlignment="1" applyProtection="1">
      <alignment horizontal="center"/>
      <protection locked="0"/>
    </xf>
    <xf numFmtId="166" fontId="39" fillId="0" borderId="0" xfId="0" applyNumberFormat="1" applyFont="1" applyFill="1" applyAlignment="1" applyProtection="1">
      <alignment horizontal="left" vertical="center" wrapText="1"/>
      <protection locked="0"/>
    </xf>
    <xf numFmtId="166" fontId="39" fillId="0" borderId="0" xfId="0" applyNumberFormat="1" applyFont="1" applyFill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38547486033519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2849162011174"/>
          <c:y val="0.15360525079173626"/>
          <c:w val="0.82821229050279332"/>
          <c:h val="0.617555804203511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3.4319600001254003E-2</c:v>
                </c:pt>
                <c:pt idx="1">
                  <c:v>3.0678400000397232E-2</c:v>
                </c:pt>
                <c:pt idx="2">
                  <c:v>2.3795600001903949E-2</c:v>
                </c:pt>
                <c:pt idx="3">
                  <c:v>2.1325200003047939E-2</c:v>
                </c:pt>
                <c:pt idx="4">
                  <c:v>5.3214800002024276E-2</c:v>
                </c:pt>
                <c:pt idx="5">
                  <c:v>4.791280000063125E-2</c:v>
                </c:pt>
                <c:pt idx="6">
                  <c:v>2.83320000016829E-2</c:v>
                </c:pt>
                <c:pt idx="7">
                  <c:v>4.1138600003250758E-2</c:v>
                </c:pt>
                <c:pt idx="8">
                  <c:v>2.5868400003673742E-2</c:v>
                </c:pt>
                <c:pt idx="9">
                  <c:v>-4.4580000030691735E-4</c:v>
                </c:pt>
                <c:pt idx="10">
                  <c:v>5.4792200004158076E-2</c:v>
                </c:pt>
                <c:pt idx="11">
                  <c:v>0.10190450000300189</c:v>
                </c:pt>
                <c:pt idx="12">
                  <c:v>4.042440000193892E-2</c:v>
                </c:pt>
                <c:pt idx="13">
                  <c:v>2.9964400000608293E-2</c:v>
                </c:pt>
                <c:pt idx="14">
                  <c:v>1.222559999951045E-2</c:v>
                </c:pt>
                <c:pt idx="15">
                  <c:v>5.3198800000245683E-2</c:v>
                </c:pt>
                <c:pt idx="16">
                  <c:v>-5.4180000006454065E-4</c:v>
                </c:pt>
                <c:pt idx="17">
                  <c:v>6.6322000020591076E-3</c:v>
                </c:pt>
                <c:pt idx="18">
                  <c:v>1.7726200003380654E-2</c:v>
                </c:pt>
                <c:pt idx="19">
                  <c:v>-2.6135199997952441E-2</c:v>
                </c:pt>
                <c:pt idx="20">
                  <c:v>0.13936450000255718</c:v>
                </c:pt>
                <c:pt idx="21">
                  <c:v>7.1379800003342098E-2</c:v>
                </c:pt>
                <c:pt idx="22">
                  <c:v>3.9861200002633268E-2</c:v>
                </c:pt>
                <c:pt idx="23">
                  <c:v>-3.6211399998137495E-2</c:v>
                </c:pt>
                <c:pt idx="24">
                  <c:v>3.1999800001358381E-2</c:v>
                </c:pt>
                <c:pt idx="25">
                  <c:v>5.7177400001819478E-2</c:v>
                </c:pt>
                <c:pt idx="26">
                  <c:v>-8.5241999986465089E-3</c:v>
                </c:pt>
                <c:pt idx="27">
                  <c:v>3.2312400002410868E-2</c:v>
                </c:pt>
                <c:pt idx="28">
                  <c:v>6.5772000016295351E-3</c:v>
                </c:pt>
                <c:pt idx="29">
                  <c:v>-3.3677999999781605E-3</c:v>
                </c:pt>
                <c:pt idx="30">
                  <c:v>3.7324800003261771E-2</c:v>
                </c:pt>
                <c:pt idx="31">
                  <c:v>5.4144300000189105E-2</c:v>
                </c:pt>
                <c:pt idx="32">
                  <c:v>-5.5944999985513277E-3</c:v>
                </c:pt>
                <c:pt idx="33">
                  <c:v>5.2722200001880992E-2</c:v>
                </c:pt>
                <c:pt idx="34">
                  <c:v>1.466180000352324E-2</c:v>
                </c:pt>
                <c:pt idx="35">
                  <c:v>5.5974800001422409E-2</c:v>
                </c:pt>
                <c:pt idx="36">
                  <c:v>4.8480600005859742E-2</c:v>
                </c:pt>
                <c:pt idx="37">
                  <c:v>1.3580000013462268E-3</c:v>
                </c:pt>
                <c:pt idx="38">
                  <c:v>1.2231800003064563E-2</c:v>
                </c:pt>
                <c:pt idx="39">
                  <c:v>2.8773599999112776E-2</c:v>
                </c:pt>
                <c:pt idx="40">
                  <c:v>-1.186519999828306E-2</c:v>
                </c:pt>
                <c:pt idx="41">
                  <c:v>9.4118000015441794E-3</c:v>
                </c:pt>
                <c:pt idx="42">
                  <c:v>9.9176000003353693E-3</c:v>
                </c:pt>
                <c:pt idx="43">
                  <c:v>8.5720000060973689E-4</c:v>
                </c:pt>
                <c:pt idx="44">
                  <c:v>2.1170200001506601E-2</c:v>
                </c:pt>
                <c:pt idx="45">
                  <c:v>4.0736400002060691E-2</c:v>
                </c:pt>
                <c:pt idx="46">
                  <c:v>4.9409400002332404E-2</c:v>
                </c:pt>
                <c:pt idx="47">
                  <c:v>1.7023800002789358E-2</c:v>
                </c:pt>
                <c:pt idx="48">
                  <c:v>6.4023800001450581E-2</c:v>
                </c:pt>
                <c:pt idx="49">
                  <c:v>1.1625999999523629E-2</c:v>
                </c:pt>
                <c:pt idx="50">
                  <c:v>1.2228200004756218E-2</c:v>
                </c:pt>
                <c:pt idx="51">
                  <c:v>5.1890800001274329E-2</c:v>
                </c:pt>
                <c:pt idx="52">
                  <c:v>-4.4587999982468318E-3</c:v>
                </c:pt>
                <c:pt idx="53">
                  <c:v>1.5285600005881861E-2</c:v>
                </c:pt>
                <c:pt idx="54">
                  <c:v>8.4562600000936072E-2</c:v>
                </c:pt>
                <c:pt idx="55">
                  <c:v>3.5044000000198139E-2</c:v>
                </c:pt>
                <c:pt idx="56">
                  <c:v>1.7764600001100916E-2</c:v>
                </c:pt>
                <c:pt idx="57">
                  <c:v>4.1685899999720277E-2</c:v>
                </c:pt>
                <c:pt idx="58">
                  <c:v>2.1631600000546314E-2</c:v>
                </c:pt>
                <c:pt idx="59">
                  <c:v>1.8064799998683156E-2</c:v>
                </c:pt>
                <c:pt idx="60">
                  <c:v>2.4992200003907783E-2</c:v>
                </c:pt>
                <c:pt idx="61">
                  <c:v>4.1701199999806704E-2</c:v>
                </c:pt>
                <c:pt idx="62">
                  <c:v>3.2158800000615884E-2</c:v>
                </c:pt>
                <c:pt idx="63">
                  <c:v>4.9158800000441261E-2</c:v>
                </c:pt>
                <c:pt idx="64">
                  <c:v>8.0435800002305768E-2</c:v>
                </c:pt>
                <c:pt idx="65">
                  <c:v>1.6194800002267584E-2</c:v>
                </c:pt>
                <c:pt idx="66">
                  <c:v>5.8927999998559244E-3</c:v>
                </c:pt>
                <c:pt idx="67">
                  <c:v>4.7169800000119722E-2</c:v>
                </c:pt>
                <c:pt idx="68">
                  <c:v>-2.2298000003502239E-3</c:v>
                </c:pt>
                <c:pt idx="69">
                  <c:v>5.1758000001427718E-2</c:v>
                </c:pt>
                <c:pt idx="70">
                  <c:v>3.2968499999697087E-2</c:v>
                </c:pt>
                <c:pt idx="71">
                  <c:v>-1.5858799997658934E-2</c:v>
                </c:pt>
                <c:pt idx="72">
                  <c:v>4.8695199999201577E-2</c:v>
                </c:pt>
                <c:pt idx="73">
                  <c:v>-3.6421999975573272E-3</c:v>
                </c:pt>
                <c:pt idx="74">
                  <c:v>8.1400000017310958E-3</c:v>
                </c:pt>
                <c:pt idx="75">
                  <c:v>5.679400001099566E-3</c:v>
                </c:pt>
                <c:pt idx="76">
                  <c:v>-2.0855999973719008E-3</c:v>
                </c:pt>
                <c:pt idx="77">
                  <c:v>-1.749799999743118E-2</c:v>
                </c:pt>
                <c:pt idx="78">
                  <c:v>1.3812000033794902E-3</c:v>
                </c:pt>
                <c:pt idx="79">
                  <c:v>2.6582000027701724E-3</c:v>
                </c:pt>
                <c:pt idx="80">
                  <c:v>1.8681400000787107E-2</c:v>
                </c:pt>
                <c:pt idx="81">
                  <c:v>-5.0134000048274174E-3</c:v>
                </c:pt>
                <c:pt idx="82">
                  <c:v>1.2070799995854031E-2</c:v>
                </c:pt>
                <c:pt idx="83">
                  <c:v>2.5793200002226513E-2</c:v>
                </c:pt>
                <c:pt idx="84">
                  <c:v>1.2455800002499018E-2</c:v>
                </c:pt>
                <c:pt idx="85">
                  <c:v>5.1106900005834177E-2</c:v>
                </c:pt>
                <c:pt idx="86">
                  <c:v>5.7399199999053963E-2</c:v>
                </c:pt>
                <c:pt idx="87">
                  <c:v>-1.1697200003254693E-2</c:v>
                </c:pt>
                <c:pt idx="88">
                  <c:v>-1.503460000094492E-2</c:v>
                </c:pt>
                <c:pt idx="89">
                  <c:v>7.856800002628006E-3</c:v>
                </c:pt>
                <c:pt idx="90">
                  <c:v>-3.2276199999614619E-2</c:v>
                </c:pt>
                <c:pt idx="91">
                  <c:v>3.9055799999914598E-2</c:v>
                </c:pt>
                <c:pt idx="92">
                  <c:v>-1.6601199997239746E-2</c:v>
                </c:pt>
                <c:pt idx="93">
                  <c:v>1.1372000000847038E-2</c:v>
                </c:pt>
                <c:pt idx="94">
                  <c:v>-8.1251999945379794E-3</c:v>
                </c:pt>
                <c:pt idx="95">
                  <c:v>8.4948000003350899E-3</c:v>
                </c:pt>
                <c:pt idx="96">
                  <c:v>2.0012000022688881E-3</c:v>
                </c:pt>
                <c:pt idx="97">
                  <c:v>2.8890000030514784E-3</c:v>
                </c:pt>
                <c:pt idx="98">
                  <c:v>2.0408000054885633E-3</c:v>
                </c:pt>
                <c:pt idx="99">
                  <c:v>1.7548000032547861E-3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5-4164-8B03-F4F829D1E51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-2.4635199995827861E-2</c:v>
                </c:pt>
                <c:pt idx="102">
                  <c:v>-1.2178199998743366E-2</c:v>
                </c:pt>
                <c:pt idx="104">
                  <c:v>-8.2531999942148104E-3</c:v>
                </c:pt>
                <c:pt idx="105">
                  <c:v>-1.2590600003022701E-2</c:v>
                </c:pt>
                <c:pt idx="106">
                  <c:v>-9.6510000003036112E-3</c:v>
                </c:pt>
                <c:pt idx="107">
                  <c:v>-1.6632000042591244E-3</c:v>
                </c:pt>
                <c:pt idx="108">
                  <c:v>-6.3984000007621944E-3</c:v>
                </c:pt>
                <c:pt idx="109">
                  <c:v>5.2867999984300695E-3</c:v>
                </c:pt>
                <c:pt idx="110">
                  <c:v>8.551600003556814E-3</c:v>
                </c:pt>
                <c:pt idx="111">
                  <c:v>1.2141999977757223E-3</c:v>
                </c:pt>
                <c:pt idx="112">
                  <c:v>1.1720000002242159E-2</c:v>
                </c:pt>
                <c:pt idx="113">
                  <c:v>-1.9547999982023612E-3</c:v>
                </c:pt>
                <c:pt idx="114">
                  <c:v>3.7078000023029745E-3</c:v>
                </c:pt>
                <c:pt idx="115">
                  <c:v>2.3703999977442436E-3</c:v>
                </c:pt>
                <c:pt idx="116">
                  <c:v>1.1322199999995064E-2</c:v>
                </c:pt>
                <c:pt idx="117">
                  <c:v>9.2440000298665836E-4</c:v>
                </c:pt>
                <c:pt idx="120">
                  <c:v>4.1391999984625727E-3</c:v>
                </c:pt>
                <c:pt idx="121">
                  <c:v>5.8017999981530011E-3</c:v>
                </c:pt>
                <c:pt idx="122">
                  <c:v>3.8372000053641386E-3</c:v>
                </c:pt>
                <c:pt idx="124">
                  <c:v>5.7645999986561947E-3</c:v>
                </c:pt>
                <c:pt idx="125">
                  <c:v>-5.2475999982561916E-3</c:v>
                </c:pt>
                <c:pt idx="126">
                  <c:v>9.7939999977825209E-4</c:v>
                </c:pt>
                <c:pt idx="127">
                  <c:v>2.9794000001857057E-3</c:v>
                </c:pt>
                <c:pt idx="128">
                  <c:v>4.9189999990630895E-3</c:v>
                </c:pt>
                <c:pt idx="129">
                  <c:v>1.7738000024110079E-3</c:v>
                </c:pt>
                <c:pt idx="130">
                  <c:v>-4.334799996286165E-3</c:v>
                </c:pt>
                <c:pt idx="131">
                  <c:v>8.5443999996641651E-3</c:v>
                </c:pt>
                <c:pt idx="132">
                  <c:v>-1.7929999958141707E-3</c:v>
                </c:pt>
                <c:pt idx="133">
                  <c:v>4.8696000012569129E-3</c:v>
                </c:pt>
                <c:pt idx="134">
                  <c:v>4.1325999991386198E-3</c:v>
                </c:pt>
                <c:pt idx="135">
                  <c:v>3.084399999352172E-3</c:v>
                </c:pt>
                <c:pt idx="137">
                  <c:v>3.9032000058796257E-3</c:v>
                </c:pt>
                <c:pt idx="138">
                  <c:v>4.782399999385234E-3</c:v>
                </c:pt>
                <c:pt idx="139">
                  <c:v>-5.5499999871244654E-4</c:v>
                </c:pt>
                <c:pt idx="141">
                  <c:v>1.3828000010107644E-3</c:v>
                </c:pt>
                <c:pt idx="142">
                  <c:v>3.9368000070680864E-3</c:v>
                </c:pt>
                <c:pt idx="148">
                  <c:v>-1.1840000006486662E-3</c:v>
                </c:pt>
                <c:pt idx="149">
                  <c:v>-1.2321999965934083E-3</c:v>
                </c:pt>
                <c:pt idx="167">
                  <c:v>1.3580000086221844E-4</c:v>
                </c:pt>
                <c:pt idx="168">
                  <c:v>3.015000002051238E-3</c:v>
                </c:pt>
                <c:pt idx="172">
                  <c:v>-3.0453999934252352E-3</c:v>
                </c:pt>
                <c:pt idx="173">
                  <c:v>6.2797999999020249E-3</c:v>
                </c:pt>
                <c:pt idx="175">
                  <c:v>-4.0575999955763109E-3</c:v>
                </c:pt>
                <c:pt idx="176">
                  <c:v>2.6760000037029386E-4</c:v>
                </c:pt>
                <c:pt idx="177">
                  <c:v>-5.0360000022919849E-4</c:v>
                </c:pt>
                <c:pt idx="178">
                  <c:v>-6.840999994892627E-3</c:v>
                </c:pt>
                <c:pt idx="179">
                  <c:v>7.7340000279946253E-4</c:v>
                </c:pt>
                <c:pt idx="182">
                  <c:v>4.1925999976228923E-3</c:v>
                </c:pt>
                <c:pt idx="183">
                  <c:v>-1.1530399999173824E-2</c:v>
                </c:pt>
                <c:pt idx="184">
                  <c:v>8.4300000162329525E-4</c:v>
                </c:pt>
                <c:pt idx="185">
                  <c:v>2.0113999999011867E-3</c:v>
                </c:pt>
                <c:pt idx="186">
                  <c:v>7.0114000045577995E-3</c:v>
                </c:pt>
                <c:pt idx="187">
                  <c:v>-3.615200002968777E-3</c:v>
                </c:pt>
                <c:pt idx="188">
                  <c:v>-3.3819999953266233E-4</c:v>
                </c:pt>
                <c:pt idx="189">
                  <c:v>6.5019999965443276E-3</c:v>
                </c:pt>
                <c:pt idx="190">
                  <c:v>-5.2709999945363961E-3</c:v>
                </c:pt>
                <c:pt idx="191">
                  <c:v>3.6082000005990267E-3</c:v>
                </c:pt>
                <c:pt idx="192">
                  <c:v>1.1500000036903657E-3</c:v>
                </c:pt>
                <c:pt idx="193">
                  <c:v>6.150000001071021E-3</c:v>
                </c:pt>
                <c:pt idx="194">
                  <c:v>-8.6219999502645805E-4</c:v>
                </c:pt>
                <c:pt idx="196">
                  <c:v>-1.2141999977757223E-3</c:v>
                </c:pt>
                <c:pt idx="201">
                  <c:v>1.255000002856832E-3</c:v>
                </c:pt>
                <c:pt idx="202">
                  <c:v>-1.7931999973370694E-3</c:v>
                </c:pt>
                <c:pt idx="203">
                  <c:v>-4.4679999991785735E-3</c:v>
                </c:pt>
                <c:pt idx="205">
                  <c:v>2.9634000020450912E-3</c:v>
                </c:pt>
                <c:pt idx="206">
                  <c:v>-9.6999996458180249E-5</c:v>
                </c:pt>
                <c:pt idx="207">
                  <c:v>-1.8443999942974187E-3</c:v>
                </c:pt>
                <c:pt idx="212">
                  <c:v>2.0202000014251098E-3</c:v>
                </c:pt>
                <c:pt idx="214">
                  <c:v>-1.7149999985122122E-3</c:v>
                </c:pt>
                <c:pt idx="215">
                  <c:v>-4.2000028770416975E-6</c:v>
                </c:pt>
                <c:pt idx="220">
                  <c:v>-4.8143999956664629E-3</c:v>
                </c:pt>
                <c:pt idx="223">
                  <c:v>-3.8533999977516942E-3</c:v>
                </c:pt>
                <c:pt idx="224">
                  <c:v>-2.2390000012819655E-3</c:v>
                </c:pt>
                <c:pt idx="225">
                  <c:v>7.6099999569123611E-4</c:v>
                </c:pt>
                <c:pt idx="226">
                  <c:v>-1.8679999993764795E-3</c:v>
                </c:pt>
                <c:pt idx="227">
                  <c:v>-8.2658000028459355E-3</c:v>
                </c:pt>
                <c:pt idx="230">
                  <c:v>-9.0009999985340983E-3</c:v>
                </c:pt>
                <c:pt idx="231">
                  <c:v>-3.6757999987457879E-3</c:v>
                </c:pt>
                <c:pt idx="235">
                  <c:v>-2.6311999972676858E-3</c:v>
                </c:pt>
                <c:pt idx="236">
                  <c:v>4.4024000017088838E-3</c:v>
                </c:pt>
                <c:pt idx="243">
                  <c:v>-1.026310000452213E-2</c:v>
                </c:pt>
                <c:pt idx="244">
                  <c:v>-5.7999999989988282E-3</c:v>
                </c:pt>
                <c:pt idx="255">
                  <c:v>-1.0565199998382013E-2</c:v>
                </c:pt>
                <c:pt idx="258">
                  <c:v>-7.5553999995463528E-3</c:v>
                </c:pt>
                <c:pt idx="274">
                  <c:v>-1.3245900001493283E-2</c:v>
                </c:pt>
                <c:pt idx="284">
                  <c:v>-1.5086400002473965E-2</c:v>
                </c:pt>
                <c:pt idx="293">
                  <c:v>-1.8987399998877663E-2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5-4164-8B03-F4F829D1E51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-1.5725999983260408E-3</c:v>
                </c:pt>
                <c:pt idx="103">
                  <c:v>1.361000002361834E-3</c:v>
                </c:pt>
                <c:pt idx="118">
                  <c:v>-6.2339999567484483E-4</c:v>
                </c:pt>
                <c:pt idx="119">
                  <c:v>-1.2339999375399202E-4</c:v>
                </c:pt>
                <c:pt idx="147">
                  <c:v>6.1999999161344022E-5</c:v>
                </c:pt>
                <c:pt idx="150">
                  <c:v>-1.4422000022022985E-3</c:v>
                </c:pt>
                <c:pt idx="153">
                  <c:v>-6.2599996454082429E-5</c:v>
                </c:pt>
                <c:pt idx="156">
                  <c:v>9.9999997473787516E-5</c:v>
                </c:pt>
                <c:pt idx="159">
                  <c:v>2.3959999816725031E-4</c:v>
                </c:pt>
                <c:pt idx="162">
                  <c:v>1.1709000027622096E-3</c:v>
                </c:pt>
                <c:pt idx="163">
                  <c:v>-5.6900000345194712E-4</c:v>
                </c:pt>
                <c:pt idx="164">
                  <c:v>-5.1720000192290172E-4</c:v>
                </c:pt>
                <c:pt idx="165">
                  <c:v>-1.6545999969821423E-3</c:v>
                </c:pt>
                <c:pt idx="166">
                  <c:v>-2.3811999999452382E-3</c:v>
                </c:pt>
                <c:pt idx="171">
                  <c:v>-2.0799999765586108E-4</c:v>
                </c:pt>
                <c:pt idx="174">
                  <c:v>-1.1660000018309802E-4</c:v>
                </c:pt>
                <c:pt idx="180">
                  <c:v>-1.6747999979997985E-3</c:v>
                </c:pt>
                <c:pt idx="181">
                  <c:v>-1.7496000000392087E-3</c:v>
                </c:pt>
                <c:pt idx="195">
                  <c:v>-3.3103999958257191E-3</c:v>
                </c:pt>
                <c:pt idx="197">
                  <c:v>-2.7638000028673559E-3</c:v>
                </c:pt>
                <c:pt idx="198">
                  <c:v>-1.1037000003852881E-3</c:v>
                </c:pt>
                <c:pt idx="199">
                  <c:v>-2.0242000027792528E-3</c:v>
                </c:pt>
                <c:pt idx="200">
                  <c:v>-1.272399997105822E-3</c:v>
                </c:pt>
                <c:pt idx="208">
                  <c:v>-1.7795000021578744E-3</c:v>
                </c:pt>
                <c:pt idx="209">
                  <c:v>-1.0795000052894466E-3</c:v>
                </c:pt>
                <c:pt idx="210">
                  <c:v>-4.1194000004907139E-3</c:v>
                </c:pt>
                <c:pt idx="211">
                  <c:v>-3.4193999963463284E-3</c:v>
                </c:pt>
                <c:pt idx="213">
                  <c:v>-2.6883999962592497E-3</c:v>
                </c:pt>
                <c:pt idx="216">
                  <c:v>-3.0293000017991289E-3</c:v>
                </c:pt>
                <c:pt idx="217">
                  <c:v>-2.546199997595977E-3</c:v>
                </c:pt>
                <c:pt idx="218">
                  <c:v>-3.0353999973158352E-3</c:v>
                </c:pt>
                <c:pt idx="219">
                  <c:v>-2.735399997618515E-3</c:v>
                </c:pt>
                <c:pt idx="221">
                  <c:v>-1.1955000009038486E-3</c:v>
                </c:pt>
                <c:pt idx="222">
                  <c:v>8.0449999950360507E-4</c:v>
                </c:pt>
                <c:pt idx="228">
                  <c:v>-4.7406000012415461E-3</c:v>
                </c:pt>
                <c:pt idx="229">
                  <c:v>-4.2405999993206933E-3</c:v>
                </c:pt>
                <c:pt idx="232">
                  <c:v>-3.430000004300382E-3</c:v>
                </c:pt>
                <c:pt idx="233">
                  <c:v>-1.0299999994458631E-3</c:v>
                </c:pt>
                <c:pt idx="234">
                  <c:v>-3.8796000008005649E-3</c:v>
                </c:pt>
                <c:pt idx="237">
                  <c:v>-6.0864000042784028E-3</c:v>
                </c:pt>
                <c:pt idx="238">
                  <c:v>-5.58640000235755E-3</c:v>
                </c:pt>
                <c:pt idx="239">
                  <c:v>-6.1406999957398511E-3</c:v>
                </c:pt>
                <c:pt idx="240">
                  <c:v>-4.6050000019022264E-3</c:v>
                </c:pt>
                <c:pt idx="241">
                  <c:v>-1.0465300001669675E-2</c:v>
                </c:pt>
                <c:pt idx="242">
                  <c:v>-1.0771399996883702E-2</c:v>
                </c:pt>
                <c:pt idx="245">
                  <c:v>-3.5542999976314604E-3</c:v>
                </c:pt>
                <c:pt idx="246">
                  <c:v>-6.8212000041967258E-3</c:v>
                </c:pt>
                <c:pt idx="247">
                  <c:v>-1.1869000001752283E-2</c:v>
                </c:pt>
                <c:pt idx="248">
                  <c:v>-1.1217200000828598E-2</c:v>
                </c:pt>
                <c:pt idx="249">
                  <c:v>-8.027099996979814E-3</c:v>
                </c:pt>
                <c:pt idx="250">
                  <c:v>-1.0595799998554867E-2</c:v>
                </c:pt>
                <c:pt idx="251">
                  <c:v>-3.5657000044011511E-3</c:v>
                </c:pt>
                <c:pt idx="252">
                  <c:v>-8.917399994970765E-3</c:v>
                </c:pt>
                <c:pt idx="253">
                  <c:v>-9.8351999986334704E-3</c:v>
                </c:pt>
                <c:pt idx="254">
                  <c:v>-1.0358599996834528E-2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5-4164-8B03-F4F829D1E51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-1.1898000004293863E-2</c:v>
                </c:pt>
                <c:pt idx="136">
                  <c:v>-1.0967999987769872E-3</c:v>
                </c:pt>
                <c:pt idx="256">
                  <c:v>-1.1707199999364093E-2</c:v>
                </c:pt>
                <c:pt idx="257">
                  <c:v>-1.1407199999666773E-2</c:v>
                </c:pt>
                <c:pt idx="259">
                  <c:v>-6.8853999982820824E-3</c:v>
                </c:pt>
                <c:pt idx="260">
                  <c:v>-7.1478999961982481E-3</c:v>
                </c:pt>
                <c:pt idx="261">
                  <c:v>-1.2802199998986907E-2</c:v>
                </c:pt>
                <c:pt idx="262">
                  <c:v>-1.4270899999246467E-2</c:v>
                </c:pt>
                <c:pt idx="263">
                  <c:v>-1.3491400000930298E-2</c:v>
                </c:pt>
                <c:pt idx="264">
                  <c:v>-1.2639600005059037E-2</c:v>
                </c:pt>
                <c:pt idx="265">
                  <c:v>-1.1328800006594975E-2</c:v>
                </c:pt>
                <c:pt idx="266">
                  <c:v>-1.4045700001588557E-2</c:v>
                </c:pt>
                <c:pt idx="267">
                  <c:v>-1.285180000559194E-2</c:v>
                </c:pt>
                <c:pt idx="268">
                  <c:v>-1.4868700003717095E-2</c:v>
                </c:pt>
                <c:pt idx="269">
                  <c:v>-1.4290600003732834E-2</c:v>
                </c:pt>
                <c:pt idx="270">
                  <c:v>-1.3037000004260335E-2</c:v>
                </c:pt>
                <c:pt idx="271">
                  <c:v>-1.4874399996188004E-2</c:v>
                </c:pt>
                <c:pt idx="275">
                  <c:v>-1.3411200001428369E-2</c:v>
                </c:pt>
                <c:pt idx="276">
                  <c:v>-1.4482400001725182E-2</c:v>
                </c:pt>
                <c:pt idx="277">
                  <c:v>-1.6061100002843887E-2</c:v>
                </c:pt>
                <c:pt idx="278">
                  <c:v>-1.5390400003525428E-2</c:v>
                </c:pt>
                <c:pt idx="279">
                  <c:v>-1.8975100007082801E-2</c:v>
                </c:pt>
                <c:pt idx="280">
                  <c:v>-1.5590099996188655E-2</c:v>
                </c:pt>
                <c:pt idx="281">
                  <c:v>-1.6303200005495455E-2</c:v>
                </c:pt>
                <c:pt idx="282">
                  <c:v>-1.6558600000280421E-2</c:v>
                </c:pt>
                <c:pt idx="283">
                  <c:v>-1.6221400001086295E-2</c:v>
                </c:pt>
                <c:pt idx="285">
                  <c:v>-1.6903600000659935E-2</c:v>
                </c:pt>
                <c:pt idx="286">
                  <c:v>-1.8674599996302277E-2</c:v>
                </c:pt>
                <c:pt idx="287">
                  <c:v>-1.6413500001362991E-2</c:v>
                </c:pt>
                <c:pt idx="288">
                  <c:v>-1.551350000227103E-2</c:v>
                </c:pt>
                <c:pt idx="289">
                  <c:v>-1.491350000287639E-2</c:v>
                </c:pt>
                <c:pt idx="290">
                  <c:v>-2.0136699997237884E-2</c:v>
                </c:pt>
                <c:pt idx="291">
                  <c:v>-2.0036699999764096E-2</c:v>
                </c:pt>
                <c:pt idx="292">
                  <c:v>-1.9087399996351451E-2</c:v>
                </c:pt>
                <c:pt idx="294">
                  <c:v>-1.8887400001403876E-2</c:v>
                </c:pt>
                <c:pt idx="295">
                  <c:v>-2.0192200005112682E-2</c:v>
                </c:pt>
                <c:pt idx="296">
                  <c:v>-1.8665199997485615E-2</c:v>
                </c:pt>
                <c:pt idx="297">
                  <c:v>-2.2388200006389525E-2</c:v>
                </c:pt>
                <c:pt idx="298">
                  <c:v>-1.8642700000782497E-2</c:v>
                </c:pt>
                <c:pt idx="299">
                  <c:v>-2.0455999998375773E-2</c:v>
                </c:pt>
                <c:pt idx="300">
                  <c:v>-2.2013199995853938E-2</c:v>
                </c:pt>
                <c:pt idx="301">
                  <c:v>-2.2013199995853938E-2</c:v>
                </c:pt>
                <c:pt idx="302">
                  <c:v>-2.3097999997844454E-2</c:v>
                </c:pt>
                <c:pt idx="303">
                  <c:v>-2.3097999997844454E-2</c:v>
                </c:pt>
                <c:pt idx="304">
                  <c:v>-2.4029599997447804E-2</c:v>
                </c:pt>
                <c:pt idx="305">
                  <c:v>-2.4029599997447804E-2</c:v>
                </c:pt>
                <c:pt idx="306">
                  <c:v>-2.4161599998478778E-2</c:v>
                </c:pt>
                <c:pt idx="307">
                  <c:v>-2.3661600003833883E-2</c:v>
                </c:pt>
                <c:pt idx="308">
                  <c:v>-2.346160000161035E-2</c:v>
                </c:pt>
                <c:pt idx="309">
                  <c:v>-2.3353300006419886E-2</c:v>
                </c:pt>
                <c:pt idx="310">
                  <c:v>-2.26533000022755E-2</c:v>
                </c:pt>
                <c:pt idx="311">
                  <c:v>-2.1653300005709752E-2</c:v>
                </c:pt>
                <c:pt idx="312">
                  <c:v>-2.3922000000311527E-2</c:v>
                </c:pt>
                <c:pt idx="313">
                  <c:v>-2.3721999998087995E-2</c:v>
                </c:pt>
                <c:pt idx="314">
                  <c:v>-2.352200000314042E-2</c:v>
                </c:pt>
                <c:pt idx="315">
                  <c:v>-2.1722600002249237E-2</c:v>
                </c:pt>
                <c:pt idx="316">
                  <c:v>-2.3042000102577731E-2</c:v>
                </c:pt>
                <c:pt idx="317">
                  <c:v>-2.4610699998447672E-2</c:v>
                </c:pt>
                <c:pt idx="318">
                  <c:v>-2.189429981081048E-2</c:v>
                </c:pt>
                <c:pt idx="319">
                  <c:v>-3.4031700022751465E-2</c:v>
                </c:pt>
                <c:pt idx="320">
                  <c:v>-2.3811799997929484E-2</c:v>
                </c:pt>
                <c:pt idx="321">
                  <c:v>-2.5835500098764896E-2</c:v>
                </c:pt>
                <c:pt idx="322">
                  <c:v>-2.8354099820717238E-2</c:v>
                </c:pt>
                <c:pt idx="323">
                  <c:v>-2.639400000043679E-2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25-4164-8B03-F4F829D1E51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25-4164-8B03-F4F829D1E5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25-4164-8B03-F4F829D1E5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5-4164-8B03-F4F829D1E5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3.9204024698072881E-2</c:v>
                </c:pt>
                <c:pt idx="1">
                  <c:v>3.8769359054355176E-2</c:v>
                </c:pt>
                <c:pt idx="2">
                  <c:v>3.823018363837747E-2</c:v>
                </c:pt>
                <c:pt idx="3">
                  <c:v>3.814467564289202E-2</c:v>
                </c:pt>
                <c:pt idx="4">
                  <c:v>3.782164543772476E-2</c:v>
                </c:pt>
                <c:pt idx="5">
                  <c:v>3.7691008222399763E-2</c:v>
                </c:pt>
                <c:pt idx="6">
                  <c:v>3.7282470021747054E-2</c:v>
                </c:pt>
                <c:pt idx="7">
                  <c:v>3.7179147860535465E-2</c:v>
                </c:pt>
                <c:pt idx="8">
                  <c:v>3.6334756405116637E-2</c:v>
                </c:pt>
                <c:pt idx="9">
                  <c:v>3.6179179357775051E-2</c:v>
                </c:pt>
                <c:pt idx="10">
                  <c:v>3.5692258827927342E-2</c:v>
                </c:pt>
                <c:pt idx="11">
                  <c:v>3.5337756929977246E-2</c:v>
                </c:pt>
                <c:pt idx="12">
                  <c:v>3.4648348716375794E-2</c:v>
                </c:pt>
                <c:pt idx="13">
                  <c:v>3.4292065401853082E-2</c:v>
                </c:pt>
                <c:pt idx="14">
                  <c:v>3.3657881102002657E-2</c:v>
                </c:pt>
                <c:pt idx="15">
                  <c:v>3.3213714569897676E-2</c:v>
                </c:pt>
                <c:pt idx="16">
                  <c:v>3.2283815118993392E-2</c:v>
                </c:pt>
                <c:pt idx="17">
                  <c:v>3.1179336843972984E-2</c:v>
                </c:pt>
                <c:pt idx="18">
                  <c:v>3.0787425197998E-2</c:v>
                </c:pt>
                <c:pt idx="19">
                  <c:v>2.9805270860963722E-2</c:v>
                </c:pt>
                <c:pt idx="20">
                  <c:v>2.9755985002454747E-2</c:v>
                </c:pt>
                <c:pt idx="21">
                  <c:v>2.9300536165389877E-2</c:v>
                </c:pt>
                <c:pt idx="22">
                  <c:v>2.9213840558856018E-2</c:v>
                </c:pt>
                <c:pt idx="23">
                  <c:v>2.9162773283774431E-2</c:v>
                </c:pt>
                <c:pt idx="24">
                  <c:v>2.823168622182174E-2</c:v>
                </c:pt>
                <c:pt idx="25">
                  <c:v>2.7718638248909036E-2</c:v>
                </c:pt>
                <c:pt idx="26">
                  <c:v>2.7257845162126326E-2</c:v>
                </c:pt>
                <c:pt idx="27">
                  <c:v>2.6145053609767054E-2</c:v>
                </c:pt>
                <c:pt idx="28">
                  <c:v>2.6102299612024326E-2</c:v>
                </c:pt>
                <c:pt idx="29">
                  <c:v>2.5241281601927772E-2</c:v>
                </c:pt>
                <c:pt idx="30">
                  <c:v>2.4223498933441223E-2</c:v>
                </c:pt>
                <c:pt idx="31">
                  <c:v>2.3270441067092966E-2</c:v>
                </c:pt>
                <c:pt idx="32">
                  <c:v>2.2636256767242537E-2</c:v>
                </c:pt>
                <c:pt idx="33">
                  <c:v>2.2212873428484714E-2</c:v>
                </c:pt>
                <c:pt idx="34">
                  <c:v>2.2186745985419715E-2</c:v>
                </c:pt>
                <c:pt idx="35">
                  <c:v>2.2145179598725397E-2</c:v>
                </c:pt>
                <c:pt idx="36">
                  <c:v>2.2108363656224719E-2</c:v>
                </c:pt>
                <c:pt idx="37">
                  <c:v>2.1760393619040867E-2</c:v>
                </c:pt>
                <c:pt idx="38">
                  <c:v>2.0820993279749317E-2</c:v>
                </c:pt>
                <c:pt idx="39">
                  <c:v>2.0760425116280453E-2</c:v>
                </c:pt>
                <c:pt idx="40">
                  <c:v>2.0720046340634547E-2</c:v>
                </c:pt>
                <c:pt idx="41">
                  <c:v>2.0702232174908412E-2</c:v>
                </c:pt>
                <c:pt idx="42">
                  <c:v>2.0665416232407731E-2</c:v>
                </c:pt>
                <c:pt idx="43">
                  <c:v>2.0639288789342732E-2</c:v>
                </c:pt>
                <c:pt idx="44">
                  <c:v>2.0597722402648417E-2</c:v>
                </c:pt>
                <c:pt idx="45">
                  <c:v>2.0587033903212735E-2</c:v>
                </c:pt>
                <c:pt idx="46">
                  <c:v>2.0307945306836609E-2</c:v>
                </c:pt>
                <c:pt idx="47">
                  <c:v>2.0298444418449337E-2</c:v>
                </c:pt>
                <c:pt idx="48">
                  <c:v>2.0298444418449337E-2</c:v>
                </c:pt>
                <c:pt idx="49">
                  <c:v>2.0264003698045475E-2</c:v>
                </c:pt>
                <c:pt idx="50">
                  <c:v>2.0229562977641613E-2</c:v>
                </c:pt>
                <c:pt idx="51">
                  <c:v>2.022124970030275E-2</c:v>
                </c:pt>
                <c:pt idx="52">
                  <c:v>2.0187996590947294E-2</c:v>
                </c:pt>
                <c:pt idx="53">
                  <c:v>1.9762831835616858E-2</c:v>
                </c:pt>
                <c:pt idx="54">
                  <c:v>1.9745017669890723E-2</c:v>
                </c:pt>
                <c:pt idx="55">
                  <c:v>1.9658322063356864E-2</c:v>
                </c:pt>
                <c:pt idx="56">
                  <c:v>1.9281849361011197E-2</c:v>
                </c:pt>
                <c:pt idx="57">
                  <c:v>1.9218312169921311E-2</c:v>
                </c:pt>
                <c:pt idx="58">
                  <c:v>1.920465464286461E-2</c:v>
                </c:pt>
                <c:pt idx="59">
                  <c:v>1.9116771425282338E-2</c:v>
                </c:pt>
                <c:pt idx="60">
                  <c:v>1.906570415020075E-2</c:v>
                </c:pt>
                <c:pt idx="61">
                  <c:v>1.8762863332856445E-2</c:v>
                </c:pt>
                <c:pt idx="62">
                  <c:v>1.8724859779307355E-2</c:v>
                </c:pt>
                <c:pt idx="63">
                  <c:v>1.8724859779307355E-2</c:v>
                </c:pt>
                <c:pt idx="64">
                  <c:v>1.8707045613581219E-2</c:v>
                </c:pt>
                <c:pt idx="65">
                  <c:v>1.8701107558339175E-2</c:v>
                </c:pt>
                <c:pt idx="66">
                  <c:v>1.8570470343014182E-2</c:v>
                </c:pt>
                <c:pt idx="67">
                  <c:v>1.8552656177288046E-2</c:v>
                </c:pt>
                <c:pt idx="68">
                  <c:v>1.8222500305830329E-2</c:v>
                </c:pt>
                <c:pt idx="69">
                  <c:v>1.819756047381374E-2</c:v>
                </c:pt>
                <c:pt idx="70">
                  <c:v>1.8141148949014311E-2</c:v>
                </c:pt>
                <c:pt idx="71">
                  <c:v>1.781277449412921E-2</c:v>
                </c:pt>
                <c:pt idx="72">
                  <c:v>1.7777146162676939E-2</c:v>
                </c:pt>
                <c:pt idx="73">
                  <c:v>1.7768832885338075E-2</c:v>
                </c:pt>
                <c:pt idx="74">
                  <c:v>1.7615631060093308E-2</c:v>
                </c:pt>
                <c:pt idx="75">
                  <c:v>1.7160776028552645E-2</c:v>
                </c:pt>
                <c:pt idx="76">
                  <c:v>1.6180996913615187E-2</c:v>
                </c:pt>
                <c:pt idx="77">
                  <c:v>1.5727329493122933E-2</c:v>
                </c:pt>
                <c:pt idx="78">
                  <c:v>1.5675074606992936E-2</c:v>
                </c:pt>
                <c:pt idx="79">
                  <c:v>1.56572604412668E-2</c:v>
                </c:pt>
                <c:pt idx="80">
                  <c:v>1.5509996671264077E-2</c:v>
                </c:pt>
                <c:pt idx="81">
                  <c:v>1.4186997963336404E-2</c:v>
                </c:pt>
                <c:pt idx="82">
                  <c:v>1.4164433353416632E-2</c:v>
                </c:pt>
                <c:pt idx="83">
                  <c:v>1.4083675802124817E-2</c:v>
                </c:pt>
                <c:pt idx="84">
                  <c:v>1.4075362524785954E-2</c:v>
                </c:pt>
                <c:pt idx="85">
                  <c:v>1.3167433878277242E-2</c:v>
                </c:pt>
                <c:pt idx="86">
                  <c:v>1.2694170875486238E-2</c:v>
                </c:pt>
                <c:pt idx="87">
                  <c:v>1.2691795653389419E-2</c:v>
                </c:pt>
                <c:pt idx="88">
                  <c:v>1.2683482376050556E-2</c:v>
                </c:pt>
                <c:pt idx="89">
                  <c:v>1.2656167321937148E-2</c:v>
                </c:pt>
                <c:pt idx="90">
                  <c:v>1.257897260379056E-2</c:v>
                </c:pt>
                <c:pt idx="91">
                  <c:v>1.1700140427967869E-2</c:v>
                </c:pt>
                <c:pt idx="92">
                  <c:v>1.0649104650125866E-2</c:v>
                </c:pt>
                <c:pt idx="93">
                  <c:v>1.0204938118020885E-2</c:v>
                </c:pt>
                <c:pt idx="94">
                  <c:v>9.675263590430451E-3</c:v>
                </c:pt>
                <c:pt idx="95">
                  <c:v>8.606413646862314E-3</c:v>
                </c:pt>
                <c:pt idx="96">
                  <c:v>5.1053362761524562E-3</c:v>
                </c:pt>
                <c:pt idx="97">
                  <c:v>5.0803964441358661E-3</c:v>
                </c:pt>
                <c:pt idx="98">
                  <c:v>5.0792088330874575E-3</c:v>
                </c:pt>
                <c:pt idx="99">
                  <c:v>3.6184472435443352E-3</c:v>
                </c:pt>
                <c:pt idx="103">
                  <c:v>2.6576699053814197E-3</c:v>
                </c:pt>
                <c:pt idx="118">
                  <c:v>1.6577014026210057E-3</c:v>
                </c:pt>
                <c:pt idx="119">
                  <c:v>1.6577014026210057E-3</c:v>
                </c:pt>
                <c:pt idx="136">
                  <c:v>4.8552929784128078E-4</c:v>
                </c:pt>
                <c:pt idx="145">
                  <c:v>5.1457459647775766E-5</c:v>
                </c:pt>
                <c:pt idx="146">
                  <c:v>5.1457459647775766E-5</c:v>
                </c:pt>
                <c:pt idx="148">
                  <c:v>1.5235322671299943E-5</c:v>
                </c:pt>
                <c:pt idx="149">
                  <c:v>1.4047711622890927E-5</c:v>
                </c:pt>
                <c:pt idx="150">
                  <c:v>-4.5332840797561219E-5</c:v>
                </c:pt>
                <c:pt idx="151">
                  <c:v>-4.271497928610684E-4</c:v>
                </c:pt>
                <c:pt idx="152">
                  <c:v>-4.271497928610684E-4</c:v>
                </c:pt>
                <c:pt idx="154">
                  <c:v>-4.3546307019993167E-4</c:v>
                </c:pt>
                <c:pt idx="155">
                  <c:v>-4.3546307019993167E-4</c:v>
                </c:pt>
                <c:pt idx="157">
                  <c:v>-4.6159051326493062E-4</c:v>
                </c:pt>
                <c:pt idx="158">
                  <c:v>-4.6159051326493062E-4</c:v>
                </c:pt>
                <c:pt idx="160">
                  <c:v>-4.6574715193436225E-4</c:v>
                </c:pt>
                <c:pt idx="161">
                  <c:v>-4.6574715193436225E-4</c:v>
                </c:pt>
                <c:pt idx="163">
                  <c:v>-4.8949937290254316E-4</c:v>
                </c:pt>
                <c:pt idx="164">
                  <c:v>-4.9068698395095213E-4</c:v>
                </c:pt>
                <c:pt idx="165">
                  <c:v>-4.990002612898154E-4</c:v>
                </c:pt>
                <c:pt idx="166">
                  <c:v>-5.1443920491913298E-4</c:v>
                </c:pt>
                <c:pt idx="169">
                  <c:v>-9.5801193149991034E-4</c:v>
                </c:pt>
                <c:pt idx="170">
                  <c:v>-9.5801193149991034E-4</c:v>
                </c:pt>
                <c:pt idx="174">
                  <c:v>-9.8592079113752284E-4</c:v>
                </c:pt>
                <c:pt idx="180">
                  <c:v>-1.0464889546063839E-3</c:v>
                </c:pt>
                <c:pt idx="181">
                  <c:v>-1.0631155092841107E-3</c:v>
                </c:pt>
                <c:pt idx="184">
                  <c:v>-1.4870926535661389E-3</c:v>
                </c:pt>
                <c:pt idx="188">
                  <c:v>-1.5654749827611356E-3</c:v>
                </c:pt>
                <c:pt idx="191">
                  <c:v>-2.4538080469710993E-3</c:v>
                </c:pt>
                <c:pt idx="195">
                  <c:v>-2.5405036535049597E-3</c:v>
                </c:pt>
                <c:pt idx="198">
                  <c:v>-3.0232675446832352E-3</c:v>
                </c:pt>
                <c:pt idx="200">
                  <c:v>-3.0274241833526667E-3</c:v>
                </c:pt>
                <c:pt idx="201">
                  <c:v>-3.0784914584342559E-3</c:v>
                </c:pt>
                <c:pt idx="204">
                  <c:v>-3.1046189014992545E-3</c:v>
                </c:pt>
                <c:pt idx="205">
                  <c:v>-3.479903992796512E-3</c:v>
                </c:pt>
                <c:pt idx="206">
                  <c:v>-3.5060314358615111E-3</c:v>
                </c:pt>
                <c:pt idx="207">
                  <c:v>-3.5737252656208264E-3</c:v>
                </c:pt>
                <c:pt idx="208">
                  <c:v>-3.995920993330241E-3</c:v>
                </c:pt>
                <c:pt idx="209">
                  <c:v>-3.995920993330241E-3</c:v>
                </c:pt>
                <c:pt idx="210">
                  <c:v>-4.0190794087742177E-3</c:v>
                </c:pt>
                <c:pt idx="211">
                  <c:v>-4.0190794087742177E-3</c:v>
                </c:pt>
                <c:pt idx="212">
                  <c:v>-4.0452068518392163E-3</c:v>
                </c:pt>
                <c:pt idx="213">
                  <c:v>-4.0725219059526245E-3</c:v>
                </c:pt>
                <c:pt idx="214">
                  <c:v>-4.087960849581942E-3</c:v>
                </c:pt>
                <c:pt idx="215">
                  <c:v>-4.0950865158723964E-3</c:v>
                </c:pt>
                <c:pt idx="216">
                  <c:v>-4.4579016911613584E-3</c:v>
                </c:pt>
                <c:pt idx="217">
                  <c:v>-4.4632459408791994E-3</c:v>
                </c:pt>
                <c:pt idx="218">
                  <c:v>-4.4703716071696539E-3</c:v>
                </c:pt>
                <c:pt idx="219">
                  <c:v>-4.4703716071696539E-3</c:v>
                </c:pt>
                <c:pt idx="220">
                  <c:v>-4.5831946567685125E-3</c:v>
                </c:pt>
                <c:pt idx="221">
                  <c:v>-5.0410187159301983E-3</c:v>
                </c:pt>
                <c:pt idx="222">
                  <c:v>-5.0410187159301983E-3</c:v>
                </c:pt>
                <c:pt idx="223">
                  <c:v>-5.0523010208900843E-3</c:v>
                </c:pt>
                <c:pt idx="224">
                  <c:v>-5.0618019092773569E-3</c:v>
                </c:pt>
                <c:pt idx="225">
                  <c:v>-5.0618019092773569E-3</c:v>
                </c:pt>
                <c:pt idx="226">
                  <c:v>-5.471527720978476E-3</c:v>
                </c:pt>
                <c:pt idx="227">
                  <c:v>-5.5059684413823386E-3</c:v>
                </c:pt>
                <c:pt idx="228">
                  <c:v>-5.5225949960600656E-3</c:v>
                </c:pt>
                <c:pt idx="229">
                  <c:v>-5.5225949960600656E-3</c:v>
                </c:pt>
                <c:pt idx="230">
                  <c:v>-5.5487224391250643E-3</c:v>
                </c:pt>
                <c:pt idx="231">
                  <c:v>-5.5653489938027904E-3</c:v>
                </c:pt>
                <c:pt idx="232">
                  <c:v>-5.9584482508261835E-3</c:v>
                </c:pt>
                <c:pt idx="233">
                  <c:v>-5.9584482508261835E-3</c:v>
                </c:pt>
                <c:pt idx="234">
                  <c:v>-5.9917013601816374E-3</c:v>
                </c:pt>
                <c:pt idx="235">
                  <c:v>-6.1555916848620848E-3</c:v>
                </c:pt>
                <c:pt idx="236">
                  <c:v>-6.5736307739020679E-3</c:v>
                </c:pt>
                <c:pt idx="237">
                  <c:v>-7.5047178358547571E-3</c:v>
                </c:pt>
                <c:pt idx="238">
                  <c:v>-7.5047178358547571E-3</c:v>
                </c:pt>
                <c:pt idx="239">
                  <c:v>-7.5183753629114612E-3</c:v>
                </c:pt>
                <c:pt idx="240">
                  <c:v>-7.591413442388617E-3</c:v>
                </c:pt>
                <c:pt idx="241">
                  <c:v>-7.9969826154203047E-3</c:v>
                </c:pt>
                <c:pt idx="242">
                  <c:v>-8.0094525314285993E-3</c:v>
                </c:pt>
                <c:pt idx="243">
                  <c:v>-8.0314233358241664E-3</c:v>
                </c:pt>
                <c:pt idx="244">
                  <c:v>-8.1555286903829127E-3</c:v>
                </c:pt>
                <c:pt idx="245">
                  <c:v>-9.5349389231100153E-3</c:v>
                </c:pt>
                <c:pt idx="246">
                  <c:v>-9.5402831728278563E-3</c:v>
                </c:pt>
                <c:pt idx="247">
                  <c:v>-9.990387760174883E-3</c:v>
                </c:pt>
                <c:pt idx="248">
                  <c:v>-9.9915753712232925E-3</c:v>
                </c:pt>
                <c:pt idx="249">
                  <c:v>-1.0430397653610434E-2</c:v>
                </c:pt>
                <c:pt idx="250">
                  <c:v>-1.0434554292279866E-2</c:v>
                </c:pt>
                <c:pt idx="251">
                  <c:v>-1.0517093260144293E-2</c:v>
                </c:pt>
                <c:pt idx="252">
                  <c:v>-1.053906406453986E-2</c:v>
                </c:pt>
                <c:pt idx="253">
                  <c:v>-1.0573504784943724E-2</c:v>
                </c:pt>
                <c:pt idx="254">
                  <c:v>-1.2042579651825709E-2</c:v>
                </c:pt>
                <c:pt idx="255">
                  <c:v>-1.3126868539023165E-2</c:v>
                </c:pt>
                <c:pt idx="256">
                  <c:v>-1.3495027964029968E-2</c:v>
                </c:pt>
                <c:pt idx="257">
                  <c:v>-1.3495027964029968E-2</c:v>
                </c:pt>
                <c:pt idx="258">
                  <c:v>-1.3496215575078376E-2</c:v>
                </c:pt>
                <c:pt idx="259">
                  <c:v>-1.3496215575078376E-2</c:v>
                </c:pt>
                <c:pt idx="260">
                  <c:v>-1.4045485684967558E-2</c:v>
                </c:pt>
                <c:pt idx="261">
                  <c:v>-1.4059143212024262E-2</c:v>
                </c:pt>
                <c:pt idx="262">
                  <c:v>-1.4063299850693694E-2</c:v>
                </c:pt>
                <c:pt idx="263">
                  <c:v>-1.4066268878314718E-2</c:v>
                </c:pt>
                <c:pt idx="264">
                  <c:v>-1.4067456489363125E-2</c:v>
                </c:pt>
                <c:pt idx="265">
                  <c:v>-1.4074582155653581E-2</c:v>
                </c:pt>
                <c:pt idx="266">
                  <c:v>-1.4079926405371422E-2</c:v>
                </c:pt>
                <c:pt idx="267">
                  <c:v>-1.4092396321379716E-2</c:v>
                </c:pt>
                <c:pt idx="268">
                  <c:v>-1.4097740571097557E-2</c:v>
                </c:pt>
                <c:pt idx="269">
                  <c:v>-1.4132775097025624E-2</c:v>
                </c:pt>
                <c:pt idx="270">
                  <c:v>-1.5025858605429224E-2</c:v>
                </c:pt>
                <c:pt idx="271">
                  <c:v>-1.5034171882768087E-2</c:v>
                </c:pt>
                <c:pt idx="272">
                  <c:v>-1.507395685288979E-2</c:v>
                </c:pt>
                <c:pt idx="273">
                  <c:v>-1.5079301102607631E-2</c:v>
                </c:pt>
                <c:pt idx="274">
                  <c:v>-1.5102459518051607E-2</c:v>
                </c:pt>
                <c:pt idx="275">
                  <c:v>-1.5181435652770808E-2</c:v>
                </c:pt>
                <c:pt idx="276">
                  <c:v>-1.5556720744068065E-2</c:v>
                </c:pt>
                <c:pt idx="277">
                  <c:v>-1.6214063459362469E-2</c:v>
                </c:pt>
                <c:pt idx="278">
                  <c:v>-1.6584004300941885E-2</c:v>
                </c:pt>
                <c:pt idx="279">
                  <c:v>-1.6594098994853364E-2</c:v>
                </c:pt>
                <c:pt idx="280">
                  <c:v>-1.6623789271063592E-2</c:v>
                </c:pt>
                <c:pt idx="281">
                  <c:v>-1.7093489440709365E-2</c:v>
                </c:pt>
                <c:pt idx="282">
                  <c:v>-1.7155245215226638E-2</c:v>
                </c:pt>
                <c:pt idx="283">
                  <c:v>-1.71896859356305E-2</c:v>
                </c:pt>
                <c:pt idx="284">
                  <c:v>-1.7599411747331619E-2</c:v>
                </c:pt>
                <c:pt idx="285">
                  <c:v>-1.7654041855558435E-2</c:v>
                </c:pt>
                <c:pt idx="286">
                  <c:v>-1.8016263225323192E-2</c:v>
                </c:pt>
                <c:pt idx="287">
                  <c:v>-1.8092864137945575E-2</c:v>
                </c:pt>
                <c:pt idx="288">
                  <c:v>-1.8092864137945575E-2</c:v>
                </c:pt>
                <c:pt idx="289">
                  <c:v>-1.8092864137945575E-2</c:v>
                </c:pt>
                <c:pt idx="290">
                  <c:v>-1.9133211416351898E-2</c:v>
                </c:pt>
                <c:pt idx="291">
                  <c:v>-1.9133211416351898E-2</c:v>
                </c:pt>
                <c:pt idx="292">
                  <c:v>-1.9149244165505418E-2</c:v>
                </c:pt>
                <c:pt idx="293">
                  <c:v>-1.9149244165505418E-2</c:v>
                </c:pt>
                <c:pt idx="294">
                  <c:v>-1.9149244165505418E-2</c:v>
                </c:pt>
                <c:pt idx="295">
                  <c:v>-1.9581534587126311E-2</c:v>
                </c:pt>
                <c:pt idx="296">
                  <c:v>-1.9658729305272897E-2</c:v>
                </c:pt>
                <c:pt idx="297">
                  <c:v>-1.9676543470999033E-2</c:v>
                </c:pt>
                <c:pt idx="298">
                  <c:v>-2.0118928586531401E-2</c:v>
                </c:pt>
                <c:pt idx="299">
                  <c:v>-2.0126648058346061E-2</c:v>
                </c:pt>
                <c:pt idx="300">
                  <c:v>-2.1606411424663727E-2</c:v>
                </c:pt>
                <c:pt idx="301">
                  <c:v>-2.1606411424663727E-2</c:v>
                </c:pt>
                <c:pt idx="302">
                  <c:v>-2.1682418531761907E-2</c:v>
                </c:pt>
                <c:pt idx="303">
                  <c:v>-2.1682418531761907E-2</c:v>
                </c:pt>
                <c:pt idx="304">
                  <c:v>-2.1727547751601451E-2</c:v>
                </c:pt>
                <c:pt idx="305">
                  <c:v>-2.1727547751601451E-2</c:v>
                </c:pt>
                <c:pt idx="306">
                  <c:v>-2.2036326624187801E-2</c:v>
                </c:pt>
                <c:pt idx="307">
                  <c:v>-2.2036326624187801E-2</c:v>
                </c:pt>
                <c:pt idx="308">
                  <c:v>-2.2036326624187801E-2</c:v>
                </c:pt>
                <c:pt idx="309">
                  <c:v>-2.2058297428583368E-2</c:v>
                </c:pt>
                <c:pt idx="310">
                  <c:v>-2.2058297428583368E-2</c:v>
                </c:pt>
                <c:pt idx="311">
                  <c:v>-2.2058297428583368E-2</c:v>
                </c:pt>
                <c:pt idx="312">
                  <c:v>-2.2062454067252799E-2</c:v>
                </c:pt>
                <c:pt idx="313">
                  <c:v>-2.2062454067252799E-2</c:v>
                </c:pt>
                <c:pt idx="314">
                  <c:v>-2.2062454067252799E-2</c:v>
                </c:pt>
                <c:pt idx="315">
                  <c:v>-2.216102578427075E-2</c:v>
                </c:pt>
                <c:pt idx="316">
                  <c:v>-2.2181215172093705E-2</c:v>
                </c:pt>
                <c:pt idx="317">
                  <c:v>-2.2185371810763136E-2</c:v>
                </c:pt>
                <c:pt idx="318">
                  <c:v>-2.2658041008029935E-2</c:v>
                </c:pt>
                <c:pt idx="319">
                  <c:v>-2.2666354285368798E-2</c:v>
                </c:pt>
                <c:pt idx="320">
                  <c:v>-2.2761956974765726E-2</c:v>
                </c:pt>
                <c:pt idx="321">
                  <c:v>-2.3092706651747643E-2</c:v>
                </c:pt>
                <c:pt idx="322">
                  <c:v>-2.3179402258281506E-2</c:v>
                </c:pt>
                <c:pt idx="323">
                  <c:v>-2.3796366197930002E-2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5-4164-8B03-F4F829D1E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491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Active!$F$21:$F$924</c15:sqref>
                        </c15:formulaRef>
                      </c:ext>
                    </c:extLst>
                    <c:numCache>
                      <c:formatCode>General</c:formatCode>
                      <c:ptCount val="904"/>
                      <c:pt idx="0">
                        <c:v>-33378</c:v>
                      </c:pt>
                      <c:pt idx="1">
                        <c:v>-33012</c:v>
                      </c:pt>
                      <c:pt idx="2">
                        <c:v>-32558</c:v>
                      </c:pt>
                      <c:pt idx="3">
                        <c:v>-32486</c:v>
                      </c:pt>
                      <c:pt idx="4">
                        <c:v>-32214</c:v>
                      </c:pt>
                      <c:pt idx="5">
                        <c:v>-32104</c:v>
                      </c:pt>
                      <c:pt idx="6">
                        <c:v>-31760</c:v>
                      </c:pt>
                      <c:pt idx="7">
                        <c:v>-31673</c:v>
                      </c:pt>
                      <c:pt idx="8">
                        <c:v>-30962</c:v>
                      </c:pt>
                      <c:pt idx="9">
                        <c:v>-30831</c:v>
                      </c:pt>
                      <c:pt idx="10">
                        <c:v>-30421</c:v>
                      </c:pt>
                      <c:pt idx="11">
                        <c:v>-30122.5</c:v>
                      </c:pt>
                      <c:pt idx="12">
                        <c:v>-29542</c:v>
                      </c:pt>
                      <c:pt idx="13">
                        <c:v>-29242</c:v>
                      </c:pt>
                      <c:pt idx="14">
                        <c:v>-28708</c:v>
                      </c:pt>
                      <c:pt idx="15">
                        <c:v>-28334</c:v>
                      </c:pt>
                      <c:pt idx="16">
                        <c:v>-27551</c:v>
                      </c:pt>
                      <c:pt idx="17">
                        <c:v>-26621</c:v>
                      </c:pt>
                      <c:pt idx="18">
                        <c:v>-26291</c:v>
                      </c:pt>
                      <c:pt idx="19">
                        <c:v>-25464</c:v>
                      </c:pt>
                      <c:pt idx="20">
                        <c:v>-25422.5</c:v>
                      </c:pt>
                      <c:pt idx="21">
                        <c:v>-25039</c:v>
                      </c:pt>
                      <c:pt idx="22">
                        <c:v>-24966</c:v>
                      </c:pt>
                      <c:pt idx="23">
                        <c:v>-24923</c:v>
                      </c:pt>
                      <c:pt idx="24">
                        <c:v>-24139</c:v>
                      </c:pt>
                      <c:pt idx="25">
                        <c:v>-23707</c:v>
                      </c:pt>
                      <c:pt idx="26">
                        <c:v>-23319</c:v>
                      </c:pt>
                      <c:pt idx="27">
                        <c:v>-22382</c:v>
                      </c:pt>
                      <c:pt idx="28">
                        <c:v>-22346</c:v>
                      </c:pt>
                      <c:pt idx="29">
                        <c:v>-21621</c:v>
                      </c:pt>
                      <c:pt idx="30">
                        <c:v>-20764</c:v>
                      </c:pt>
                      <c:pt idx="31">
                        <c:v>-19961.5</c:v>
                      </c:pt>
                      <c:pt idx="32">
                        <c:v>-19427.5</c:v>
                      </c:pt>
                      <c:pt idx="33">
                        <c:v>-19071</c:v>
                      </c:pt>
                      <c:pt idx="34">
                        <c:v>-19049</c:v>
                      </c:pt>
                      <c:pt idx="35">
                        <c:v>-19014</c:v>
                      </c:pt>
                      <c:pt idx="36">
                        <c:v>-18983</c:v>
                      </c:pt>
                      <c:pt idx="37">
                        <c:v>-18690</c:v>
                      </c:pt>
                      <c:pt idx="38">
                        <c:v>-17899</c:v>
                      </c:pt>
                      <c:pt idx="39">
                        <c:v>-17848</c:v>
                      </c:pt>
                      <c:pt idx="40">
                        <c:v>-17814</c:v>
                      </c:pt>
                      <c:pt idx="41">
                        <c:v>-17799</c:v>
                      </c:pt>
                      <c:pt idx="42">
                        <c:v>-17768</c:v>
                      </c:pt>
                      <c:pt idx="43">
                        <c:v>-17746</c:v>
                      </c:pt>
                      <c:pt idx="44">
                        <c:v>-17711</c:v>
                      </c:pt>
                      <c:pt idx="45">
                        <c:v>-17702</c:v>
                      </c:pt>
                      <c:pt idx="46">
                        <c:v>-17467</c:v>
                      </c:pt>
                      <c:pt idx="47">
                        <c:v>-17459</c:v>
                      </c:pt>
                      <c:pt idx="48">
                        <c:v>-17459</c:v>
                      </c:pt>
                      <c:pt idx="49">
                        <c:v>-17430</c:v>
                      </c:pt>
                      <c:pt idx="50">
                        <c:v>-17401</c:v>
                      </c:pt>
                      <c:pt idx="51">
                        <c:v>-17394</c:v>
                      </c:pt>
                      <c:pt idx="52">
                        <c:v>-17366</c:v>
                      </c:pt>
                      <c:pt idx="53">
                        <c:v>-17008</c:v>
                      </c:pt>
                      <c:pt idx="54">
                        <c:v>-16993</c:v>
                      </c:pt>
                      <c:pt idx="55">
                        <c:v>-16920</c:v>
                      </c:pt>
                      <c:pt idx="56">
                        <c:v>-16603</c:v>
                      </c:pt>
                      <c:pt idx="57">
                        <c:v>-16549.5</c:v>
                      </c:pt>
                      <c:pt idx="58">
                        <c:v>-16538</c:v>
                      </c:pt>
                      <c:pt idx="59">
                        <c:v>-16464</c:v>
                      </c:pt>
                      <c:pt idx="60">
                        <c:v>-16421</c:v>
                      </c:pt>
                      <c:pt idx="61">
                        <c:v>-16166</c:v>
                      </c:pt>
                      <c:pt idx="62">
                        <c:v>-16134</c:v>
                      </c:pt>
                      <c:pt idx="63">
                        <c:v>-16134</c:v>
                      </c:pt>
                      <c:pt idx="64">
                        <c:v>-16119</c:v>
                      </c:pt>
                      <c:pt idx="65">
                        <c:v>-16114</c:v>
                      </c:pt>
                      <c:pt idx="66">
                        <c:v>-16004</c:v>
                      </c:pt>
                      <c:pt idx="67">
                        <c:v>-15989</c:v>
                      </c:pt>
                      <c:pt idx="68">
                        <c:v>-15711</c:v>
                      </c:pt>
                      <c:pt idx="69">
                        <c:v>-15690</c:v>
                      </c:pt>
                      <c:pt idx="70">
                        <c:v>-15642.5</c:v>
                      </c:pt>
                      <c:pt idx="71">
                        <c:v>-15366</c:v>
                      </c:pt>
                      <c:pt idx="72">
                        <c:v>-15336</c:v>
                      </c:pt>
                      <c:pt idx="73">
                        <c:v>-15329</c:v>
                      </c:pt>
                      <c:pt idx="74">
                        <c:v>-15200</c:v>
                      </c:pt>
                      <c:pt idx="75">
                        <c:v>-14817</c:v>
                      </c:pt>
                      <c:pt idx="76">
                        <c:v>-13992</c:v>
                      </c:pt>
                      <c:pt idx="77">
                        <c:v>-13610</c:v>
                      </c:pt>
                      <c:pt idx="78">
                        <c:v>-13566</c:v>
                      </c:pt>
                      <c:pt idx="79">
                        <c:v>-13551</c:v>
                      </c:pt>
                      <c:pt idx="80">
                        <c:v>-13427</c:v>
                      </c:pt>
                      <c:pt idx="81">
                        <c:v>-12313</c:v>
                      </c:pt>
                      <c:pt idx="82">
                        <c:v>-12294</c:v>
                      </c:pt>
                      <c:pt idx="83">
                        <c:v>-12226</c:v>
                      </c:pt>
                      <c:pt idx="84">
                        <c:v>-12219</c:v>
                      </c:pt>
                      <c:pt idx="85">
                        <c:v>-11454.5</c:v>
                      </c:pt>
                      <c:pt idx="86">
                        <c:v>-11056</c:v>
                      </c:pt>
                      <c:pt idx="87">
                        <c:v>-11054</c:v>
                      </c:pt>
                      <c:pt idx="88">
                        <c:v>-11047</c:v>
                      </c:pt>
                      <c:pt idx="89">
                        <c:v>-11024</c:v>
                      </c:pt>
                      <c:pt idx="90">
                        <c:v>-10959</c:v>
                      </c:pt>
                      <c:pt idx="91">
                        <c:v>-10219</c:v>
                      </c:pt>
                      <c:pt idx="92">
                        <c:v>-9334</c:v>
                      </c:pt>
                      <c:pt idx="93">
                        <c:v>-8960</c:v>
                      </c:pt>
                      <c:pt idx="94">
                        <c:v>-8514</c:v>
                      </c:pt>
                      <c:pt idx="95">
                        <c:v>-7614</c:v>
                      </c:pt>
                      <c:pt idx="96">
                        <c:v>-4666</c:v>
                      </c:pt>
                      <c:pt idx="97">
                        <c:v>-4645</c:v>
                      </c:pt>
                      <c:pt idx="98">
                        <c:v>-4644</c:v>
                      </c:pt>
                      <c:pt idx="99">
                        <c:v>-3414</c:v>
                      </c:pt>
                      <c:pt idx="100">
                        <c:v>-2964</c:v>
                      </c:pt>
                      <c:pt idx="101">
                        <c:v>-2957</c:v>
                      </c:pt>
                      <c:pt idx="102">
                        <c:v>-2849</c:v>
                      </c:pt>
                      <c:pt idx="103">
                        <c:v>-2605</c:v>
                      </c:pt>
                      <c:pt idx="104">
                        <c:v>-2474</c:v>
                      </c:pt>
                      <c:pt idx="105">
                        <c:v>-2467</c:v>
                      </c:pt>
                      <c:pt idx="106">
                        <c:v>-2445</c:v>
                      </c:pt>
                      <c:pt idx="107">
                        <c:v>-2424</c:v>
                      </c:pt>
                      <c:pt idx="108">
                        <c:v>-2388</c:v>
                      </c:pt>
                      <c:pt idx="109">
                        <c:v>-2174</c:v>
                      </c:pt>
                      <c:pt idx="110">
                        <c:v>-2138</c:v>
                      </c:pt>
                      <c:pt idx="111">
                        <c:v>-2131</c:v>
                      </c:pt>
                      <c:pt idx="112">
                        <c:v>-2100</c:v>
                      </c:pt>
                      <c:pt idx="113">
                        <c:v>-2086</c:v>
                      </c:pt>
                      <c:pt idx="114">
                        <c:v>-2079</c:v>
                      </c:pt>
                      <c:pt idx="115">
                        <c:v>-2072</c:v>
                      </c:pt>
                      <c:pt idx="116">
                        <c:v>-2071</c:v>
                      </c:pt>
                      <c:pt idx="117">
                        <c:v>-2042</c:v>
                      </c:pt>
                      <c:pt idx="118">
                        <c:v>-1763</c:v>
                      </c:pt>
                      <c:pt idx="119">
                        <c:v>-1763</c:v>
                      </c:pt>
                      <c:pt idx="120">
                        <c:v>-1756</c:v>
                      </c:pt>
                      <c:pt idx="121">
                        <c:v>-1749</c:v>
                      </c:pt>
                      <c:pt idx="122">
                        <c:v>-1646</c:v>
                      </c:pt>
                      <c:pt idx="123">
                        <c:v>-1610</c:v>
                      </c:pt>
                      <c:pt idx="124">
                        <c:v>-1603</c:v>
                      </c:pt>
                      <c:pt idx="125">
                        <c:v>-1582</c:v>
                      </c:pt>
                      <c:pt idx="126">
                        <c:v>-1317</c:v>
                      </c:pt>
                      <c:pt idx="127">
                        <c:v>-1317</c:v>
                      </c:pt>
                      <c:pt idx="128">
                        <c:v>-1295</c:v>
                      </c:pt>
                      <c:pt idx="129">
                        <c:v>-1209</c:v>
                      </c:pt>
                      <c:pt idx="130">
                        <c:v>-1186</c:v>
                      </c:pt>
                      <c:pt idx="131">
                        <c:v>-1142</c:v>
                      </c:pt>
                      <c:pt idx="132">
                        <c:v>-1135</c:v>
                      </c:pt>
                      <c:pt idx="133">
                        <c:v>-1128</c:v>
                      </c:pt>
                      <c:pt idx="134">
                        <c:v>-843</c:v>
                      </c:pt>
                      <c:pt idx="135">
                        <c:v>-842</c:v>
                      </c:pt>
                      <c:pt idx="136">
                        <c:v>-776</c:v>
                      </c:pt>
                      <c:pt idx="137">
                        <c:v>-776</c:v>
                      </c:pt>
                      <c:pt idx="138">
                        <c:v>-732</c:v>
                      </c:pt>
                      <c:pt idx="139">
                        <c:v>-725</c:v>
                      </c:pt>
                      <c:pt idx="140">
                        <c:v>-697</c:v>
                      </c:pt>
                      <c:pt idx="141">
                        <c:v>-454</c:v>
                      </c:pt>
                      <c:pt idx="142">
                        <c:v>-424</c:v>
                      </c:pt>
                      <c:pt idx="143">
                        <c:v>-420.5</c:v>
                      </c:pt>
                      <c:pt idx="144">
                        <c:v>-415.5</c:v>
                      </c:pt>
                      <c:pt idx="145">
                        <c:v>-410.5</c:v>
                      </c:pt>
                      <c:pt idx="146">
                        <c:v>-410.5</c:v>
                      </c:pt>
                      <c:pt idx="147">
                        <c:v>-410</c:v>
                      </c:pt>
                      <c:pt idx="148">
                        <c:v>-380</c:v>
                      </c:pt>
                      <c:pt idx="149">
                        <c:v>-379</c:v>
                      </c:pt>
                      <c:pt idx="150">
                        <c:v>-329</c:v>
                      </c:pt>
                      <c:pt idx="151">
                        <c:v>-7.5</c:v>
                      </c:pt>
                      <c:pt idx="152">
                        <c:v>-7.5</c:v>
                      </c:pt>
                      <c:pt idx="153">
                        <c:v>-7</c:v>
                      </c:pt>
                      <c:pt idx="154">
                        <c:v>-0.5</c:v>
                      </c:pt>
                      <c:pt idx="155">
                        <c:v>-0.5</c:v>
                      </c:pt>
                      <c:pt idx="156">
                        <c:v>0</c:v>
                      </c:pt>
                      <c:pt idx="157">
                        <c:v>21.5</c:v>
                      </c:pt>
                      <c:pt idx="158">
                        <c:v>21.5</c:v>
                      </c:pt>
                      <c:pt idx="159">
                        <c:v>22</c:v>
                      </c:pt>
                      <c:pt idx="160">
                        <c:v>25</c:v>
                      </c:pt>
                      <c:pt idx="161">
                        <c:v>25</c:v>
                      </c:pt>
                      <c:pt idx="162">
                        <c:v>25.5</c:v>
                      </c:pt>
                      <c:pt idx="163">
                        <c:v>45</c:v>
                      </c:pt>
                      <c:pt idx="164">
                        <c:v>46</c:v>
                      </c:pt>
                      <c:pt idx="165">
                        <c:v>53</c:v>
                      </c:pt>
                      <c:pt idx="166">
                        <c:v>66</c:v>
                      </c:pt>
                      <c:pt idx="167">
                        <c:v>381</c:v>
                      </c:pt>
                      <c:pt idx="168">
                        <c:v>425</c:v>
                      </c:pt>
                      <c:pt idx="169">
                        <c:v>439.5</c:v>
                      </c:pt>
                      <c:pt idx="170">
                        <c:v>439.5</c:v>
                      </c:pt>
                      <c:pt idx="171">
                        <c:v>440</c:v>
                      </c:pt>
                      <c:pt idx="172">
                        <c:v>447</c:v>
                      </c:pt>
                      <c:pt idx="173">
                        <c:v>461</c:v>
                      </c:pt>
                      <c:pt idx="174">
                        <c:v>463</c:v>
                      </c:pt>
                      <c:pt idx="175">
                        <c:v>468</c:v>
                      </c:pt>
                      <c:pt idx="176">
                        <c:v>482</c:v>
                      </c:pt>
                      <c:pt idx="177">
                        <c:v>498</c:v>
                      </c:pt>
                      <c:pt idx="178">
                        <c:v>505</c:v>
                      </c:pt>
                      <c:pt idx="179">
                        <c:v>513</c:v>
                      </c:pt>
                      <c:pt idx="180">
                        <c:v>514</c:v>
                      </c:pt>
                      <c:pt idx="181">
                        <c:v>528</c:v>
                      </c:pt>
                      <c:pt idx="182">
                        <c:v>857</c:v>
                      </c:pt>
                      <c:pt idx="183">
                        <c:v>872</c:v>
                      </c:pt>
                      <c:pt idx="184">
                        <c:v>885</c:v>
                      </c:pt>
                      <c:pt idx="185">
                        <c:v>923</c:v>
                      </c:pt>
                      <c:pt idx="186">
                        <c:v>923</c:v>
                      </c:pt>
                      <c:pt idx="187">
                        <c:v>936</c:v>
                      </c:pt>
                      <c:pt idx="188">
                        <c:v>951</c:v>
                      </c:pt>
                      <c:pt idx="189">
                        <c:v>1390</c:v>
                      </c:pt>
                      <c:pt idx="190">
                        <c:v>1655</c:v>
                      </c:pt>
                      <c:pt idx="191">
                        <c:v>1699</c:v>
                      </c:pt>
                      <c:pt idx="192">
                        <c:v>1750</c:v>
                      </c:pt>
                      <c:pt idx="193">
                        <c:v>1750</c:v>
                      </c:pt>
                      <c:pt idx="194">
                        <c:v>1771</c:v>
                      </c:pt>
                      <c:pt idx="195">
                        <c:v>1772</c:v>
                      </c:pt>
                      <c:pt idx="196">
                        <c:v>2131</c:v>
                      </c:pt>
                      <c:pt idx="197">
                        <c:v>2159</c:v>
                      </c:pt>
                      <c:pt idx="198">
                        <c:v>2178.5</c:v>
                      </c:pt>
                      <c:pt idx="199">
                        <c:v>2181</c:v>
                      </c:pt>
                      <c:pt idx="200">
                        <c:v>2182</c:v>
                      </c:pt>
                      <c:pt idx="201">
                        <c:v>2225</c:v>
                      </c:pt>
                      <c:pt idx="202">
                        <c:v>2226</c:v>
                      </c:pt>
                      <c:pt idx="203">
                        <c:v>2240</c:v>
                      </c:pt>
                      <c:pt idx="204">
                        <c:v>2247</c:v>
                      </c:pt>
                      <c:pt idx="205">
                        <c:v>2563</c:v>
                      </c:pt>
                      <c:pt idx="206">
                        <c:v>2585</c:v>
                      </c:pt>
                      <c:pt idx="207">
                        <c:v>2642</c:v>
                      </c:pt>
                      <c:pt idx="208">
                        <c:v>2997.5</c:v>
                      </c:pt>
                      <c:pt idx="209">
                        <c:v>2997.5</c:v>
                      </c:pt>
                      <c:pt idx="210">
                        <c:v>3017</c:v>
                      </c:pt>
                      <c:pt idx="211">
                        <c:v>3017</c:v>
                      </c:pt>
                      <c:pt idx="212">
                        <c:v>3039</c:v>
                      </c:pt>
                      <c:pt idx="213">
                        <c:v>3062</c:v>
                      </c:pt>
                      <c:pt idx="214">
                        <c:v>3075</c:v>
                      </c:pt>
                      <c:pt idx="215">
                        <c:v>3081</c:v>
                      </c:pt>
                      <c:pt idx="216">
                        <c:v>3386.5</c:v>
                      </c:pt>
                      <c:pt idx="217">
                        <c:v>3391</c:v>
                      </c:pt>
                      <c:pt idx="218">
                        <c:v>3397</c:v>
                      </c:pt>
                      <c:pt idx="219">
                        <c:v>3397</c:v>
                      </c:pt>
                      <c:pt idx="220">
                        <c:v>3492</c:v>
                      </c:pt>
                      <c:pt idx="221">
                        <c:v>3877.5</c:v>
                      </c:pt>
                      <c:pt idx="222">
                        <c:v>3877.5</c:v>
                      </c:pt>
                      <c:pt idx="223">
                        <c:v>3887</c:v>
                      </c:pt>
                      <c:pt idx="224">
                        <c:v>3895</c:v>
                      </c:pt>
                      <c:pt idx="225">
                        <c:v>3895</c:v>
                      </c:pt>
                      <c:pt idx="226">
                        <c:v>4240</c:v>
                      </c:pt>
                      <c:pt idx="227">
                        <c:v>4269</c:v>
                      </c:pt>
                      <c:pt idx="228">
                        <c:v>4283</c:v>
                      </c:pt>
                      <c:pt idx="229">
                        <c:v>4283</c:v>
                      </c:pt>
                      <c:pt idx="230">
                        <c:v>4305</c:v>
                      </c:pt>
                      <c:pt idx="231">
                        <c:v>4319</c:v>
                      </c:pt>
                      <c:pt idx="232">
                        <c:v>4650</c:v>
                      </c:pt>
                      <c:pt idx="233">
                        <c:v>4650</c:v>
                      </c:pt>
                      <c:pt idx="234">
                        <c:v>4678</c:v>
                      </c:pt>
                      <c:pt idx="235">
                        <c:v>4816</c:v>
                      </c:pt>
                      <c:pt idx="236">
                        <c:v>5168</c:v>
                      </c:pt>
                      <c:pt idx="237">
                        <c:v>5952</c:v>
                      </c:pt>
                      <c:pt idx="238">
                        <c:v>5952</c:v>
                      </c:pt>
                      <c:pt idx="239">
                        <c:v>5963.5</c:v>
                      </c:pt>
                      <c:pt idx="240">
                        <c:v>6025</c:v>
                      </c:pt>
                      <c:pt idx="241">
                        <c:v>6366.5</c:v>
                      </c:pt>
                      <c:pt idx="242">
                        <c:v>6377</c:v>
                      </c:pt>
                      <c:pt idx="243">
                        <c:v>6395.5</c:v>
                      </c:pt>
                      <c:pt idx="244">
                        <c:v>6500</c:v>
                      </c:pt>
                      <c:pt idx="245">
                        <c:v>7661.5</c:v>
                      </c:pt>
                      <c:pt idx="246">
                        <c:v>7666</c:v>
                      </c:pt>
                      <c:pt idx="247">
                        <c:v>8045</c:v>
                      </c:pt>
                      <c:pt idx="248">
                        <c:v>8046</c:v>
                      </c:pt>
                      <c:pt idx="249">
                        <c:v>8415.5</c:v>
                      </c:pt>
                      <c:pt idx="250">
                        <c:v>8419</c:v>
                      </c:pt>
                      <c:pt idx="251">
                        <c:v>8488.5</c:v>
                      </c:pt>
                      <c:pt idx="252">
                        <c:v>8507</c:v>
                      </c:pt>
                      <c:pt idx="253">
                        <c:v>8536</c:v>
                      </c:pt>
                      <c:pt idx="254">
                        <c:v>9773</c:v>
                      </c:pt>
                      <c:pt idx="255">
                        <c:v>10686</c:v>
                      </c:pt>
                      <c:pt idx="256">
                        <c:v>10996</c:v>
                      </c:pt>
                      <c:pt idx="257">
                        <c:v>10996</c:v>
                      </c:pt>
                      <c:pt idx="258">
                        <c:v>10997</c:v>
                      </c:pt>
                      <c:pt idx="259">
                        <c:v>10997</c:v>
                      </c:pt>
                      <c:pt idx="260">
                        <c:v>11459.5</c:v>
                      </c:pt>
                      <c:pt idx="261">
                        <c:v>11471</c:v>
                      </c:pt>
                      <c:pt idx="262">
                        <c:v>11474.5</c:v>
                      </c:pt>
                      <c:pt idx="263">
                        <c:v>11477</c:v>
                      </c:pt>
                      <c:pt idx="264">
                        <c:v>11478</c:v>
                      </c:pt>
                      <c:pt idx="265">
                        <c:v>11484</c:v>
                      </c:pt>
                      <c:pt idx="266">
                        <c:v>11488.5</c:v>
                      </c:pt>
                      <c:pt idx="267">
                        <c:v>11499</c:v>
                      </c:pt>
                      <c:pt idx="268">
                        <c:v>11503.5</c:v>
                      </c:pt>
                      <c:pt idx="269">
                        <c:v>11533</c:v>
                      </c:pt>
                      <c:pt idx="270">
                        <c:v>12285</c:v>
                      </c:pt>
                      <c:pt idx="271">
                        <c:v>12292</c:v>
                      </c:pt>
                      <c:pt idx="272">
                        <c:v>12325.5</c:v>
                      </c:pt>
                      <c:pt idx="273">
                        <c:v>12330</c:v>
                      </c:pt>
                      <c:pt idx="274">
                        <c:v>12349.5</c:v>
                      </c:pt>
                      <c:pt idx="275">
                        <c:v>12416</c:v>
                      </c:pt>
                      <c:pt idx="276">
                        <c:v>12732</c:v>
                      </c:pt>
                      <c:pt idx="277">
                        <c:v>13285.5</c:v>
                      </c:pt>
                      <c:pt idx="278">
                        <c:v>13597</c:v>
                      </c:pt>
                      <c:pt idx="279">
                        <c:v>13605.5</c:v>
                      </c:pt>
                      <c:pt idx="280">
                        <c:v>13630.5</c:v>
                      </c:pt>
                      <c:pt idx="281">
                        <c:v>14026</c:v>
                      </c:pt>
                      <c:pt idx="282">
                        <c:v>14078</c:v>
                      </c:pt>
                      <c:pt idx="283">
                        <c:v>14107</c:v>
                      </c:pt>
                      <c:pt idx="284">
                        <c:v>14452</c:v>
                      </c:pt>
                      <c:pt idx="285">
                        <c:v>14498</c:v>
                      </c:pt>
                      <c:pt idx="286">
                        <c:v>14803</c:v>
                      </c:pt>
                      <c:pt idx="287">
                        <c:v>14867.5</c:v>
                      </c:pt>
                      <c:pt idx="288">
                        <c:v>14867.5</c:v>
                      </c:pt>
                      <c:pt idx="289">
                        <c:v>14867.5</c:v>
                      </c:pt>
                      <c:pt idx="290">
                        <c:v>15743.5</c:v>
                      </c:pt>
                      <c:pt idx="291">
                        <c:v>15743.5</c:v>
                      </c:pt>
                      <c:pt idx="292">
                        <c:v>15757</c:v>
                      </c:pt>
                      <c:pt idx="293">
                        <c:v>15757</c:v>
                      </c:pt>
                      <c:pt idx="294">
                        <c:v>15757</c:v>
                      </c:pt>
                      <c:pt idx="295">
                        <c:v>16121</c:v>
                      </c:pt>
                      <c:pt idx="296">
                        <c:v>16186</c:v>
                      </c:pt>
                      <c:pt idx="297">
                        <c:v>16201</c:v>
                      </c:pt>
                      <c:pt idx="298">
                        <c:v>16573.5</c:v>
                      </c:pt>
                      <c:pt idx="299">
                        <c:v>16580</c:v>
                      </c:pt>
                      <c:pt idx="300">
                        <c:v>17826</c:v>
                      </c:pt>
                      <c:pt idx="301">
                        <c:v>17826</c:v>
                      </c:pt>
                      <c:pt idx="302">
                        <c:v>17890</c:v>
                      </c:pt>
                      <c:pt idx="303">
                        <c:v>17890</c:v>
                      </c:pt>
                      <c:pt idx="304">
                        <c:v>17928</c:v>
                      </c:pt>
                      <c:pt idx="305">
                        <c:v>17928</c:v>
                      </c:pt>
                      <c:pt idx="306">
                        <c:v>18188</c:v>
                      </c:pt>
                      <c:pt idx="307">
                        <c:v>18188</c:v>
                      </c:pt>
                      <c:pt idx="308">
                        <c:v>18188</c:v>
                      </c:pt>
                      <c:pt idx="309">
                        <c:v>18206.5</c:v>
                      </c:pt>
                      <c:pt idx="310">
                        <c:v>18206.5</c:v>
                      </c:pt>
                      <c:pt idx="311">
                        <c:v>18206.5</c:v>
                      </c:pt>
                      <c:pt idx="312">
                        <c:v>18210</c:v>
                      </c:pt>
                      <c:pt idx="313">
                        <c:v>18210</c:v>
                      </c:pt>
                      <c:pt idx="314">
                        <c:v>18210</c:v>
                      </c:pt>
                      <c:pt idx="315">
                        <c:v>18293</c:v>
                      </c:pt>
                      <c:pt idx="316">
                        <c:v>18310</c:v>
                      </c:pt>
                      <c:pt idx="317">
                        <c:v>18313.5</c:v>
                      </c:pt>
                      <c:pt idx="318">
                        <c:v>18711.5</c:v>
                      </c:pt>
                      <c:pt idx="319">
                        <c:v>18718.5</c:v>
                      </c:pt>
                      <c:pt idx="320">
                        <c:v>18799</c:v>
                      </c:pt>
                      <c:pt idx="321">
                        <c:v>19077.5</c:v>
                      </c:pt>
                      <c:pt idx="322">
                        <c:v>19150.5</c:v>
                      </c:pt>
                      <c:pt idx="323">
                        <c:v>19670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Active!$U$21:$U$924</c15:sqref>
                        </c15:formulaRef>
                      </c:ext>
                    </c:extLst>
                    <c:numCache>
                      <c:formatCode>General</c:formatCode>
                      <c:ptCount val="904"/>
                      <c:pt idx="140">
                        <c:v>-0.10390460000053281</c:v>
                      </c:pt>
                      <c:pt idx="143">
                        <c:v>-9.2731900003855117E-2</c:v>
                      </c:pt>
                      <c:pt idx="144">
                        <c:v>-0.12297290000424255</c:v>
                      </c:pt>
                      <c:pt idx="145">
                        <c:v>-6.9913899998937268E-2</c:v>
                      </c:pt>
                      <c:pt idx="146">
                        <c:v>-6.9413899997016415E-2</c:v>
                      </c:pt>
                      <c:pt idx="151">
                        <c:v>-6.9538499999907799E-2</c:v>
                      </c:pt>
                      <c:pt idx="152">
                        <c:v>-6.9438500002434012E-2</c:v>
                      </c:pt>
                      <c:pt idx="154">
                        <c:v>-6.9575900000927504E-2</c:v>
                      </c:pt>
                      <c:pt idx="155">
                        <c:v>-6.9375900005979929E-2</c:v>
                      </c:pt>
                      <c:pt idx="157">
                        <c:v>-6.9236299998010509E-2</c:v>
                      </c:pt>
                      <c:pt idx="158">
                        <c:v>-6.8936299998313189E-2</c:v>
                      </c:pt>
                      <c:pt idx="160">
                        <c:v>-6.8305000000691507E-2</c:v>
                      </c:pt>
                      <c:pt idx="161">
                        <c:v>-6.7804999998770654E-2</c:v>
                      </c:pt>
                      <c:pt idx="169">
                        <c:v>-6.9783899998583365E-2</c:v>
                      </c:pt>
                      <c:pt idx="170">
                        <c:v>-6.968389999383362E-2</c:v>
                      </c:pt>
                      <c:pt idx="272">
                        <c:v>0.11072829999466194</c:v>
                      </c:pt>
                      <c:pt idx="273">
                        <c:v>-0.15260599999601254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E25-4164-8B03-F4F829D1E511}"/>
                  </c:ext>
                </c:extLst>
              </c15:ser>
            </c15:filteredScatterSeries>
          </c:ext>
        </c:extLst>
      </c:scatterChart>
      <c:valAx>
        <c:axId val="76711491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39664804469275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4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74860335195531"/>
          <c:y val="0.91849661425550644"/>
          <c:w val="0.6955307262569832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Psc - O-C Diagr.</a:t>
            </a:r>
          </a:p>
        </c:rich>
      </c:tx>
      <c:layout>
        <c:manualLayout>
          <c:xMode val="edge"/>
          <c:yMode val="edge"/>
          <c:x val="0.394700725170859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60265293030439"/>
          <c:y val="0.15312500000000001"/>
          <c:w val="0.83403181936429371"/>
          <c:h val="0.618750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Active!$H$21:$H$924</c:f>
              <c:numCache>
                <c:formatCode>General</c:formatCode>
                <c:ptCount val="904"/>
                <c:pt idx="0">
                  <c:v>3.4319600001254003E-2</c:v>
                </c:pt>
                <c:pt idx="1">
                  <c:v>3.0678400000397232E-2</c:v>
                </c:pt>
                <c:pt idx="2">
                  <c:v>2.3795600001903949E-2</c:v>
                </c:pt>
                <c:pt idx="3">
                  <c:v>2.1325200003047939E-2</c:v>
                </c:pt>
                <c:pt idx="4">
                  <c:v>5.3214800002024276E-2</c:v>
                </c:pt>
                <c:pt idx="5">
                  <c:v>4.791280000063125E-2</c:v>
                </c:pt>
                <c:pt idx="6">
                  <c:v>2.83320000016829E-2</c:v>
                </c:pt>
                <c:pt idx="7">
                  <c:v>4.1138600003250758E-2</c:v>
                </c:pt>
                <c:pt idx="8">
                  <c:v>2.5868400003673742E-2</c:v>
                </c:pt>
                <c:pt idx="9">
                  <c:v>-4.4580000030691735E-4</c:v>
                </c:pt>
                <c:pt idx="10">
                  <c:v>5.4792200004158076E-2</c:v>
                </c:pt>
                <c:pt idx="11">
                  <c:v>0.10190450000300189</c:v>
                </c:pt>
                <c:pt idx="12">
                  <c:v>4.042440000193892E-2</c:v>
                </c:pt>
                <c:pt idx="13">
                  <c:v>2.9964400000608293E-2</c:v>
                </c:pt>
                <c:pt idx="14">
                  <c:v>1.222559999951045E-2</c:v>
                </c:pt>
                <c:pt idx="15">
                  <c:v>5.3198800000245683E-2</c:v>
                </c:pt>
                <c:pt idx="16">
                  <c:v>-5.4180000006454065E-4</c:v>
                </c:pt>
                <c:pt idx="17">
                  <c:v>6.6322000020591076E-3</c:v>
                </c:pt>
                <c:pt idx="18">
                  <c:v>1.7726200003380654E-2</c:v>
                </c:pt>
                <c:pt idx="19">
                  <c:v>-2.6135199997952441E-2</c:v>
                </c:pt>
                <c:pt idx="20">
                  <c:v>0.13936450000255718</c:v>
                </c:pt>
                <c:pt idx="21">
                  <c:v>7.1379800003342098E-2</c:v>
                </c:pt>
                <c:pt idx="22">
                  <c:v>3.9861200002633268E-2</c:v>
                </c:pt>
                <c:pt idx="23">
                  <c:v>-3.6211399998137495E-2</c:v>
                </c:pt>
                <c:pt idx="24">
                  <c:v>3.1999800001358381E-2</c:v>
                </c:pt>
                <c:pt idx="25">
                  <c:v>5.7177400001819478E-2</c:v>
                </c:pt>
                <c:pt idx="26">
                  <c:v>-8.5241999986465089E-3</c:v>
                </c:pt>
                <c:pt idx="27">
                  <c:v>3.2312400002410868E-2</c:v>
                </c:pt>
                <c:pt idx="28">
                  <c:v>6.5772000016295351E-3</c:v>
                </c:pt>
                <c:pt idx="29">
                  <c:v>-3.3677999999781605E-3</c:v>
                </c:pt>
                <c:pt idx="30">
                  <c:v>3.7324800003261771E-2</c:v>
                </c:pt>
                <c:pt idx="31">
                  <c:v>5.4144300000189105E-2</c:v>
                </c:pt>
                <c:pt idx="32">
                  <c:v>-5.5944999985513277E-3</c:v>
                </c:pt>
                <c:pt idx="33">
                  <c:v>5.2722200001880992E-2</c:v>
                </c:pt>
                <c:pt idx="34">
                  <c:v>1.466180000352324E-2</c:v>
                </c:pt>
                <c:pt idx="35">
                  <c:v>5.5974800001422409E-2</c:v>
                </c:pt>
                <c:pt idx="36">
                  <c:v>4.8480600005859742E-2</c:v>
                </c:pt>
                <c:pt idx="37">
                  <c:v>1.3580000013462268E-3</c:v>
                </c:pt>
                <c:pt idx="38">
                  <c:v>1.2231800003064563E-2</c:v>
                </c:pt>
                <c:pt idx="39">
                  <c:v>2.8773599999112776E-2</c:v>
                </c:pt>
                <c:pt idx="40">
                  <c:v>-1.186519999828306E-2</c:v>
                </c:pt>
                <c:pt idx="41">
                  <c:v>9.4118000015441794E-3</c:v>
                </c:pt>
                <c:pt idx="42">
                  <c:v>9.9176000003353693E-3</c:v>
                </c:pt>
                <c:pt idx="43">
                  <c:v>8.5720000060973689E-4</c:v>
                </c:pt>
                <c:pt idx="44">
                  <c:v>2.1170200001506601E-2</c:v>
                </c:pt>
                <c:pt idx="45">
                  <c:v>4.0736400002060691E-2</c:v>
                </c:pt>
                <c:pt idx="46">
                  <c:v>4.9409400002332404E-2</c:v>
                </c:pt>
                <c:pt idx="47">
                  <c:v>1.7023800002789358E-2</c:v>
                </c:pt>
                <c:pt idx="48">
                  <c:v>6.4023800001450581E-2</c:v>
                </c:pt>
                <c:pt idx="49">
                  <c:v>1.1625999999523629E-2</c:v>
                </c:pt>
                <c:pt idx="50">
                  <c:v>1.2228200004756218E-2</c:v>
                </c:pt>
                <c:pt idx="51">
                  <c:v>5.1890800001274329E-2</c:v>
                </c:pt>
                <c:pt idx="52">
                  <c:v>-4.4587999982468318E-3</c:v>
                </c:pt>
                <c:pt idx="53">
                  <c:v>1.5285600005881861E-2</c:v>
                </c:pt>
                <c:pt idx="54">
                  <c:v>8.4562600000936072E-2</c:v>
                </c:pt>
                <c:pt idx="55">
                  <c:v>3.5044000000198139E-2</c:v>
                </c:pt>
                <c:pt idx="56">
                  <c:v>1.7764600001100916E-2</c:v>
                </c:pt>
                <c:pt idx="57">
                  <c:v>4.1685899999720277E-2</c:v>
                </c:pt>
                <c:pt idx="58">
                  <c:v>2.1631600000546314E-2</c:v>
                </c:pt>
                <c:pt idx="59">
                  <c:v>1.8064799998683156E-2</c:v>
                </c:pt>
                <c:pt idx="60">
                  <c:v>2.4992200003907783E-2</c:v>
                </c:pt>
                <c:pt idx="61">
                  <c:v>4.1701199999806704E-2</c:v>
                </c:pt>
                <c:pt idx="62">
                  <c:v>3.2158800000615884E-2</c:v>
                </c:pt>
                <c:pt idx="63">
                  <c:v>4.9158800000441261E-2</c:v>
                </c:pt>
                <c:pt idx="64">
                  <c:v>8.0435800002305768E-2</c:v>
                </c:pt>
                <c:pt idx="65">
                  <c:v>1.6194800002267584E-2</c:v>
                </c:pt>
                <c:pt idx="66">
                  <c:v>5.8927999998559244E-3</c:v>
                </c:pt>
                <c:pt idx="67">
                  <c:v>4.7169800000119722E-2</c:v>
                </c:pt>
                <c:pt idx="68">
                  <c:v>-2.2298000003502239E-3</c:v>
                </c:pt>
                <c:pt idx="69">
                  <c:v>5.1758000001427718E-2</c:v>
                </c:pt>
                <c:pt idx="70">
                  <c:v>3.2968499999697087E-2</c:v>
                </c:pt>
                <c:pt idx="71">
                  <c:v>-1.5858799997658934E-2</c:v>
                </c:pt>
                <c:pt idx="72">
                  <c:v>4.8695199999201577E-2</c:v>
                </c:pt>
                <c:pt idx="73">
                  <c:v>-3.6421999975573272E-3</c:v>
                </c:pt>
                <c:pt idx="74">
                  <c:v>8.1400000017310958E-3</c:v>
                </c:pt>
                <c:pt idx="75">
                  <c:v>5.679400001099566E-3</c:v>
                </c:pt>
                <c:pt idx="76">
                  <c:v>-2.0855999973719008E-3</c:v>
                </c:pt>
                <c:pt idx="77">
                  <c:v>-1.749799999743118E-2</c:v>
                </c:pt>
                <c:pt idx="78">
                  <c:v>1.3812000033794902E-3</c:v>
                </c:pt>
                <c:pt idx="79">
                  <c:v>2.6582000027701724E-3</c:v>
                </c:pt>
                <c:pt idx="80">
                  <c:v>1.8681400000787107E-2</c:v>
                </c:pt>
                <c:pt idx="81">
                  <c:v>-5.0134000048274174E-3</c:v>
                </c:pt>
                <c:pt idx="82">
                  <c:v>1.2070799995854031E-2</c:v>
                </c:pt>
                <c:pt idx="83">
                  <c:v>2.5793200002226513E-2</c:v>
                </c:pt>
                <c:pt idx="84">
                  <c:v>1.2455800002499018E-2</c:v>
                </c:pt>
                <c:pt idx="85">
                  <c:v>5.1106900005834177E-2</c:v>
                </c:pt>
                <c:pt idx="86">
                  <c:v>5.7399199999053963E-2</c:v>
                </c:pt>
                <c:pt idx="87">
                  <c:v>-1.1697200003254693E-2</c:v>
                </c:pt>
                <c:pt idx="88">
                  <c:v>-1.503460000094492E-2</c:v>
                </c:pt>
                <c:pt idx="89">
                  <c:v>7.856800002628006E-3</c:v>
                </c:pt>
                <c:pt idx="90">
                  <c:v>-3.2276199999614619E-2</c:v>
                </c:pt>
                <c:pt idx="91">
                  <c:v>3.9055799999914598E-2</c:v>
                </c:pt>
                <c:pt idx="92">
                  <c:v>-1.6601199997239746E-2</c:v>
                </c:pt>
                <c:pt idx="93">
                  <c:v>1.1372000000847038E-2</c:v>
                </c:pt>
                <c:pt idx="94">
                  <c:v>-8.1251999945379794E-3</c:v>
                </c:pt>
                <c:pt idx="95">
                  <c:v>8.4948000003350899E-3</c:v>
                </c:pt>
                <c:pt idx="96">
                  <c:v>2.0012000022688881E-3</c:v>
                </c:pt>
                <c:pt idx="97">
                  <c:v>2.8890000030514784E-3</c:v>
                </c:pt>
                <c:pt idx="98">
                  <c:v>2.0408000054885633E-3</c:v>
                </c:pt>
                <c:pt idx="99">
                  <c:v>1.7548000032547861E-3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1-4903-92A7-4AB3A0F7D37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Active!$I$21:$I$924</c:f>
              <c:numCache>
                <c:formatCode>General</c:formatCode>
                <c:ptCount val="904"/>
                <c:pt idx="100">
                  <c:v>-2.4635199995827861E-2</c:v>
                </c:pt>
                <c:pt idx="102">
                  <c:v>-1.2178199998743366E-2</c:v>
                </c:pt>
                <c:pt idx="104">
                  <c:v>-8.2531999942148104E-3</c:v>
                </c:pt>
                <c:pt idx="105">
                  <c:v>-1.2590600003022701E-2</c:v>
                </c:pt>
                <c:pt idx="106">
                  <c:v>-9.6510000003036112E-3</c:v>
                </c:pt>
                <c:pt idx="107">
                  <c:v>-1.6632000042591244E-3</c:v>
                </c:pt>
                <c:pt idx="108">
                  <c:v>-6.3984000007621944E-3</c:v>
                </c:pt>
                <c:pt idx="109">
                  <c:v>5.2867999984300695E-3</c:v>
                </c:pt>
                <c:pt idx="110">
                  <c:v>8.551600003556814E-3</c:v>
                </c:pt>
                <c:pt idx="111">
                  <c:v>1.2141999977757223E-3</c:v>
                </c:pt>
                <c:pt idx="112">
                  <c:v>1.1720000002242159E-2</c:v>
                </c:pt>
                <c:pt idx="113">
                  <c:v>-1.9547999982023612E-3</c:v>
                </c:pt>
                <c:pt idx="114">
                  <c:v>3.7078000023029745E-3</c:v>
                </c:pt>
                <c:pt idx="115">
                  <c:v>2.3703999977442436E-3</c:v>
                </c:pt>
                <c:pt idx="116">
                  <c:v>1.1322199999995064E-2</c:v>
                </c:pt>
                <c:pt idx="117">
                  <c:v>9.2440000298665836E-4</c:v>
                </c:pt>
                <c:pt idx="120">
                  <c:v>4.1391999984625727E-3</c:v>
                </c:pt>
                <c:pt idx="121">
                  <c:v>5.8017999981530011E-3</c:v>
                </c:pt>
                <c:pt idx="122">
                  <c:v>3.8372000053641386E-3</c:v>
                </c:pt>
                <c:pt idx="124">
                  <c:v>5.7645999986561947E-3</c:v>
                </c:pt>
                <c:pt idx="125">
                  <c:v>-5.2475999982561916E-3</c:v>
                </c:pt>
                <c:pt idx="126">
                  <c:v>9.7939999977825209E-4</c:v>
                </c:pt>
                <c:pt idx="127">
                  <c:v>2.9794000001857057E-3</c:v>
                </c:pt>
                <c:pt idx="128">
                  <c:v>4.9189999990630895E-3</c:v>
                </c:pt>
                <c:pt idx="129">
                  <c:v>1.7738000024110079E-3</c:v>
                </c:pt>
                <c:pt idx="130">
                  <c:v>-4.334799996286165E-3</c:v>
                </c:pt>
                <c:pt idx="131">
                  <c:v>8.5443999996641651E-3</c:v>
                </c:pt>
                <c:pt idx="132">
                  <c:v>-1.7929999958141707E-3</c:v>
                </c:pt>
                <c:pt idx="133">
                  <c:v>4.8696000012569129E-3</c:v>
                </c:pt>
                <c:pt idx="134">
                  <c:v>4.1325999991386198E-3</c:v>
                </c:pt>
                <c:pt idx="135">
                  <c:v>3.084399999352172E-3</c:v>
                </c:pt>
                <c:pt idx="137">
                  <c:v>3.9032000058796257E-3</c:v>
                </c:pt>
                <c:pt idx="138">
                  <c:v>4.782399999385234E-3</c:v>
                </c:pt>
                <c:pt idx="139">
                  <c:v>-5.5499999871244654E-4</c:v>
                </c:pt>
                <c:pt idx="141">
                  <c:v>1.3828000010107644E-3</c:v>
                </c:pt>
                <c:pt idx="142">
                  <c:v>3.9368000070680864E-3</c:v>
                </c:pt>
                <c:pt idx="148">
                  <c:v>-1.1840000006486662E-3</c:v>
                </c:pt>
                <c:pt idx="149">
                  <c:v>-1.2321999965934083E-3</c:v>
                </c:pt>
                <c:pt idx="167">
                  <c:v>1.3580000086221844E-4</c:v>
                </c:pt>
                <c:pt idx="168">
                  <c:v>3.015000002051238E-3</c:v>
                </c:pt>
                <c:pt idx="172">
                  <c:v>-3.0453999934252352E-3</c:v>
                </c:pt>
                <c:pt idx="173">
                  <c:v>6.2797999999020249E-3</c:v>
                </c:pt>
                <c:pt idx="175">
                  <c:v>-4.0575999955763109E-3</c:v>
                </c:pt>
                <c:pt idx="176">
                  <c:v>2.6760000037029386E-4</c:v>
                </c:pt>
                <c:pt idx="177">
                  <c:v>-5.0360000022919849E-4</c:v>
                </c:pt>
                <c:pt idx="178">
                  <c:v>-6.840999994892627E-3</c:v>
                </c:pt>
                <c:pt idx="179">
                  <c:v>7.7340000279946253E-4</c:v>
                </c:pt>
                <c:pt idx="182">
                  <c:v>4.1925999976228923E-3</c:v>
                </c:pt>
                <c:pt idx="183">
                  <c:v>-1.1530399999173824E-2</c:v>
                </c:pt>
                <c:pt idx="184">
                  <c:v>8.4300000162329525E-4</c:v>
                </c:pt>
                <c:pt idx="185">
                  <c:v>2.0113999999011867E-3</c:v>
                </c:pt>
                <c:pt idx="186">
                  <c:v>7.0114000045577995E-3</c:v>
                </c:pt>
                <c:pt idx="187">
                  <c:v>-3.615200002968777E-3</c:v>
                </c:pt>
                <c:pt idx="188">
                  <c:v>-3.3819999953266233E-4</c:v>
                </c:pt>
                <c:pt idx="189">
                  <c:v>6.5019999965443276E-3</c:v>
                </c:pt>
                <c:pt idx="190">
                  <c:v>-5.2709999945363961E-3</c:v>
                </c:pt>
                <c:pt idx="191">
                  <c:v>3.6082000005990267E-3</c:v>
                </c:pt>
                <c:pt idx="192">
                  <c:v>1.1500000036903657E-3</c:v>
                </c:pt>
                <c:pt idx="193">
                  <c:v>6.150000001071021E-3</c:v>
                </c:pt>
                <c:pt idx="194">
                  <c:v>-8.6219999502645805E-4</c:v>
                </c:pt>
                <c:pt idx="196">
                  <c:v>-1.2141999977757223E-3</c:v>
                </c:pt>
                <c:pt idx="201">
                  <c:v>1.255000002856832E-3</c:v>
                </c:pt>
                <c:pt idx="202">
                  <c:v>-1.7931999973370694E-3</c:v>
                </c:pt>
                <c:pt idx="203">
                  <c:v>-4.4679999991785735E-3</c:v>
                </c:pt>
                <c:pt idx="205">
                  <c:v>2.9634000020450912E-3</c:v>
                </c:pt>
                <c:pt idx="206">
                  <c:v>-9.6999996458180249E-5</c:v>
                </c:pt>
                <c:pt idx="207">
                  <c:v>-1.8443999942974187E-3</c:v>
                </c:pt>
                <c:pt idx="212">
                  <c:v>2.0202000014251098E-3</c:v>
                </c:pt>
                <c:pt idx="214">
                  <c:v>-1.7149999985122122E-3</c:v>
                </c:pt>
                <c:pt idx="215">
                  <c:v>-4.2000028770416975E-6</c:v>
                </c:pt>
                <c:pt idx="220">
                  <c:v>-4.8143999956664629E-3</c:v>
                </c:pt>
                <c:pt idx="223">
                  <c:v>-3.8533999977516942E-3</c:v>
                </c:pt>
                <c:pt idx="224">
                  <c:v>-2.2390000012819655E-3</c:v>
                </c:pt>
                <c:pt idx="225">
                  <c:v>7.6099999569123611E-4</c:v>
                </c:pt>
                <c:pt idx="226">
                  <c:v>-1.8679999993764795E-3</c:v>
                </c:pt>
                <c:pt idx="227">
                  <c:v>-8.2658000028459355E-3</c:v>
                </c:pt>
                <c:pt idx="230">
                  <c:v>-9.0009999985340983E-3</c:v>
                </c:pt>
                <c:pt idx="231">
                  <c:v>-3.6757999987457879E-3</c:v>
                </c:pt>
                <c:pt idx="235">
                  <c:v>-2.6311999972676858E-3</c:v>
                </c:pt>
                <c:pt idx="236">
                  <c:v>4.4024000017088838E-3</c:v>
                </c:pt>
                <c:pt idx="243">
                  <c:v>-1.026310000452213E-2</c:v>
                </c:pt>
                <c:pt idx="244">
                  <c:v>-5.7999999989988282E-3</c:v>
                </c:pt>
                <c:pt idx="255">
                  <c:v>-1.0565199998382013E-2</c:v>
                </c:pt>
                <c:pt idx="258">
                  <c:v>-7.5553999995463528E-3</c:v>
                </c:pt>
                <c:pt idx="274">
                  <c:v>-1.3245900001493283E-2</c:v>
                </c:pt>
                <c:pt idx="284">
                  <c:v>-1.5086400002473965E-2</c:v>
                </c:pt>
                <c:pt idx="293">
                  <c:v>-1.8987399998877663E-2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1-4903-92A7-4AB3A0F7D37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Active!$J$21:$J$924</c:f>
              <c:numCache>
                <c:formatCode>General</c:formatCode>
                <c:ptCount val="904"/>
                <c:pt idx="101">
                  <c:v>-1.5725999983260408E-3</c:v>
                </c:pt>
                <c:pt idx="103">
                  <c:v>1.361000002361834E-3</c:v>
                </c:pt>
                <c:pt idx="118">
                  <c:v>-6.2339999567484483E-4</c:v>
                </c:pt>
                <c:pt idx="119">
                  <c:v>-1.2339999375399202E-4</c:v>
                </c:pt>
                <c:pt idx="147">
                  <c:v>6.1999999161344022E-5</c:v>
                </c:pt>
                <c:pt idx="150">
                  <c:v>-1.4422000022022985E-3</c:v>
                </c:pt>
                <c:pt idx="153">
                  <c:v>-6.2599996454082429E-5</c:v>
                </c:pt>
                <c:pt idx="156">
                  <c:v>9.9999997473787516E-5</c:v>
                </c:pt>
                <c:pt idx="159">
                  <c:v>2.3959999816725031E-4</c:v>
                </c:pt>
                <c:pt idx="162">
                  <c:v>1.1709000027622096E-3</c:v>
                </c:pt>
                <c:pt idx="163">
                  <c:v>-5.6900000345194712E-4</c:v>
                </c:pt>
                <c:pt idx="164">
                  <c:v>-5.1720000192290172E-4</c:v>
                </c:pt>
                <c:pt idx="165">
                  <c:v>-1.6545999969821423E-3</c:v>
                </c:pt>
                <c:pt idx="166">
                  <c:v>-2.3811999999452382E-3</c:v>
                </c:pt>
                <c:pt idx="171">
                  <c:v>-2.0799999765586108E-4</c:v>
                </c:pt>
                <c:pt idx="174">
                  <c:v>-1.1660000018309802E-4</c:v>
                </c:pt>
                <c:pt idx="180">
                  <c:v>-1.6747999979997985E-3</c:v>
                </c:pt>
                <c:pt idx="181">
                  <c:v>-1.7496000000392087E-3</c:v>
                </c:pt>
                <c:pt idx="195">
                  <c:v>-3.3103999958257191E-3</c:v>
                </c:pt>
                <c:pt idx="197">
                  <c:v>-2.7638000028673559E-3</c:v>
                </c:pt>
                <c:pt idx="198">
                  <c:v>-1.1037000003852881E-3</c:v>
                </c:pt>
                <c:pt idx="199">
                  <c:v>-2.0242000027792528E-3</c:v>
                </c:pt>
                <c:pt idx="200">
                  <c:v>-1.272399997105822E-3</c:v>
                </c:pt>
                <c:pt idx="208">
                  <c:v>-1.7795000021578744E-3</c:v>
                </c:pt>
                <c:pt idx="209">
                  <c:v>-1.0795000052894466E-3</c:v>
                </c:pt>
                <c:pt idx="210">
                  <c:v>-4.1194000004907139E-3</c:v>
                </c:pt>
                <c:pt idx="211">
                  <c:v>-3.4193999963463284E-3</c:v>
                </c:pt>
                <c:pt idx="213">
                  <c:v>-2.6883999962592497E-3</c:v>
                </c:pt>
                <c:pt idx="216">
                  <c:v>-3.0293000017991289E-3</c:v>
                </c:pt>
                <c:pt idx="217">
                  <c:v>-2.546199997595977E-3</c:v>
                </c:pt>
                <c:pt idx="218">
                  <c:v>-3.0353999973158352E-3</c:v>
                </c:pt>
                <c:pt idx="219">
                  <c:v>-2.735399997618515E-3</c:v>
                </c:pt>
                <c:pt idx="221">
                  <c:v>-1.1955000009038486E-3</c:v>
                </c:pt>
                <c:pt idx="222">
                  <c:v>8.0449999950360507E-4</c:v>
                </c:pt>
                <c:pt idx="228">
                  <c:v>-4.7406000012415461E-3</c:v>
                </c:pt>
                <c:pt idx="229">
                  <c:v>-4.2405999993206933E-3</c:v>
                </c:pt>
                <c:pt idx="232">
                  <c:v>-3.430000004300382E-3</c:v>
                </c:pt>
                <c:pt idx="233">
                  <c:v>-1.0299999994458631E-3</c:v>
                </c:pt>
                <c:pt idx="234">
                  <c:v>-3.8796000008005649E-3</c:v>
                </c:pt>
                <c:pt idx="237">
                  <c:v>-6.0864000042784028E-3</c:v>
                </c:pt>
                <c:pt idx="238">
                  <c:v>-5.58640000235755E-3</c:v>
                </c:pt>
                <c:pt idx="239">
                  <c:v>-6.1406999957398511E-3</c:v>
                </c:pt>
                <c:pt idx="240">
                  <c:v>-4.6050000019022264E-3</c:v>
                </c:pt>
                <c:pt idx="241">
                  <c:v>-1.0465300001669675E-2</c:v>
                </c:pt>
                <c:pt idx="242">
                  <c:v>-1.0771399996883702E-2</c:v>
                </c:pt>
                <c:pt idx="245">
                  <c:v>-3.5542999976314604E-3</c:v>
                </c:pt>
                <c:pt idx="246">
                  <c:v>-6.8212000041967258E-3</c:v>
                </c:pt>
                <c:pt idx="247">
                  <c:v>-1.1869000001752283E-2</c:v>
                </c:pt>
                <c:pt idx="248">
                  <c:v>-1.1217200000828598E-2</c:v>
                </c:pt>
                <c:pt idx="249">
                  <c:v>-8.027099996979814E-3</c:v>
                </c:pt>
                <c:pt idx="250">
                  <c:v>-1.0595799998554867E-2</c:v>
                </c:pt>
                <c:pt idx="251">
                  <c:v>-3.5657000044011511E-3</c:v>
                </c:pt>
                <c:pt idx="252">
                  <c:v>-8.917399994970765E-3</c:v>
                </c:pt>
                <c:pt idx="253">
                  <c:v>-9.8351999986334704E-3</c:v>
                </c:pt>
                <c:pt idx="254">
                  <c:v>-1.0358599996834528E-2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1-4903-92A7-4AB3A0F7D37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Active!$K$21:$K$924</c:f>
              <c:numCache>
                <c:formatCode>General</c:formatCode>
                <c:ptCount val="904"/>
                <c:pt idx="123">
                  <c:v>-1.1898000004293863E-2</c:v>
                </c:pt>
                <c:pt idx="136">
                  <c:v>-1.0967999987769872E-3</c:v>
                </c:pt>
                <c:pt idx="256">
                  <c:v>-1.1707199999364093E-2</c:v>
                </c:pt>
                <c:pt idx="257">
                  <c:v>-1.1407199999666773E-2</c:v>
                </c:pt>
                <c:pt idx="259">
                  <c:v>-6.8853999982820824E-3</c:v>
                </c:pt>
                <c:pt idx="260">
                  <c:v>-7.1478999961982481E-3</c:v>
                </c:pt>
                <c:pt idx="261">
                  <c:v>-1.2802199998986907E-2</c:v>
                </c:pt>
                <c:pt idx="262">
                  <c:v>-1.4270899999246467E-2</c:v>
                </c:pt>
                <c:pt idx="263">
                  <c:v>-1.3491400000930298E-2</c:v>
                </c:pt>
                <c:pt idx="264">
                  <c:v>-1.2639600005059037E-2</c:v>
                </c:pt>
                <c:pt idx="265">
                  <c:v>-1.1328800006594975E-2</c:v>
                </c:pt>
                <c:pt idx="266">
                  <c:v>-1.4045700001588557E-2</c:v>
                </c:pt>
                <c:pt idx="267">
                  <c:v>-1.285180000559194E-2</c:v>
                </c:pt>
                <c:pt idx="268">
                  <c:v>-1.4868700003717095E-2</c:v>
                </c:pt>
                <c:pt idx="269">
                  <c:v>-1.4290600003732834E-2</c:v>
                </c:pt>
                <c:pt idx="270">
                  <c:v>-1.3037000004260335E-2</c:v>
                </c:pt>
                <c:pt idx="271">
                  <c:v>-1.4874399996188004E-2</c:v>
                </c:pt>
                <c:pt idx="275">
                  <c:v>-1.3411200001428369E-2</c:v>
                </c:pt>
                <c:pt idx="276">
                  <c:v>-1.4482400001725182E-2</c:v>
                </c:pt>
                <c:pt idx="277">
                  <c:v>-1.6061100002843887E-2</c:v>
                </c:pt>
                <c:pt idx="278">
                  <c:v>-1.5390400003525428E-2</c:v>
                </c:pt>
                <c:pt idx="279">
                  <c:v>-1.8975100007082801E-2</c:v>
                </c:pt>
                <c:pt idx="280">
                  <c:v>-1.5590099996188655E-2</c:v>
                </c:pt>
                <c:pt idx="281">
                  <c:v>-1.6303200005495455E-2</c:v>
                </c:pt>
                <c:pt idx="282">
                  <c:v>-1.6558600000280421E-2</c:v>
                </c:pt>
                <c:pt idx="283">
                  <c:v>-1.6221400001086295E-2</c:v>
                </c:pt>
                <c:pt idx="285">
                  <c:v>-1.6903600000659935E-2</c:v>
                </c:pt>
                <c:pt idx="286">
                  <c:v>-1.8674599996302277E-2</c:v>
                </c:pt>
                <c:pt idx="287">
                  <c:v>-1.6413500001362991E-2</c:v>
                </c:pt>
                <c:pt idx="288">
                  <c:v>-1.551350000227103E-2</c:v>
                </c:pt>
                <c:pt idx="289">
                  <c:v>-1.491350000287639E-2</c:v>
                </c:pt>
                <c:pt idx="290">
                  <c:v>-2.0136699997237884E-2</c:v>
                </c:pt>
                <c:pt idx="291">
                  <c:v>-2.0036699999764096E-2</c:v>
                </c:pt>
                <c:pt idx="292">
                  <c:v>-1.9087399996351451E-2</c:v>
                </c:pt>
                <c:pt idx="294">
                  <c:v>-1.8887400001403876E-2</c:v>
                </c:pt>
                <c:pt idx="295">
                  <c:v>-2.0192200005112682E-2</c:v>
                </c:pt>
                <c:pt idx="296">
                  <c:v>-1.8665199997485615E-2</c:v>
                </c:pt>
                <c:pt idx="297">
                  <c:v>-2.2388200006389525E-2</c:v>
                </c:pt>
                <c:pt idx="298">
                  <c:v>-1.8642700000782497E-2</c:v>
                </c:pt>
                <c:pt idx="299">
                  <c:v>-2.0455999998375773E-2</c:v>
                </c:pt>
                <c:pt idx="300">
                  <c:v>-2.2013199995853938E-2</c:v>
                </c:pt>
                <c:pt idx="301">
                  <c:v>-2.2013199995853938E-2</c:v>
                </c:pt>
                <c:pt idx="302">
                  <c:v>-2.3097999997844454E-2</c:v>
                </c:pt>
                <c:pt idx="303">
                  <c:v>-2.3097999997844454E-2</c:v>
                </c:pt>
                <c:pt idx="304">
                  <c:v>-2.4029599997447804E-2</c:v>
                </c:pt>
                <c:pt idx="305">
                  <c:v>-2.4029599997447804E-2</c:v>
                </c:pt>
                <c:pt idx="306">
                  <c:v>-2.4161599998478778E-2</c:v>
                </c:pt>
                <c:pt idx="307">
                  <c:v>-2.3661600003833883E-2</c:v>
                </c:pt>
                <c:pt idx="308">
                  <c:v>-2.346160000161035E-2</c:v>
                </c:pt>
                <c:pt idx="309">
                  <c:v>-2.3353300006419886E-2</c:v>
                </c:pt>
                <c:pt idx="310">
                  <c:v>-2.26533000022755E-2</c:v>
                </c:pt>
                <c:pt idx="311">
                  <c:v>-2.1653300005709752E-2</c:v>
                </c:pt>
                <c:pt idx="312">
                  <c:v>-2.3922000000311527E-2</c:v>
                </c:pt>
                <c:pt idx="313">
                  <c:v>-2.3721999998087995E-2</c:v>
                </c:pt>
                <c:pt idx="314">
                  <c:v>-2.352200000314042E-2</c:v>
                </c:pt>
                <c:pt idx="315">
                  <c:v>-2.1722600002249237E-2</c:v>
                </c:pt>
                <c:pt idx="316">
                  <c:v>-2.3042000102577731E-2</c:v>
                </c:pt>
                <c:pt idx="317">
                  <c:v>-2.4610699998447672E-2</c:v>
                </c:pt>
                <c:pt idx="318">
                  <c:v>-2.189429981081048E-2</c:v>
                </c:pt>
                <c:pt idx="319">
                  <c:v>-3.4031700022751465E-2</c:v>
                </c:pt>
                <c:pt idx="320">
                  <c:v>-2.3811799997929484E-2</c:v>
                </c:pt>
                <c:pt idx="321">
                  <c:v>-2.5835500098764896E-2</c:v>
                </c:pt>
                <c:pt idx="322">
                  <c:v>-2.8354099820717238E-2</c:v>
                </c:pt>
                <c:pt idx="323">
                  <c:v>-2.639400000043679E-2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1-4903-92A7-4AB3A0F7D37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Active!$L$21:$L$924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1-4903-92A7-4AB3A0F7D3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Active!$M$21:$M$924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C1-4903-92A7-4AB3A0F7D3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Active!$N$21:$N$924</c:f>
              <c:numCache>
                <c:formatCode>General</c:formatCode>
                <c:ptCount val="9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C1-4903-92A7-4AB3A0F7D3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Active!$O$21:$O$924</c:f>
              <c:numCache>
                <c:formatCode>General</c:formatCode>
                <c:ptCount val="904"/>
                <c:pt idx="0">
                  <c:v>3.9204024698072881E-2</c:v>
                </c:pt>
                <c:pt idx="1">
                  <c:v>3.8769359054355176E-2</c:v>
                </c:pt>
                <c:pt idx="2">
                  <c:v>3.823018363837747E-2</c:v>
                </c:pt>
                <c:pt idx="3">
                  <c:v>3.814467564289202E-2</c:v>
                </c:pt>
                <c:pt idx="4">
                  <c:v>3.782164543772476E-2</c:v>
                </c:pt>
                <c:pt idx="5">
                  <c:v>3.7691008222399763E-2</c:v>
                </c:pt>
                <c:pt idx="6">
                  <c:v>3.7282470021747054E-2</c:v>
                </c:pt>
                <c:pt idx="7">
                  <c:v>3.7179147860535465E-2</c:v>
                </c:pt>
                <c:pt idx="8">
                  <c:v>3.6334756405116637E-2</c:v>
                </c:pt>
                <c:pt idx="9">
                  <c:v>3.6179179357775051E-2</c:v>
                </c:pt>
                <c:pt idx="10">
                  <c:v>3.5692258827927342E-2</c:v>
                </c:pt>
                <c:pt idx="11">
                  <c:v>3.5337756929977246E-2</c:v>
                </c:pt>
                <c:pt idx="12">
                  <c:v>3.4648348716375794E-2</c:v>
                </c:pt>
                <c:pt idx="13">
                  <c:v>3.4292065401853082E-2</c:v>
                </c:pt>
                <c:pt idx="14">
                  <c:v>3.3657881102002657E-2</c:v>
                </c:pt>
                <c:pt idx="15">
                  <c:v>3.3213714569897676E-2</c:v>
                </c:pt>
                <c:pt idx="16">
                  <c:v>3.2283815118993392E-2</c:v>
                </c:pt>
                <c:pt idx="17">
                  <c:v>3.1179336843972984E-2</c:v>
                </c:pt>
                <c:pt idx="18">
                  <c:v>3.0787425197998E-2</c:v>
                </c:pt>
                <c:pt idx="19">
                  <c:v>2.9805270860963722E-2</c:v>
                </c:pt>
                <c:pt idx="20">
                  <c:v>2.9755985002454747E-2</c:v>
                </c:pt>
                <c:pt idx="21">
                  <c:v>2.9300536165389877E-2</c:v>
                </c:pt>
                <c:pt idx="22">
                  <c:v>2.9213840558856018E-2</c:v>
                </c:pt>
                <c:pt idx="23">
                  <c:v>2.9162773283774431E-2</c:v>
                </c:pt>
                <c:pt idx="24">
                  <c:v>2.823168622182174E-2</c:v>
                </c:pt>
                <c:pt idx="25">
                  <c:v>2.7718638248909036E-2</c:v>
                </c:pt>
                <c:pt idx="26">
                  <c:v>2.7257845162126326E-2</c:v>
                </c:pt>
                <c:pt idx="27">
                  <c:v>2.6145053609767054E-2</c:v>
                </c:pt>
                <c:pt idx="28">
                  <c:v>2.6102299612024326E-2</c:v>
                </c:pt>
                <c:pt idx="29">
                  <c:v>2.5241281601927772E-2</c:v>
                </c:pt>
                <c:pt idx="30">
                  <c:v>2.4223498933441223E-2</c:v>
                </c:pt>
                <c:pt idx="31">
                  <c:v>2.3270441067092966E-2</c:v>
                </c:pt>
                <c:pt idx="32">
                  <c:v>2.2636256767242537E-2</c:v>
                </c:pt>
                <c:pt idx="33">
                  <c:v>2.2212873428484714E-2</c:v>
                </c:pt>
                <c:pt idx="34">
                  <c:v>2.2186745985419715E-2</c:v>
                </c:pt>
                <c:pt idx="35">
                  <c:v>2.2145179598725397E-2</c:v>
                </c:pt>
                <c:pt idx="36">
                  <c:v>2.2108363656224719E-2</c:v>
                </c:pt>
                <c:pt idx="37">
                  <c:v>2.1760393619040867E-2</c:v>
                </c:pt>
                <c:pt idx="38">
                  <c:v>2.0820993279749317E-2</c:v>
                </c:pt>
                <c:pt idx="39">
                  <c:v>2.0760425116280453E-2</c:v>
                </c:pt>
                <c:pt idx="40">
                  <c:v>2.0720046340634547E-2</c:v>
                </c:pt>
                <c:pt idx="41">
                  <c:v>2.0702232174908412E-2</c:v>
                </c:pt>
                <c:pt idx="42">
                  <c:v>2.0665416232407731E-2</c:v>
                </c:pt>
                <c:pt idx="43">
                  <c:v>2.0639288789342732E-2</c:v>
                </c:pt>
                <c:pt idx="44">
                  <c:v>2.0597722402648417E-2</c:v>
                </c:pt>
                <c:pt idx="45">
                  <c:v>2.0587033903212735E-2</c:v>
                </c:pt>
                <c:pt idx="46">
                  <c:v>2.0307945306836609E-2</c:v>
                </c:pt>
                <c:pt idx="47">
                  <c:v>2.0298444418449337E-2</c:v>
                </c:pt>
                <c:pt idx="48">
                  <c:v>2.0298444418449337E-2</c:v>
                </c:pt>
                <c:pt idx="49">
                  <c:v>2.0264003698045475E-2</c:v>
                </c:pt>
                <c:pt idx="50">
                  <c:v>2.0229562977641613E-2</c:v>
                </c:pt>
                <c:pt idx="51">
                  <c:v>2.022124970030275E-2</c:v>
                </c:pt>
                <c:pt idx="52">
                  <c:v>2.0187996590947294E-2</c:v>
                </c:pt>
                <c:pt idx="53">
                  <c:v>1.9762831835616858E-2</c:v>
                </c:pt>
                <c:pt idx="54">
                  <c:v>1.9745017669890723E-2</c:v>
                </c:pt>
                <c:pt idx="55">
                  <c:v>1.9658322063356864E-2</c:v>
                </c:pt>
                <c:pt idx="56">
                  <c:v>1.9281849361011197E-2</c:v>
                </c:pt>
                <c:pt idx="57">
                  <c:v>1.9218312169921311E-2</c:v>
                </c:pt>
                <c:pt idx="58">
                  <c:v>1.920465464286461E-2</c:v>
                </c:pt>
                <c:pt idx="59">
                  <c:v>1.9116771425282338E-2</c:v>
                </c:pt>
                <c:pt idx="60">
                  <c:v>1.906570415020075E-2</c:v>
                </c:pt>
                <c:pt idx="61">
                  <c:v>1.8762863332856445E-2</c:v>
                </c:pt>
                <c:pt idx="62">
                  <c:v>1.8724859779307355E-2</c:v>
                </c:pt>
                <c:pt idx="63">
                  <c:v>1.8724859779307355E-2</c:v>
                </c:pt>
                <c:pt idx="64">
                  <c:v>1.8707045613581219E-2</c:v>
                </c:pt>
                <c:pt idx="65">
                  <c:v>1.8701107558339175E-2</c:v>
                </c:pt>
                <c:pt idx="66">
                  <c:v>1.8570470343014182E-2</c:v>
                </c:pt>
                <c:pt idx="67">
                  <c:v>1.8552656177288046E-2</c:v>
                </c:pt>
                <c:pt idx="68">
                  <c:v>1.8222500305830329E-2</c:v>
                </c:pt>
                <c:pt idx="69">
                  <c:v>1.819756047381374E-2</c:v>
                </c:pt>
                <c:pt idx="70">
                  <c:v>1.8141148949014311E-2</c:v>
                </c:pt>
                <c:pt idx="71">
                  <c:v>1.781277449412921E-2</c:v>
                </c:pt>
                <c:pt idx="72">
                  <c:v>1.7777146162676939E-2</c:v>
                </c:pt>
                <c:pt idx="73">
                  <c:v>1.7768832885338075E-2</c:v>
                </c:pt>
                <c:pt idx="74">
                  <c:v>1.7615631060093308E-2</c:v>
                </c:pt>
                <c:pt idx="75">
                  <c:v>1.7160776028552645E-2</c:v>
                </c:pt>
                <c:pt idx="76">
                  <c:v>1.6180996913615187E-2</c:v>
                </c:pt>
                <c:pt idx="77">
                  <c:v>1.5727329493122933E-2</c:v>
                </c:pt>
                <c:pt idx="78">
                  <c:v>1.5675074606992936E-2</c:v>
                </c:pt>
                <c:pt idx="79">
                  <c:v>1.56572604412668E-2</c:v>
                </c:pt>
                <c:pt idx="80">
                  <c:v>1.5509996671264077E-2</c:v>
                </c:pt>
                <c:pt idx="81">
                  <c:v>1.4186997963336404E-2</c:v>
                </c:pt>
                <c:pt idx="82">
                  <c:v>1.4164433353416632E-2</c:v>
                </c:pt>
                <c:pt idx="83">
                  <c:v>1.4083675802124817E-2</c:v>
                </c:pt>
                <c:pt idx="84">
                  <c:v>1.4075362524785954E-2</c:v>
                </c:pt>
                <c:pt idx="85">
                  <c:v>1.3167433878277242E-2</c:v>
                </c:pt>
                <c:pt idx="86">
                  <c:v>1.2694170875486238E-2</c:v>
                </c:pt>
                <c:pt idx="87">
                  <c:v>1.2691795653389419E-2</c:v>
                </c:pt>
                <c:pt idx="88">
                  <c:v>1.2683482376050556E-2</c:v>
                </c:pt>
                <c:pt idx="89">
                  <c:v>1.2656167321937148E-2</c:v>
                </c:pt>
                <c:pt idx="90">
                  <c:v>1.257897260379056E-2</c:v>
                </c:pt>
                <c:pt idx="91">
                  <c:v>1.1700140427967869E-2</c:v>
                </c:pt>
                <c:pt idx="92">
                  <c:v>1.0649104650125866E-2</c:v>
                </c:pt>
                <c:pt idx="93">
                  <c:v>1.0204938118020885E-2</c:v>
                </c:pt>
                <c:pt idx="94">
                  <c:v>9.675263590430451E-3</c:v>
                </c:pt>
                <c:pt idx="95">
                  <c:v>8.606413646862314E-3</c:v>
                </c:pt>
                <c:pt idx="96">
                  <c:v>5.1053362761524562E-3</c:v>
                </c:pt>
                <c:pt idx="97">
                  <c:v>5.0803964441358661E-3</c:v>
                </c:pt>
                <c:pt idx="98">
                  <c:v>5.0792088330874575E-3</c:v>
                </c:pt>
                <c:pt idx="99">
                  <c:v>3.6184472435443352E-3</c:v>
                </c:pt>
                <c:pt idx="103">
                  <c:v>2.6576699053814197E-3</c:v>
                </c:pt>
                <c:pt idx="118">
                  <c:v>1.6577014026210057E-3</c:v>
                </c:pt>
                <c:pt idx="119">
                  <c:v>1.6577014026210057E-3</c:v>
                </c:pt>
                <c:pt idx="136">
                  <c:v>4.8552929784128078E-4</c:v>
                </c:pt>
                <c:pt idx="145">
                  <c:v>5.1457459647775766E-5</c:v>
                </c:pt>
                <c:pt idx="146">
                  <c:v>5.1457459647775766E-5</c:v>
                </c:pt>
                <c:pt idx="148">
                  <c:v>1.5235322671299943E-5</c:v>
                </c:pt>
                <c:pt idx="149">
                  <c:v>1.4047711622890927E-5</c:v>
                </c:pt>
                <c:pt idx="150">
                  <c:v>-4.5332840797561219E-5</c:v>
                </c:pt>
                <c:pt idx="151">
                  <c:v>-4.271497928610684E-4</c:v>
                </c:pt>
                <c:pt idx="152">
                  <c:v>-4.271497928610684E-4</c:v>
                </c:pt>
                <c:pt idx="154">
                  <c:v>-4.3546307019993167E-4</c:v>
                </c:pt>
                <c:pt idx="155">
                  <c:v>-4.3546307019993167E-4</c:v>
                </c:pt>
                <c:pt idx="157">
                  <c:v>-4.6159051326493062E-4</c:v>
                </c:pt>
                <c:pt idx="158">
                  <c:v>-4.6159051326493062E-4</c:v>
                </c:pt>
                <c:pt idx="160">
                  <c:v>-4.6574715193436225E-4</c:v>
                </c:pt>
                <c:pt idx="161">
                  <c:v>-4.6574715193436225E-4</c:v>
                </c:pt>
                <c:pt idx="163">
                  <c:v>-4.8949937290254316E-4</c:v>
                </c:pt>
                <c:pt idx="164">
                  <c:v>-4.9068698395095213E-4</c:v>
                </c:pt>
                <c:pt idx="165">
                  <c:v>-4.990002612898154E-4</c:v>
                </c:pt>
                <c:pt idx="166">
                  <c:v>-5.1443920491913298E-4</c:v>
                </c:pt>
                <c:pt idx="169">
                  <c:v>-9.5801193149991034E-4</c:v>
                </c:pt>
                <c:pt idx="170">
                  <c:v>-9.5801193149991034E-4</c:v>
                </c:pt>
                <c:pt idx="174">
                  <c:v>-9.8592079113752284E-4</c:v>
                </c:pt>
                <c:pt idx="180">
                  <c:v>-1.0464889546063839E-3</c:v>
                </c:pt>
                <c:pt idx="181">
                  <c:v>-1.0631155092841107E-3</c:v>
                </c:pt>
                <c:pt idx="184">
                  <c:v>-1.4870926535661389E-3</c:v>
                </c:pt>
                <c:pt idx="188">
                  <c:v>-1.5654749827611356E-3</c:v>
                </c:pt>
                <c:pt idx="191">
                  <c:v>-2.4538080469710993E-3</c:v>
                </c:pt>
                <c:pt idx="195">
                  <c:v>-2.5405036535049597E-3</c:v>
                </c:pt>
                <c:pt idx="198">
                  <c:v>-3.0232675446832352E-3</c:v>
                </c:pt>
                <c:pt idx="200">
                  <c:v>-3.0274241833526667E-3</c:v>
                </c:pt>
                <c:pt idx="201">
                  <c:v>-3.0784914584342559E-3</c:v>
                </c:pt>
                <c:pt idx="204">
                  <c:v>-3.1046189014992545E-3</c:v>
                </c:pt>
                <c:pt idx="205">
                  <c:v>-3.479903992796512E-3</c:v>
                </c:pt>
                <c:pt idx="206">
                  <c:v>-3.5060314358615111E-3</c:v>
                </c:pt>
                <c:pt idx="207">
                  <c:v>-3.5737252656208264E-3</c:v>
                </c:pt>
                <c:pt idx="208">
                  <c:v>-3.995920993330241E-3</c:v>
                </c:pt>
                <c:pt idx="209">
                  <c:v>-3.995920993330241E-3</c:v>
                </c:pt>
                <c:pt idx="210">
                  <c:v>-4.0190794087742177E-3</c:v>
                </c:pt>
                <c:pt idx="211">
                  <c:v>-4.0190794087742177E-3</c:v>
                </c:pt>
                <c:pt idx="212">
                  <c:v>-4.0452068518392163E-3</c:v>
                </c:pt>
                <c:pt idx="213">
                  <c:v>-4.0725219059526245E-3</c:v>
                </c:pt>
                <c:pt idx="214">
                  <c:v>-4.087960849581942E-3</c:v>
                </c:pt>
                <c:pt idx="215">
                  <c:v>-4.0950865158723964E-3</c:v>
                </c:pt>
                <c:pt idx="216">
                  <c:v>-4.4579016911613584E-3</c:v>
                </c:pt>
                <c:pt idx="217">
                  <c:v>-4.4632459408791994E-3</c:v>
                </c:pt>
                <c:pt idx="218">
                  <c:v>-4.4703716071696539E-3</c:v>
                </c:pt>
                <c:pt idx="219">
                  <c:v>-4.4703716071696539E-3</c:v>
                </c:pt>
                <c:pt idx="220">
                  <c:v>-4.5831946567685125E-3</c:v>
                </c:pt>
                <c:pt idx="221">
                  <c:v>-5.0410187159301983E-3</c:v>
                </c:pt>
                <c:pt idx="222">
                  <c:v>-5.0410187159301983E-3</c:v>
                </c:pt>
                <c:pt idx="223">
                  <c:v>-5.0523010208900843E-3</c:v>
                </c:pt>
                <c:pt idx="224">
                  <c:v>-5.0618019092773569E-3</c:v>
                </c:pt>
                <c:pt idx="225">
                  <c:v>-5.0618019092773569E-3</c:v>
                </c:pt>
                <c:pt idx="226">
                  <c:v>-5.471527720978476E-3</c:v>
                </c:pt>
                <c:pt idx="227">
                  <c:v>-5.5059684413823386E-3</c:v>
                </c:pt>
                <c:pt idx="228">
                  <c:v>-5.5225949960600656E-3</c:v>
                </c:pt>
                <c:pt idx="229">
                  <c:v>-5.5225949960600656E-3</c:v>
                </c:pt>
                <c:pt idx="230">
                  <c:v>-5.5487224391250643E-3</c:v>
                </c:pt>
                <c:pt idx="231">
                  <c:v>-5.5653489938027904E-3</c:v>
                </c:pt>
                <c:pt idx="232">
                  <c:v>-5.9584482508261835E-3</c:v>
                </c:pt>
                <c:pt idx="233">
                  <c:v>-5.9584482508261835E-3</c:v>
                </c:pt>
                <c:pt idx="234">
                  <c:v>-5.9917013601816374E-3</c:v>
                </c:pt>
                <c:pt idx="235">
                  <c:v>-6.1555916848620848E-3</c:v>
                </c:pt>
                <c:pt idx="236">
                  <c:v>-6.5736307739020679E-3</c:v>
                </c:pt>
                <c:pt idx="237">
                  <c:v>-7.5047178358547571E-3</c:v>
                </c:pt>
                <c:pt idx="238">
                  <c:v>-7.5047178358547571E-3</c:v>
                </c:pt>
                <c:pt idx="239">
                  <c:v>-7.5183753629114612E-3</c:v>
                </c:pt>
                <c:pt idx="240">
                  <c:v>-7.591413442388617E-3</c:v>
                </c:pt>
                <c:pt idx="241">
                  <c:v>-7.9969826154203047E-3</c:v>
                </c:pt>
                <c:pt idx="242">
                  <c:v>-8.0094525314285993E-3</c:v>
                </c:pt>
                <c:pt idx="243">
                  <c:v>-8.0314233358241664E-3</c:v>
                </c:pt>
                <c:pt idx="244">
                  <c:v>-8.1555286903829127E-3</c:v>
                </c:pt>
                <c:pt idx="245">
                  <c:v>-9.5349389231100153E-3</c:v>
                </c:pt>
                <c:pt idx="246">
                  <c:v>-9.5402831728278563E-3</c:v>
                </c:pt>
                <c:pt idx="247">
                  <c:v>-9.990387760174883E-3</c:v>
                </c:pt>
                <c:pt idx="248">
                  <c:v>-9.9915753712232925E-3</c:v>
                </c:pt>
                <c:pt idx="249">
                  <c:v>-1.0430397653610434E-2</c:v>
                </c:pt>
                <c:pt idx="250">
                  <c:v>-1.0434554292279866E-2</c:v>
                </c:pt>
                <c:pt idx="251">
                  <c:v>-1.0517093260144293E-2</c:v>
                </c:pt>
                <c:pt idx="252">
                  <c:v>-1.053906406453986E-2</c:v>
                </c:pt>
                <c:pt idx="253">
                  <c:v>-1.0573504784943724E-2</c:v>
                </c:pt>
                <c:pt idx="254">
                  <c:v>-1.2042579651825709E-2</c:v>
                </c:pt>
                <c:pt idx="255">
                  <c:v>-1.3126868539023165E-2</c:v>
                </c:pt>
                <c:pt idx="256">
                  <c:v>-1.3495027964029968E-2</c:v>
                </c:pt>
                <c:pt idx="257">
                  <c:v>-1.3495027964029968E-2</c:v>
                </c:pt>
                <c:pt idx="258">
                  <c:v>-1.3496215575078376E-2</c:v>
                </c:pt>
                <c:pt idx="259">
                  <c:v>-1.3496215575078376E-2</c:v>
                </c:pt>
                <c:pt idx="260">
                  <c:v>-1.4045485684967558E-2</c:v>
                </c:pt>
                <c:pt idx="261">
                  <c:v>-1.4059143212024262E-2</c:v>
                </c:pt>
                <c:pt idx="262">
                  <c:v>-1.4063299850693694E-2</c:v>
                </c:pt>
                <c:pt idx="263">
                  <c:v>-1.4066268878314718E-2</c:v>
                </c:pt>
                <c:pt idx="264">
                  <c:v>-1.4067456489363125E-2</c:v>
                </c:pt>
                <c:pt idx="265">
                  <c:v>-1.4074582155653581E-2</c:v>
                </c:pt>
                <c:pt idx="266">
                  <c:v>-1.4079926405371422E-2</c:v>
                </c:pt>
                <c:pt idx="267">
                  <c:v>-1.4092396321379716E-2</c:v>
                </c:pt>
                <c:pt idx="268">
                  <c:v>-1.4097740571097557E-2</c:v>
                </c:pt>
                <c:pt idx="269">
                  <c:v>-1.4132775097025624E-2</c:v>
                </c:pt>
                <c:pt idx="270">
                  <c:v>-1.5025858605429224E-2</c:v>
                </c:pt>
                <c:pt idx="271">
                  <c:v>-1.5034171882768087E-2</c:v>
                </c:pt>
                <c:pt idx="272">
                  <c:v>-1.507395685288979E-2</c:v>
                </c:pt>
                <c:pt idx="273">
                  <c:v>-1.5079301102607631E-2</c:v>
                </c:pt>
                <c:pt idx="274">
                  <c:v>-1.5102459518051607E-2</c:v>
                </c:pt>
                <c:pt idx="275">
                  <c:v>-1.5181435652770808E-2</c:v>
                </c:pt>
                <c:pt idx="276">
                  <c:v>-1.5556720744068065E-2</c:v>
                </c:pt>
                <c:pt idx="277">
                  <c:v>-1.6214063459362469E-2</c:v>
                </c:pt>
                <c:pt idx="278">
                  <c:v>-1.6584004300941885E-2</c:v>
                </c:pt>
                <c:pt idx="279">
                  <c:v>-1.6594098994853364E-2</c:v>
                </c:pt>
                <c:pt idx="280">
                  <c:v>-1.6623789271063592E-2</c:v>
                </c:pt>
                <c:pt idx="281">
                  <c:v>-1.7093489440709365E-2</c:v>
                </c:pt>
                <c:pt idx="282">
                  <c:v>-1.7155245215226638E-2</c:v>
                </c:pt>
                <c:pt idx="283">
                  <c:v>-1.71896859356305E-2</c:v>
                </c:pt>
                <c:pt idx="284">
                  <c:v>-1.7599411747331619E-2</c:v>
                </c:pt>
                <c:pt idx="285">
                  <c:v>-1.7654041855558435E-2</c:v>
                </c:pt>
                <c:pt idx="286">
                  <c:v>-1.8016263225323192E-2</c:v>
                </c:pt>
                <c:pt idx="287">
                  <c:v>-1.8092864137945575E-2</c:v>
                </c:pt>
                <c:pt idx="288">
                  <c:v>-1.8092864137945575E-2</c:v>
                </c:pt>
                <c:pt idx="289">
                  <c:v>-1.8092864137945575E-2</c:v>
                </c:pt>
                <c:pt idx="290">
                  <c:v>-1.9133211416351898E-2</c:v>
                </c:pt>
                <c:pt idx="291">
                  <c:v>-1.9133211416351898E-2</c:v>
                </c:pt>
                <c:pt idx="292">
                  <c:v>-1.9149244165505418E-2</c:v>
                </c:pt>
                <c:pt idx="293">
                  <c:v>-1.9149244165505418E-2</c:v>
                </c:pt>
                <c:pt idx="294">
                  <c:v>-1.9149244165505418E-2</c:v>
                </c:pt>
                <c:pt idx="295">
                  <c:v>-1.9581534587126311E-2</c:v>
                </c:pt>
                <c:pt idx="296">
                  <c:v>-1.9658729305272897E-2</c:v>
                </c:pt>
                <c:pt idx="297">
                  <c:v>-1.9676543470999033E-2</c:v>
                </c:pt>
                <c:pt idx="298">
                  <c:v>-2.0118928586531401E-2</c:v>
                </c:pt>
                <c:pt idx="299">
                  <c:v>-2.0126648058346061E-2</c:v>
                </c:pt>
                <c:pt idx="300">
                  <c:v>-2.1606411424663727E-2</c:v>
                </c:pt>
                <c:pt idx="301">
                  <c:v>-2.1606411424663727E-2</c:v>
                </c:pt>
                <c:pt idx="302">
                  <c:v>-2.1682418531761907E-2</c:v>
                </c:pt>
                <c:pt idx="303">
                  <c:v>-2.1682418531761907E-2</c:v>
                </c:pt>
                <c:pt idx="304">
                  <c:v>-2.1727547751601451E-2</c:v>
                </c:pt>
                <c:pt idx="305">
                  <c:v>-2.1727547751601451E-2</c:v>
                </c:pt>
                <c:pt idx="306">
                  <c:v>-2.2036326624187801E-2</c:v>
                </c:pt>
                <c:pt idx="307">
                  <c:v>-2.2036326624187801E-2</c:v>
                </c:pt>
                <c:pt idx="308">
                  <c:v>-2.2036326624187801E-2</c:v>
                </c:pt>
                <c:pt idx="309">
                  <c:v>-2.2058297428583368E-2</c:v>
                </c:pt>
                <c:pt idx="310">
                  <c:v>-2.2058297428583368E-2</c:v>
                </c:pt>
                <c:pt idx="311">
                  <c:v>-2.2058297428583368E-2</c:v>
                </c:pt>
                <c:pt idx="312">
                  <c:v>-2.2062454067252799E-2</c:v>
                </c:pt>
                <c:pt idx="313">
                  <c:v>-2.2062454067252799E-2</c:v>
                </c:pt>
                <c:pt idx="314">
                  <c:v>-2.2062454067252799E-2</c:v>
                </c:pt>
                <c:pt idx="315">
                  <c:v>-2.216102578427075E-2</c:v>
                </c:pt>
                <c:pt idx="316">
                  <c:v>-2.2181215172093705E-2</c:v>
                </c:pt>
                <c:pt idx="317">
                  <c:v>-2.2185371810763136E-2</c:v>
                </c:pt>
                <c:pt idx="318">
                  <c:v>-2.2658041008029935E-2</c:v>
                </c:pt>
                <c:pt idx="319">
                  <c:v>-2.2666354285368798E-2</c:v>
                </c:pt>
                <c:pt idx="320">
                  <c:v>-2.2761956974765726E-2</c:v>
                </c:pt>
                <c:pt idx="321">
                  <c:v>-2.3092706651747643E-2</c:v>
                </c:pt>
                <c:pt idx="322">
                  <c:v>-2.3179402258281506E-2</c:v>
                </c:pt>
                <c:pt idx="323">
                  <c:v>-2.3796366197930002E-2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C1-4903-92A7-4AB3A0F7D37F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Active!$F$21:$F$924</c:f>
              <c:numCache>
                <c:formatCode>General</c:formatCode>
                <c:ptCount val="904"/>
                <c:pt idx="0">
                  <c:v>-33378</c:v>
                </c:pt>
                <c:pt idx="1">
                  <c:v>-33012</c:v>
                </c:pt>
                <c:pt idx="2">
                  <c:v>-32558</c:v>
                </c:pt>
                <c:pt idx="3">
                  <c:v>-32486</c:v>
                </c:pt>
                <c:pt idx="4">
                  <c:v>-32214</c:v>
                </c:pt>
                <c:pt idx="5">
                  <c:v>-32104</c:v>
                </c:pt>
                <c:pt idx="6">
                  <c:v>-31760</c:v>
                </c:pt>
                <c:pt idx="7">
                  <c:v>-31673</c:v>
                </c:pt>
                <c:pt idx="8">
                  <c:v>-30962</c:v>
                </c:pt>
                <c:pt idx="9">
                  <c:v>-30831</c:v>
                </c:pt>
                <c:pt idx="10">
                  <c:v>-30421</c:v>
                </c:pt>
                <c:pt idx="11">
                  <c:v>-30122.5</c:v>
                </c:pt>
                <c:pt idx="12">
                  <c:v>-29542</c:v>
                </c:pt>
                <c:pt idx="13">
                  <c:v>-29242</c:v>
                </c:pt>
                <c:pt idx="14">
                  <c:v>-28708</c:v>
                </c:pt>
                <c:pt idx="15">
                  <c:v>-28334</c:v>
                </c:pt>
                <c:pt idx="16">
                  <c:v>-27551</c:v>
                </c:pt>
                <c:pt idx="17">
                  <c:v>-26621</c:v>
                </c:pt>
                <c:pt idx="18">
                  <c:v>-26291</c:v>
                </c:pt>
                <c:pt idx="19">
                  <c:v>-25464</c:v>
                </c:pt>
                <c:pt idx="20">
                  <c:v>-25422.5</c:v>
                </c:pt>
                <c:pt idx="21">
                  <c:v>-25039</c:v>
                </c:pt>
                <c:pt idx="22">
                  <c:v>-24966</c:v>
                </c:pt>
                <c:pt idx="23">
                  <c:v>-24923</c:v>
                </c:pt>
                <c:pt idx="24">
                  <c:v>-24139</c:v>
                </c:pt>
                <c:pt idx="25">
                  <c:v>-23707</c:v>
                </c:pt>
                <c:pt idx="26">
                  <c:v>-23319</c:v>
                </c:pt>
                <c:pt idx="27">
                  <c:v>-22382</c:v>
                </c:pt>
                <c:pt idx="28">
                  <c:v>-22346</c:v>
                </c:pt>
                <c:pt idx="29">
                  <c:v>-21621</c:v>
                </c:pt>
                <c:pt idx="30">
                  <c:v>-20764</c:v>
                </c:pt>
                <c:pt idx="31">
                  <c:v>-19961.5</c:v>
                </c:pt>
                <c:pt idx="32">
                  <c:v>-19427.5</c:v>
                </c:pt>
                <c:pt idx="33">
                  <c:v>-19071</c:v>
                </c:pt>
                <c:pt idx="34">
                  <c:v>-19049</c:v>
                </c:pt>
                <c:pt idx="35">
                  <c:v>-19014</c:v>
                </c:pt>
                <c:pt idx="36">
                  <c:v>-18983</c:v>
                </c:pt>
                <c:pt idx="37">
                  <c:v>-18690</c:v>
                </c:pt>
                <c:pt idx="38">
                  <c:v>-17899</c:v>
                </c:pt>
                <c:pt idx="39">
                  <c:v>-17848</c:v>
                </c:pt>
                <c:pt idx="40">
                  <c:v>-17814</c:v>
                </c:pt>
                <c:pt idx="41">
                  <c:v>-17799</c:v>
                </c:pt>
                <c:pt idx="42">
                  <c:v>-17768</c:v>
                </c:pt>
                <c:pt idx="43">
                  <c:v>-17746</c:v>
                </c:pt>
                <c:pt idx="44">
                  <c:v>-17711</c:v>
                </c:pt>
                <c:pt idx="45">
                  <c:v>-17702</c:v>
                </c:pt>
                <c:pt idx="46">
                  <c:v>-17467</c:v>
                </c:pt>
                <c:pt idx="47">
                  <c:v>-17459</c:v>
                </c:pt>
                <c:pt idx="48">
                  <c:v>-17459</c:v>
                </c:pt>
                <c:pt idx="49">
                  <c:v>-17430</c:v>
                </c:pt>
                <c:pt idx="50">
                  <c:v>-17401</c:v>
                </c:pt>
                <c:pt idx="51">
                  <c:v>-17394</c:v>
                </c:pt>
                <c:pt idx="52">
                  <c:v>-17366</c:v>
                </c:pt>
                <c:pt idx="53">
                  <c:v>-17008</c:v>
                </c:pt>
                <c:pt idx="54">
                  <c:v>-16993</c:v>
                </c:pt>
                <c:pt idx="55">
                  <c:v>-16920</c:v>
                </c:pt>
                <c:pt idx="56">
                  <c:v>-16603</c:v>
                </c:pt>
                <c:pt idx="57">
                  <c:v>-16549.5</c:v>
                </c:pt>
                <c:pt idx="58">
                  <c:v>-16538</c:v>
                </c:pt>
                <c:pt idx="59">
                  <c:v>-16464</c:v>
                </c:pt>
                <c:pt idx="60">
                  <c:v>-16421</c:v>
                </c:pt>
                <c:pt idx="61">
                  <c:v>-16166</c:v>
                </c:pt>
                <c:pt idx="62">
                  <c:v>-16134</c:v>
                </c:pt>
                <c:pt idx="63">
                  <c:v>-16134</c:v>
                </c:pt>
                <c:pt idx="64">
                  <c:v>-16119</c:v>
                </c:pt>
                <c:pt idx="65">
                  <c:v>-16114</c:v>
                </c:pt>
                <c:pt idx="66">
                  <c:v>-16004</c:v>
                </c:pt>
                <c:pt idx="67">
                  <c:v>-15989</c:v>
                </c:pt>
                <c:pt idx="68">
                  <c:v>-15711</c:v>
                </c:pt>
                <c:pt idx="69">
                  <c:v>-15690</c:v>
                </c:pt>
                <c:pt idx="70">
                  <c:v>-15642.5</c:v>
                </c:pt>
                <c:pt idx="71">
                  <c:v>-15366</c:v>
                </c:pt>
                <c:pt idx="72">
                  <c:v>-15336</c:v>
                </c:pt>
                <c:pt idx="73">
                  <c:v>-15329</c:v>
                </c:pt>
                <c:pt idx="74">
                  <c:v>-15200</c:v>
                </c:pt>
                <c:pt idx="75">
                  <c:v>-14817</c:v>
                </c:pt>
                <c:pt idx="76">
                  <c:v>-13992</c:v>
                </c:pt>
                <c:pt idx="77">
                  <c:v>-13610</c:v>
                </c:pt>
                <c:pt idx="78">
                  <c:v>-13566</c:v>
                </c:pt>
                <c:pt idx="79">
                  <c:v>-13551</c:v>
                </c:pt>
                <c:pt idx="80">
                  <c:v>-13427</c:v>
                </c:pt>
                <c:pt idx="81">
                  <c:v>-12313</c:v>
                </c:pt>
                <c:pt idx="82">
                  <c:v>-12294</c:v>
                </c:pt>
                <c:pt idx="83">
                  <c:v>-12226</c:v>
                </c:pt>
                <c:pt idx="84">
                  <c:v>-12219</c:v>
                </c:pt>
                <c:pt idx="85">
                  <c:v>-11454.5</c:v>
                </c:pt>
                <c:pt idx="86">
                  <c:v>-11056</c:v>
                </c:pt>
                <c:pt idx="87">
                  <c:v>-11054</c:v>
                </c:pt>
                <c:pt idx="88">
                  <c:v>-11047</c:v>
                </c:pt>
                <c:pt idx="89">
                  <c:v>-11024</c:v>
                </c:pt>
                <c:pt idx="90">
                  <c:v>-10959</c:v>
                </c:pt>
                <c:pt idx="91">
                  <c:v>-10219</c:v>
                </c:pt>
                <c:pt idx="92">
                  <c:v>-9334</c:v>
                </c:pt>
                <c:pt idx="93">
                  <c:v>-8960</c:v>
                </c:pt>
                <c:pt idx="94">
                  <c:v>-8514</c:v>
                </c:pt>
                <c:pt idx="95">
                  <c:v>-7614</c:v>
                </c:pt>
                <c:pt idx="96">
                  <c:v>-4666</c:v>
                </c:pt>
                <c:pt idx="97">
                  <c:v>-4645</c:v>
                </c:pt>
                <c:pt idx="98">
                  <c:v>-4644</c:v>
                </c:pt>
                <c:pt idx="99">
                  <c:v>-3414</c:v>
                </c:pt>
                <c:pt idx="100">
                  <c:v>-2964</c:v>
                </c:pt>
                <c:pt idx="101">
                  <c:v>-2957</c:v>
                </c:pt>
                <c:pt idx="102">
                  <c:v>-2849</c:v>
                </c:pt>
                <c:pt idx="103">
                  <c:v>-2605</c:v>
                </c:pt>
                <c:pt idx="104">
                  <c:v>-2474</c:v>
                </c:pt>
                <c:pt idx="105">
                  <c:v>-2467</c:v>
                </c:pt>
                <c:pt idx="106">
                  <c:v>-2445</c:v>
                </c:pt>
                <c:pt idx="107">
                  <c:v>-2424</c:v>
                </c:pt>
                <c:pt idx="108">
                  <c:v>-2388</c:v>
                </c:pt>
                <c:pt idx="109">
                  <c:v>-2174</c:v>
                </c:pt>
                <c:pt idx="110">
                  <c:v>-2138</c:v>
                </c:pt>
                <c:pt idx="111">
                  <c:v>-2131</c:v>
                </c:pt>
                <c:pt idx="112">
                  <c:v>-2100</c:v>
                </c:pt>
                <c:pt idx="113">
                  <c:v>-2086</c:v>
                </c:pt>
                <c:pt idx="114">
                  <c:v>-2079</c:v>
                </c:pt>
                <c:pt idx="115">
                  <c:v>-2072</c:v>
                </c:pt>
                <c:pt idx="116">
                  <c:v>-2071</c:v>
                </c:pt>
                <c:pt idx="117">
                  <c:v>-2042</c:v>
                </c:pt>
                <c:pt idx="118">
                  <c:v>-1763</c:v>
                </c:pt>
                <c:pt idx="119">
                  <c:v>-1763</c:v>
                </c:pt>
                <c:pt idx="120">
                  <c:v>-1756</c:v>
                </c:pt>
                <c:pt idx="121">
                  <c:v>-1749</c:v>
                </c:pt>
                <c:pt idx="122">
                  <c:v>-1646</c:v>
                </c:pt>
                <c:pt idx="123">
                  <c:v>-1610</c:v>
                </c:pt>
                <c:pt idx="124">
                  <c:v>-1603</c:v>
                </c:pt>
                <c:pt idx="125">
                  <c:v>-1582</c:v>
                </c:pt>
                <c:pt idx="126">
                  <c:v>-1317</c:v>
                </c:pt>
                <c:pt idx="127">
                  <c:v>-1317</c:v>
                </c:pt>
                <c:pt idx="128">
                  <c:v>-1295</c:v>
                </c:pt>
                <c:pt idx="129">
                  <c:v>-1209</c:v>
                </c:pt>
                <c:pt idx="130">
                  <c:v>-1186</c:v>
                </c:pt>
                <c:pt idx="131">
                  <c:v>-1142</c:v>
                </c:pt>
                <c:pt idx="132">
                  <c:v>-1135</c:v>
                </c:pt>
                <c:pt idx="133">
                  <c:v>-1128</c:v>
                </c:pt>
                <c:pt idx="134">
                  <c:v>-843</c:v>
                </c:pt>
                <c:pt idx="135">
                  <c:v>-842</c:v>
                </c:pt>
                <c:pt idx="136">
                  <c:v>-776</c:v>
                </c:pt>
                <c:pt idx="137">
                  <c:v>-776</c:v>
                </c:pt>
                <c:pt idx="138">
                  <c:v>-732</c:v>
                </c:pt>
                <c:pt idx="139">
                  <c:v>-725</c:v>
                </c:pt>
                <c:pt idx="140">
                  <c:v>-697</c:v>
                </c:pt>
                <c:pt idx="141">
                  <c:v>-454</c:v>
                </c:pt>
                <c:pt idx="142">
                  <c:v>-424</c:v>
                </c:pt>
                <c:pt idx="143">
                  <c:v>-420.5</c:v>
                </c:pt>
                <c:pt idx="144">
                  <c:v>-415.5</c:v>
                </c:pt>
                <c:pt idx="145">
                  <c:v>-410.5</c:v>
                </c:pt>
                <c:pt idx="146">
                  <c:v>-410.5</c:v>
                </c:pt>
                <c:pt idx="147">
                  <c:v>-410</c:v>
                </c:pt>
                <c:pt idx="148">
                  <c:v>-380</c:v>
                </c:pt>
                <c:pt idx="149">
                  <c:v>-379</c:v>
                </c:pt>
                <c:pt idx="150">
                  <c:v>-329</c:v>
                </c:pt>
                <c:pt idx="151">
                  <c:v>-7.5</c:v>
                </c:pt>
                <c:pt idx="152">
                  <c:v>-7.5</c:v>
                </c:pt>
                <c:pt idx="153">
                  <c:v>-7</c:v>
                </c:pt>
                <c:pt idx="154">
                  <c:v>-0.5</c:v>
                </c:pt>
                <c:pt idx="155">
                  <c:v>-0.5</c:v>
                </c:pt>
                <c:pt idx="156">
                  <c:v>0</c:v>
                </c:pt>
                <c:pt idx="157">
                  <c:v>21.5</c:v>
                </c:pt>
                <c:pt idx="158">
                  <c:v>21.5</c:v>
                </c:pt>
                <c:pt idx="159">
                  <c:v>22</c:v>
                </c:pt>
                <c:pt idx="160">
                  <c:v>25</c:v>
                </c:pt>
                <c:pt idx="161">
                  <c:v>25</c:v>
                </c:pt>
                <c:pt idx="162">
                  <c:v>25.5</c:v>
                </c:pt>
                <c:pt idx="163">
                  <c:v>45</c:v>
                </c:pt>
                <c:pt idx="164">
                  <c:v>46</c:v>
                </c:pt>
                <c:pt idx="165">
                  <c:v>53</c:v>
                </c:pt>
                <c:pt idx="166">
                  <c:v>66</c:v>
                </c:pt>
                <c:pt idx="167">
                  <c:v>381</c:v>
                </c:pt>
                <c:pt idx="168">
                  <c:v>425</c:v>
                </c:pt>
                <c:pt idx="169">
                  <c:v>439.5</c:v>
                </c:pt>
                <c:pt idx="170">
                  <c:v>439.5</c:v>
                </c:pt>
                <c:pt idx="171">
                  <c:v>440</c:v>
                </c:pt>
                <c:pt idx="172">
                  <c:v>447</c:v>
                </c:pt>
                <c:pt idx="173">
                  <c:v>461</c:v>
                </c:pt>
                <c:pt idx="174">
                  <c:v>463</c:v>
                </c:pt>
                <c:pt idx="175">
                  <c:v>468</c:v>
                </c:pt>
                <c:pt idx="176">
                  <c:v>482</c:v>
                </c:pt>
                <c:pt idx="177">
                  <c:v>498</c:v>
                </c:pt>
                <c:pt idx="178">
                  <c:v>505</c:v>
                </c:pt>
                <c:pt idx="179">
                  <c:v>513</c:v>
                </c:pt>
                <c:pt idx="180">
                  <c:v>514</c:v>
                </c:pt>
                <c:pt idx="181">
                  <c:v>528</c:v>
                </c:pt>
                <c:pt idx="182">
                  <c:v>857</c:v>
                </c:pt>
                <c:pt idx="183">
                  <c:v>872</c:v>
                </c:pt>
                <c:pt idx="184">
                  <c:v>885</c:v>
                </c:pt>
                <c:pt idx="185">
                  <c:v>923</c:v>
                </c:pt>
                <c:pt idx="186">
                  <c:v>923</c:v>
                </c:pt>
                <c:pt idx="187">
                  <c:v>936</c:v>
                </c:pt>
                <c:pt idx="188">
                  <c:v>951</c:v>
                </c:pt>
                <c:pt idx="189">
                  <c:v>1390</c:v>
                </c:pt>
                <c:pt idx="190">
                  <c:v>1655</c:v>
                </c:pt>
                <c:pt idx="191">
                  <c:v>1699</c:v>
                </c:pt>
                <c:pt idx="192">
                  <c:v>1750</c:v>
                </c:pt>
                <c:pt idx="193">
                  <c:v>1750</c:v>
                </c:pt>
                <c:pt idx="194">
                  <c:v>1771</c:v>
                </c:pt>
                <c:pt idx="195">
                  <c:v>1772</c:v>
                </c:pt>
                <c:pt idx="196">
                  <c:v>2131</c:v>
                </c:pt>
                <c:pt idx="197">
                  <c:v>2159</c:v>
                </c:pt>
                <c:pt idx="198">
                  <c:v>2178.5</c:v>
                </c:pt>
                <c:pt idx="199">
                  <c:v>2181</c:v>
                </c:pt>
                <c:pt idx="200">
                  <c:v>2182</c:v>
                </c:pt>
                <c:pt idx="201">
                  <c:v>2225</c:v>
                </c:pt>
                <c:pt idx="202">
                  <c:v>2226</c:v>
                </c:pt>
                <c:pt idx="203">
                  <c:v>2240</c:v>
                </c:pt>
                <c:pt idx="204">
                  <c:v>2247</c:v>
                </c:pt>
                <c:pt idx="205">
                  <c:v>2563</c:v>
                </c:pt>
                <c:pt idx="206">
                  <c:v>2585</c:v>
                </c:pt>
                <c:pt idx="207">
                  <c:v>2642</c:v>
                </c:pt>
                <c:pt idx="208">
                  <c:v>2997.5</c:v>
                </c:pt>
                <c:pt idx="209">
                  <c:v>2997.5</c:v>
                </c:pt>
                <c:pt idx="210">
                  <c:v>3017</c:v>
                </c:pt>
                <c:pt idx="211">
                  <c:v>3017</c:v>
                </c:pt>
                <c:pt idx="212">
                  <c:v>3039</c:v>
                </c:pt>
                <c:pt idx="213">
                  <c:v>3062</c:v>
                </c:pt>
                <c:pt idx="214">
                  <c:v>3075</c:v>
                </c:pt>
                <c:pt idx="215">
                  <c:v>3081</c:v>
                </c:pt>
                <c:pt idx="216">
                  <c:v>3386.5</c:v>
                </c:pt>
                <c:pt idx="217">
                  <c:v>3391</c:v>
                </c:pt>
                <c:pt idx="218">
                  <c:v>3397</c:v>
                </c:pt>
                <c:pt idx="219">
                  <c:v>3397</c:v>
                </c:pt>
                <c:pt idx="220">
                  <c:v>3492</c:v>
                </c:pt>
                <c:pt idx="221">
                  <c:v>3877.5</c:v>
                </c:pt>
                <c:pt idx="222">
                  <c:v>3877.5</c:v>
                </c:pt>
                <c:pt idx="223">
                  <c:v>3887</c:v>
                </c:pt>
                <c:pt idx="224">
                  <c:v>3895</c:v>
                </c:pt>
                <c:pt idx="225">
                  <c:v>3895</c:v>
                </c:pt>
                <c:pt idx="226">
                  <c:v>4240</c:v>
                </c:pt>
                <c:pt idx="227">
                  <c:v>4269</c:v>
                </c:pt>
                <c:pt idx="228">
                  <c:v>4283</c:v>
                </c:pt>
                <c:pt idx="229">
                  <c:v>4283</c:v>
                </c:pt>
                <c:pt idx="230">
                  <c:v>4305</c:v>
                </c:pt>
                <c:pt idx="231">
                  <c:v>4319</c:v>
                </c:pt>
                <c:pt idx="232">
                  <c:v>4650</c:v>
                </c:pt>
                <c:pt idx="233">
                  <c:v>4650</c:v>
                </c:pt>
                <c:pt idx="234">
                  <c:v>4678</c:v>
                </c:pt>
                <c:pt idx="235">
                  <c:v>4816</c:v>
                </c:pt>
                <c:pt idx="236">
                  <c:v>5168</c:v>
                </c:pt>
                <c:pt idx="237">
                  <c:v>5952</c:v>
                </c:pt>
                <c:pt idx="238">
                  <c:v>5952</c:v>
                </c:pt>
                <c:pt idx="239">
                  <c:v>5963.5</c:v>
                </c:pt>
                <c:pt idx="240">
                  <c:v>6025</c:v>
                </c:pt>
                <c:pt idx="241">
                  <c:v>6366.5</c:v>
                </c:pt>
                <c:pt idx="242">
                  <c:v>6377</c:v>
                </c:pt>
                <c:pt idx="243">
                  <c:v>6395.5</c:v>
                </c:pt>
                <c:pt idx="244">
                  <c:v>6500</c:v>
                </c:pt>
                <c:pt idx="245">
                  <c:v>7661.5</c:v>
                </c:pt>
                <c:pt idx="246">
                  <c:v>7666</c:v>
                </c:pt>
                <c:pt idx="247">
                  <c:v>8045</c:v>
                </c:pt>
                <c:pt idx="248">
                  <c:v>8046</c:v>
                </c:pt>
                <c:pt idx="249">
                  <c:v>8415.5</c:v>
                </c:pt>
                <c:pt idx="250">
                  <c:v>8419</c:v>
                </c:pt>
                <c:pt idx="251">
                  <c:v>8488.5</c:v>
                </c:pt>
                <c:pt idx="252">
                  <c:v>8507</c:v>
                </c:pt>
                <c:pt idx="253">
                  <c:v>8536</c:v>
                </c:pt>
                <c:pt idx="254">
                  <c:v>9773</c:v>
                </c:pt>
                <c:pt idx="255">
                  <c:v>10686</c:v>
                </c:pt>
                <c:pt idx="256">
                  <c:v>10996</c:v>
                </c:pt>
                <c:pt idx="257">
                  <c:v>10996</c:v>
                </c:pt>
                <c:pt idx="258">
                  <c:v>10997</c:v>
                </c:pt>
                <c:pt idx="259">
                  <c:v>10997</c:v>
                </c:pt>
                <c:pt idx="260">
                  <c:v>11459.5</c:v>
                </c:pt>
                <c:pt idx="261">
                  <c:v>11471</c:v>
                </c:pt>
                <c:pt idx="262">
                  <c:v>11474.5</c:v>
                </c:pt>
                <c:pt idx="263">
                  <c:v>11477</c:v>
                </c:pt>
                <c:pt idx="264">
                  <c:v>11478</c:v>
                </c:pt>
                <c:pt idx="265">
                  <c:v>11484</c:v>
                </c:pt>
                <c:pt idx="266">
                  <c:v>11488.5</c:v>
                </c:pt>
                <c:pt idx="267">
                  <c:v>11499</c:v>
                </c:pt>
                <c:pt idx="268">
                  <c:v>11503.5</c:v>
                </c:pt>
                <c:pt idx="269">
                  <c:v>11533</c:v>
                </c:pt>
                <c:pt idx="270">
                  <c:v>12285</c:v>
                </c:pt>
                <c:pt idx="271">
                  <c:v>12292</c:v>
                </c:pt>
                <c:pt idx="272">
                  <c:v>12325.5</c:v>
                </c:pt>
                <c:pt idx="273">
                  <c:v>12330</c:v>
                </c:pt>
                <c:pt idx="274">
                  <c:v>12349.5</c:v>
                </c:pt>
                <c:pt idx="275">
                  <c:v>12416</c:v>
                </c:pt>
                <c:pt idx="276">
                  <c:v>12732</c:v>
                </c:pt>
                <c:pt idx="277">
                  <c:v>13285.5</c:v>
                </c:pt>
                <c:pt idx="278">
                  <c:v>13597</c:v>
                </c:pt>
                <c:pt idx="279">
                  <c:v>13605.5</c:v>
                </c:pt>
                <c:pt idx="280">
                  <c:v>13630.5</c:v>
                </c:pt>
                <c:pt idx="281">
                  <c:v>14026</c:v>
                </c:pt>
                <c:pt idx="282">
                  <c:v>14078</c:v>
                </c:pt>
                <c:pt idx="283">
                  <c:v>14107</c:v>
                </c:pt>
                <c:pt idx="284">
                  <c:v>14452</c:v>
                </c:pt>
                <c:pt idx="285">
                  <c:v>14498</c:v>
                </c:pt>
                <c:pt idx="286">
                  <c:v>14803</c:v>
                </c:pt>
                <c:pt idx="287">
                  <c:v>14867.5</c:v>
                </c:pt>
                <c:pt idx="288">
                  <c:v>14867.5</c:v>
                </c:pt>
                <c:pt idx="289">
                  <c:v>14867.5</c:v>
                </c:pt>
                <c:pt idx="290">
                  <c:v>15743.5</c:v>
                </c:pt>
                <c:pt idx="291">
                  <c:v>15743.5</c:v>
                </c:pt>
                <c:pt idx="292">
                  <c:v>15757</c:v>
                </c:pt>
                <c:pt idx="293">
                  <c:v>15757</c:v>
                </c:pt>
                <c:pt idx="294">
                  <c:v>15757</c:v>
                </c:pt>
                <c:pt idx="295">
                  <c:v>16121</c:v>
                </c:pt>
                <c:pt idx="296">
                  <c:v>16186</c:v>
                </c:pt>
                <c:pt idx="297">
                  <c:v>16201</c:v>
                </c:pt>
                <c:pt idx="298">
                  <c:v>16573.5</c:v>
                </c:pt>
                <c:pt idx="299">
                  <c:v>16580</c:v>
                </c:pt>
                <c:pt idx="300">
                  <c:v>17826</c:v>
                </c:pt>
                <c:pt idx="301">
                  <c:v>17826</c:v>
                </c:pt>
                <c:pt idx="302">
                  <c:v>17890</c:v>
                </c:pt>
                <c:pt idx="303">
                  <c:v>17890</c:v>
                </c:pt>
                <c:pt idx="304">
                  <c:v>17928</c:v>
                </c:pt>
                <c:pt idx="305">
                  <c:v>17928</c:v>
                </c:pt>
                <c:pt idx="306">
                  <c:v>18188</c:v>
                </c:pt>
                <c:pt idx="307">
                  <c:v>18188</c:v>
                </c:pt>
                <c:pt idx="308">
                  <c:v>18188</c:v>
                </c:pt>
                <c:pt idx="309">
                  <c:v>18206.5</c:v>
                </c:pt>
                <c:pt idx="310">
                  <c:v>18206.5</c:v>
                </c:pt>
                <c:pt idx="311">
                  <c:v>18206.5</c:v>
                </c:pt>
                <c:pt idx="312">
                  <c:v>18210</c:v>
                </c:pt>
                <c:pt idx="313">
                  <c:v>18210</c:v>
                </c:pt>
                <c:pt idx="314">
                  <c:v>18210</c:v>
                </c:pt>
                <c:pt idx="315">
                  <c:v>18293</c:v>
                </c:pt>
                <c:pt idx="316">
                  <c:v>18310</c:v>
                </c:pt>
                <c:pt idx="317">
                  <c:v>18313.5</c:v>
                </c:pt>
                <c:pt idx="318">
                  <c:v>18711.5</c:v>
                </c:pt>
                <c:pt idx="319">
                  <c:v>18718.5</c:v>
                </c:pt>
                <c:pt idx="320">
                  <c:v>18799</c:v>
                </c:pt>
                <c:pt idx="321">
                  <c:v>19077.5</c:v>
                </c:pt>
                <c:pt idx="322">
                  <c:v>19150.5</c:v>
                </c:pt>
                <c:pt idx="323">
                  <c:v>19670</c:v>
                </c:pt>
              </c:numCache>
            </c:numRef>
          </c:xVal>
          <c:yVal>
            <c:numRef>
              <c:f>Active!$U$21:$U$924</c:f>
              <c:numCache>
                <c:formatCode>General</c:formatCode>
                <c:ptCount val="904"/>
                <c:pt idx="140">
                  <c:v>-0.10390460000053281</c:v>
                </c:pt>
                <c:pt idx="143">
                  <c:v>-9.2731900003855117E-2</c:v>
                </c:pt>
                <c:pt idx="144">
                  <c:v>-0.12297290000424255</c:v>
                </c:pt>
                <c:pt idx="145">
                  <c:v>-6.9913899998937268E-2</c:v>
                </c:pt>
                <c:pt idx="146">
                  <c:v>-6.9413899997016415E-2</c:v>
                </c:pt>
                <c:pt idx="151">
                  <c:v>-6.9538499999907799E-2</c:v>
                </c:pt>
                <c:pt idx="152">
                  <c:v>-6.9438500002434012E-2</c:v>
                </c:pt>
                <c:pt idx="154">
                  <c:v>-6.9575900000927504E-2</c:v>
                </c:pt>
                <c:pt idx="155">
                  <c:v>-6.9375900005979929E-2</c:v>
                </c:pt>
                <c:pt idx="157">
                  <c:v>-6.9236299998010509E-2</c:v>
                </c:pt>
                <c:pt idx="158">
                  <c:v>-6.8936299998313189E-2</c:v>
                </c:pt>
                <c:pt idx="160">
                  <c:v>-6.8305000000691507E-2</c:v>
                </c:pt>
                <c:pt idx="161">
                  <c:v>-6.7804999998770654E-2</c:v>
                </c:pt>
                <c:pt idx="169">
                  <c:v>-6.9783899998583365E-2</c:v>
                </c:pt>
                <c:pt idx="170">
                  <c:v>-6.968389999383362E-2</c:v>
                </c:pt>
                <c:pt idx="272">
                  <c:v>0.11072829999466194</c:v>
                </c:pt>
                <c:pt idx="273">
                  <c:v>-0.15260599999601254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C1-4903-92A7-4AB3A0F7D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116224"/>
        <c:axId val="1"/>
      </c:scatterChart>
      <c:valAx>
        <c:axId val="76711622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51398177738243"/>
              <c:y val="0.85624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09902370990237E-2"/>
              <c:y val="0.3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7116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9023856327582482E-2"/>
          <c:y val="0.91874999999999996"/>
          <c:w val="0.69456154800733583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123825</xdr:colOff>
      <xdr:row>18</xdr:row>
      <xdr:rowOff>85725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572A220-39B6-011C-97F2-C469E810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180975</xdr:colOff>
      <xdr:row>0</xdr:row>
      <xdr:rowOff>95250</xdr:rowOff>
    </xdr:from>
    <xdr:to>
      <xdr:col>26</xdr:col>
      <xdr:colOff>485775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7EA1B68-6FEC-03C4-D6E7-C775DC327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s://www.aavso.org/ejaavso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vsolj.cetus-net.org/bulletin.html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solj.cetus-net.org/bulletin.html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vsolj.cetus-net.org/bulletin.html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385" TargetMode="External"/><Relationship Id="rId18" Type="http://schemas.openxmlformats.org/officeDocument/2006/relationships/hyperlink" Target="http://www.konkoly.hu/cgi-bin/IBVS?3078" TargetMode="External"/><Relationship Id="rId26" Type="http://schemas.openxmlformats.org/officeDocument/2006/relationships/hyperlink" Target="http://www.konkoly.hu/cgi-bin/IBVS?3760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3078" TargetMode="External"/><Relationship Id="rId34" Type="http://schemas.openxmlformats.org/officeDocument/2006/relationships/hyperlink" Target="http://www.konkoly.hu/cgi-bin/IBVS?4941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konkoly.hu/cgi-bin/IBVS?5843" TargetMode="External"/><Relationship Id="rId50" Type="http://schemas.openxmlformats.org/officeDocument/2006/relationships/hyperlink" Target="http://www.konkoly.hu/cgi-bin/IBVS?5843" TargetMode="External"/><Relationship Id="rId55" Type="http://schemas.openxmlformats.org/officeDocument/2006/relationships/hyperlink" Target="http://vsolj.cetus-net.org/no45.pdf" TargetMode="External"/><Relationship Id="rId63" Type="http://schemas.openxmlformats.org/officeDocument/2006/relationships/hyperlink" Target="http://vsolj.cetus-net.org/vsoljno53.pdf" TargetMode="External"/><Relationship Id="rId68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1511" TargetMode="External"/><Relationship Id="rId2" Type="http://schemas.openxmlformats.org/officeDocument/2006/relationships/hyperlink" Target="http://www.konkoly.hu/cgi-bin/IBVS?647" TargetMode="External"/><Relationship Id="rId16" Type="http://schemas.openxmlformats.org/officeDocument/2006/relationships/hyperlink" Target="http://www.konkoly.hu/cgi-bin/IBVS?3078" TargetMode="External"/><Relationship Id="rId29" Type="http://schemas.openxmlformats.org/officeDocument/2006/relationships/hyperlink" Target="http://www.konkoly.hu/cgi-bin/IBVS?3760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1511" TargetMode="External"/><Relationship Id="rId11" Type="http://schemas.openxmlformats.org/officeDocument/2006/relationships/hyperlink" Target="http://www.konkoly.hu/cgi-bin/IBVS?2385" TargetMode="External"/><Relationship Id="rId24" Type="http://schemas.openxmlformats.org/officeDocument/2006/relationships/hyperlink" Target="http://www.konkoly.hu/cgi-bin/IBVS?3355" TargetMode="External"/><Relationship Id="rId32" Type="http://schemas.openxmlformats.org/officeDocument/2006/relationships/hyperlink" Target="http://www.konkoly.hu/cgi-bin/IBVS?3896" TargetMode="External"/><Relationship Id="rId37" Type="http://schemas.openxmlformats.org/officeDocument/2006/relationships/hyperlink" Target="http://www.konkoly.hu/cgi-bin/IBVS?4670" TargetMode="External"/><Relationship Id="rId40" Type="http://schemas.openxmlformats.org/officeDocument/2006/relationships/hyperlink" Target="http://www.konkoly.hu/cgi-bin/IBVS?5371" TargetMode="External"/><Relationship Id="rId45" Type="http://schemas.openxmlformats.org/officeDocument/2006/relationships/hyperlink" Target="http://www.konkoly.hu/cgi-bin/IBVS?5843" TargetMode="External"/><Relationship Id="rId53" Type="http://schemas.openxmlformats.org/officeDocument/2006/relationships/hyperlink" Target="http://www.konkoly.hu/cgi-bin/IBVS?5746" TargetMode="External"/><Relationship Id="rId58" Type="http://schemas.openxmlformats.org/officeDocument/2006/relationships/hyperlink" Target="http://www.konkoly.hu/cgi-bin/IBVS?6095" TargetMode="External"/><Relationship Id="rId66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511" TargetMode="External"/><Relationship Id="rId15" Type="http://schemas.openxmlformats.org/officeDocument/2006/relationships/hyperlink" Target="http://www.konkoly.hu/cgi-bin/IBVS?3078" TargetMode="External"/><Relationship Id="rId23" Type="http://schemas.openxmlformats.org/officeDocument/2006/relationships/hyperlink" Target="http://www.konkoly.hu/cgi-bin/IBVS?3355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www.konkoly.hu/cgi-bin/IBVS?4670" TargetMode="External"/><Relationship Id="rId49" Type="http://schemas.openxmlformats.org/officeDocument/2006/relationships/hyperlink" Target="http://www.konkoly.hu/cgi-bin/IBVS?5843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1511" TargetMode="External"/><Relationship Id="rId19" Type="http://schemas.openxmlformats.org/officeDocument/2006/relationships/hyperlink" Target="http://www.konkoly.hu/cgi-bin/IBVS?3078" TargetMode="External"/><Relationship Id="rId31" Type="http://schemas.openxmlformats.org/officeDocument/2006/relationships/hyperlink" Target="http://www.konkoly.hu/cgi-bin/IBVS?3896" TargetMode="External"/><Relationship Id="rId44" Type="http://schemas.openxmlformats.org/officeDocument/2006/relationships/hyperlink" Target="http://www.konkoly.hu/cgi-bin/IBVS?5843" TargetMode="External"/><Relationship Id="rId52" Type="http://schemas.openxmlformats.org/officeDocument/2006/relationships/hyperlink" Target="http://vsolj.cetus-net.org/no43.pdf" TargetMode="External"/><Relationship Id="rId60" Type="http://schemas.openxmlformats.org/officeDocument/2006/relationships/hyperlink" Target="http://vsolj.cetus-net.org/vsoljno50.pdf" TargetMode="External"/><Relationship Id="rId65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1511" TargetMode="External"/><Relationship Id="rId9" Type="http://schemas.openxmlformats.org/officeDocument/2006/relationships/hyperlink" Target="http://www.konkoly.hu/cgi-bin/IBVS?1415" TargetMode="External"/><Relationship Id="rId14" Type="http://schemas.openxmlformats.org/officeDocument/2006/relationships/hyperlink" Target="http://www.konkoly.hu/cgi-bin/IBVS?2385" TargetMode="External"/><Relationship Id="rId22" Type="http://schemas.openxmlformats.org/officeDocument/2006/relationships/hyperlink" Target="http://www.konkoly.hu/cgi-bin/IBVS?3355" TargetMode="External"/><Relationship Id="rId27" Type="http://schemas.openxmlformats.org/officeDocument/2006/relationships/hyperlink" Target="http://www.konkoly.hu/cgi-bin/IBVS?3760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konkoly.hu/cgi-bin/IBVS?4941" TargetMode="External"/><Relationship Id="rId43" Type="http://schemas.openxmlformats.org/officeDocument/2006/relationships/hyperlink" Target="http://www.konkoly.hu/cgi-bin/IBVS?5843" TargetMode="External"/><Relationship Id="rId48" Type="http://schemas.openxmlformats.org/officeDocument/2006/relationships/hyperlink" Target="http://www.konkoly.hu/cgi-bin/IBVS?5843" TargetMode="External"/><Relationship Id="rId56" Type="http://schemas.openxmlformats.org/officeDocument/2006/relationships/hyperlink" Target="http://vsolj.cetus-net.org/no45.pdf" TargetMode="External"/><Relationship Id="rId64" Type="http://schemas.openxmlformats.org/officeDocument/2006/relationships/hyperlink" Target="http://www.konkoly.hu/cgi-bin/IBVS?6114" TargetMode="External"/><Relationship Id="rId69" Type="http://schemas.openxmlformats.org/officeDocument/2006/relationships/hyperlink" Target="http://vsolj.cetus-net.org/vsoljno59.pdf" TargetMode="External"/><Relationship Id="rId8" Type="http://schemas.openxmlformats.org/officeDocument/2006/relationships/hyperlink" Target="http://www.konkoly.hu/cgi-bin/IBVS?1511" TargetMode="External"/><Relationship Id="rId51" Type="http://schemas.openxmlformats.org/officeDocument/2006/relationships/hyperlink" Target="http://www.konkoly.hu/cgi-bin/IBVS?5843" TargetMode="External"/><Relationship Id="rId3" Type="http://schemas.openxmlformats.org/officeDocument/2006/relationships/hyperlink" Target="http://www.konkoly.hu/cgi-bin/IBVS?937" TargetMode="External"/><Relationship Id="rId12" Type="http://schemas.openxmlformats.org/officeDocument/2006/relationships/hyperlink" Target="http://www.konkoly.hu/cgi-bin/IBVS?2385" TargetMode="External"/><Relationship Id="rId17" Type="http://schemas.openxmlformats.org/officeDocument/2006/relationships/hyperlink" Target="http://www.konkoly.hu/cgi-bin/IBVS?3078" TargetMode="External"/><Relationship Id="rId25" Type="http://schemas.openxmlformats.org/officeDocument/2006/relationships/hyperlink" Target="http://www.konkoly.hu/cgi-bin/IBVS?3760" TargetMode="External"/><Relationship Id="rId33" Type="http://schemas.openxmlformats.org/officeDocument/2006/relationships/hyperlink" Target="http://www.konkoly.hu/cgi-bin/IBVS?3896" TargetMode="External"/><Relationship Id="rId38" Type="http://schemas.openxmlformats.org/officeDocument/2006/relationships/hyperlink" Target="http://www.bav-astro.de/sfs/BAVM_link.php?BAVMnr=118" TargetMode="External"/><Relationship Id="rId46" Type="http://schemas.openxmlformats.org/officeDocument/2006/relationships/hyperlink" Target="http://www.konkoly.hu/cgi-bin/IBVS?5843" TargetMode="External"/><Relationship Id="rId59" Type="http://schemas.openxmlformats.org/officeDocument/2006/relationships/hyperlink" Target="http://vsolj.cetus-net.org/vsoljno50.pdf" TargetMode="External"/><Relationship Id="rId67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konkoly.hu/cgi-bin/IBVS?3078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konkoly.hu/cgi-bin/IBVS?5736" TargetMode="External"/><Relationship Id="rId62" Type="http://schemas.openxmlformats.org/officeDocument/2006/relationships/hyperlink" Target="http://www.bav-astro.de/sfs/BAVM_link.php?BAVMnr=225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29"/>
  <sheetViews>
    <sheetView tabSelected="1" workbookViewId="0">
      <pane xSplit="12" ySplit="22" topLeftCell="M329" activePane="bottomRight" state="frozen"/>
      <selection pane="topRight" activeCell="M1" sqref="M1"/>
      <selection pane="bottomLeft" activeCell="A23" sqref="A23"/>
      <selection pane="bottomRight" activeCell="F16" sqref="F16"/>
    </sheetView>
  </sheetViews>
  <sheetFormatPr defaultRowHeight="12.75" x14ac:dyDescent="0.2"/>
  <cols>
    <col min="1" max="1" width="17" style="2" customWidth="1"/>
    <col min="2" max="2" width="6" style="31" customWidth="1"/>
    <col min="3" max="3" width="11.85546875" style="2" customWidth="1"/>
    <col min="4" max="4" width="13.5703125" style="2" customWidth="1"/>
    <col min="5" max="5" width="11.85546875" style="2" customWidth="1"/>
    <col min="6" max="6" width="16" style="2" customWidth="1"/>
    <col min="7" max="7" width="9.140625" style="28"/>
    <col min="8" max="9" width="8.42578125" style="2" customWidth="1"/>
    <col min="10" max="10" width="11.28515625" style="2" customWidth="1"/>
    <col min="11" max="14" width="10.42578125" style="2" customWidth="1"/>
    <col min="15" max="16" width="9.140625" style="2"/>
    <col min="17" max="18" width="10.7109375" style="2" customWidth="1"/>
    <col min="19" max="19" width="12.42578125" style="2" bestFit="1" customWidth="1"/>
    <col min="20" max="16384" width="9.140625" style="2"/>
  </cols>
  <sheetData>
    <row r="1" spans="1:7" ht="20.25" x14ac:dyDescent="0.3">
      <c r="A1" s="21" t="s">
        <v>96</v>
      </c>
      <c r="B1" s="29"/>
      <c r="E1" s="6"/>
      <c r="F1" s="6"/>
    </row>
    <row r="2" spans="1:7" x14ac:dyDescent="0.2">
      <c r="A2" s="11" t="s">
        <v>20</v>
      </c>
      <c r="B2" s="40" t="s">
        <v>30</v>
      </c>
      <c r="D2" s="59"/>
      <c r="E2" s="71" t="s">
        <v>992</v>
      </c>
      <c r="F2" s="76" t="s">
        <v>996</v>
      </c>
      <c r="G2" s="67"/>
    </row>
    <row r="3" spans="1:7" ht="13.5" thickBot="1" x14ac:dyDescent="0.25">
      <c r="A3" s="11"/>
      <c r="B3" s="29"/>
      <c r="C3" s="6"/>
      <c r="D3" s="65"/>
      <c r="E3" s="69" t="s">
        <v>111</v>
      </c>
      <c r="F3" s="72">
        <v>1</v>
      </c>
      <c r="G3" s="67"/>
    </row>
    <row r="4" spans="1:7" ht="13.5" thickBot="1" x14ac:dyDescent="0.25">
      <c r="A4" s="12" t="s">
        <v>21</v>
      </c>
      <c r="B4" s="30"/>
      <c r="C4" s="8">
        <v>50731.450620000003</v>
      </c>
      <c r="D4" s="66">
        <v>0.86104820000000004</v>
      </c>
      <c r="E4" s="69" t="s">
        <v>112</v>
      </c>
      <c r="F4" s="73">
        <f ca="1">NOW()+15018.5+$C$5/24</f>
        <v>60683.925288541664</v>
      </c>
      <c r="G4" s="67"/>
    </row>
    <row r="5" spans="1:7" x14ac:dyDescent="0.2">
      <c r="A5" s="37" t="s">
        <v>109</v>
      </c>
      <c r="B5" s="11"/>
      <c r="C5" s="41">
        <v>-0.5</v>
      </c>
      <c r="D5" s="11" t="s">
        <v>110</v>
      </c>
      <c r="E5" s="69" t="s">
        <v>113</v>
      </c>
      <c r="F5" s="73">
        <f ca="1">ROUND(2*($F$4-$C$7)/$C$8,0)/2+$F$3</f>
        <v>20066.5</v>
      </c>
      <c r="G5" s="67"/>
    </row>
    <row r="6" spans="1:7" x14ac:dyDescent="0.2">
      <c r="A6" s="12" t="s">
        <v>22</v>
      </c>
      <c r="B6" s="29"/>
      <c r="D6" s="59"/>
      <c r="E6" s="69" t="s">
        <v>114</v>
      </c>
      <c r="F6" s="73">
        <f ca="1">ROUND(2*($F$4-$C$15)/$C$16,0)/2+$F$3</f>
        <v>396.5</v>
      </c>
      <c r="G6" s="67"/>
    </row>
    <row r="7" spans="1:7" x14ac:dyDescent="0.2">
      <c r="A7" s="11" t="s">
        <v>4</v>
      </c>
      <c r="B7" s="29"/>
      <c r="C7" s="2">
        <v>43406.522499999999</v>
      </c>
      <c r="D7" s="77" t="s">
        <v>997</v>
      </c>
      <c r="E7" s="69" t="s">
        <v>993</v>
      </c>
      <c r="F7" s="74">
        <f ca="1">+$C$15+$C$16*$F$6-15018.5-$C$5/24</f>
        <v>45666.242771379359</v>
      </c>
      <c r="G7" s="67"/>
    </row>
    <row r="8" spans="1:7" x14ac:dyDescent="0.2">
      <c r="A8" s="11" t="s">
        <v>13</v>
      </c>
      <c r="B8" s="29"/>
      <c r="C8" s="3">
        <f>D4</f>
        <v>0.86104820000000004</v>
      </c>
      <c r="D8" s="77" t="s">
        <v>997</v>
      </c>
      <c r="E8" s="70" t="s">
        <v>994</v>
      </c>
      <c r="F8" s="75">
        <f ca="1">+($C$15+$C$16*$F$6)-($C$16/2)-15018.5-$C$5/24</f>
        <v>45665.812247873168</v>
      </c>
      <c r="G8" s="67"/>
    </row>
    <row r="9" spans="1:7" x14ac:dyDescent="0.2">
      <c r="A9" s="37" t="s">
        <v>102</v>
      </c>
      <c r="B9" s="41">
        <v>190</v>
      </c>
      <c r="C9" s="37" t="str">
        <f>"F"&amp;B9</f>
        <v>F190</v>
      </c>
      <c r="D9" s="37" t="str">
        <f>"G"&amp;B9</f>
        <v>G190</v>
      </c>
      <c r="E9" s="68"/>
      <c r="F9" s="7"/>
    </row>
    <row r="10" spans="1:7" ht="13.5" thickBot="1" x14ac:dyDescent="0.25">
      <c r="A10" s="11"/>
      <c r="B10" s="29"/>
      <c r="C10" s="14" t="s">
        <v>28</v>
      </c>
      <c r="D10" s="14" t="s">
        <v>29</v>
      </c>
      <c r="E10" s="6"/>
    </row>
    <row r="11" spans="1:7" x14ac:dyDescent="0.2">
      <c r="A11" s="11" t="s">
        <v>23</v>
      </c>
      <c r="B11" s="29"/>
      <c r="C11" s="20">
        <f ca="1">INTERCEPT(INDIRECT(D9):G987,INDIRECT(C9):$F987)</f>
        <v>-4.3605687572413621E-4</v>
      </c>
      <c r="D11" s="15">
        <f>+E11*F11</f>
        <v>4.9992451433765996E-6</v>
      </c>
      <c r="E11" s="25">
        <v>4.9992451433765996</v>
      </c>
      <c r="F11" s="24">
        <v>9.9999999999999995E-7</v>
      </c>
    </row>
    <row r="12" spans="1:7" x14ac:dyDescent="0.2">
      <c r="A12" s="11" t="s">
        <v>24</v>
      </c>
      <c r="C12" s="20">
        <f ca="1">SLOPE(INDIRECT(D9):G987,INDIRECT(C9):$F987)</f>
        <v>-1.1876110484090425E-6</v>
      </c>
      <c r="D12" s="15">
        <f>+E12*F12</f>
        <v>-1.8342014444936978E-7</v>
      </c>
      <c r="E12" s="26">
        <v>-0.18342014444936977</v>
      </c>
      <c r="F12" s="24">
        <v>9.9999999999999995E-7</v>
      </c>
    </row>
    <row r="13" spans="1:7" ht="13.5" thickBot="1" x14ac:dyDescent="0.25">
      <c r="A13" s="11" t="s">
        <v>25</v>
      </c>
      <c r="C13" s="1"/>
      <c r="D13" s="15">
        <f>+E13*F13</f>
        <v>4.1506191096550304E-11</v>
      </c>
      <c r="E13" s="27">
        <v>0.41506191096550304</v>
      </c>
      <c r="F13" s="24">
        <v>1E-10</v>
      </c>
    </row>
    <row r="14" spans="1:7" x14ac:dyDescent="0.2">
      <c r="A14" s="11" t="s">
        <v>26</v>
      </c>
      <c r="E14" s="7">
        <f>SUM(S21:S57)</f>
        <v>0</v>
      </c>
    </row>
    <row r="15" spans="1:7" x14ac:dyDescent="0.2">
      <c r="A15" s="13" t="s">
        <v>27</v>
      </c>
      <c r="C15" s="18">
        <f ca="1">(C7+C11)+(C8+C12)*INT(MAX(F21:F3497))</f>
        <v>60343.316797633801</v>
      </c>
      <c r="D15" s="34">
        <f>+C7+INT(MAX(F21:F1570))*C8+D11+D12*INT(MAX(F21:F4005))+D13*INT(MAX(F21:F4032)^2)</f>
        <v>60343.353050239748</v>
      </c>
      <c r="E15" s="20"/>
      <c r="F15" s="41"/>
    </row>
    <row r="16" spans="1:7" x14ac:dyDescent="0.2">
      <c r="A16" s="12" t="s">
        <v>11</v>
      </c>
      <c r="C16" s="19">
        <f ca="1">+C8+C12</f>
        <v>0.86104701238895165</v>
      </c>
      <c r="D16" s="34">
        <f>+C8+D12+2*D13*F90</f>
        <v>0.86104671411557898</v>
      </c>
      <c r="E16" s="20"/>
      <c r="F16" s="42"/>
    </row>
    <row r="17" spans="1:22" ht="13.5" thickBot="1" x14ac:dyDescent="0.25">
      <c r="A17" s="20" t="s">
        <v>95</v>
      </c>
      <c r="B17" s="32"/>
      <c r="C17" s="11">
        <f>COUNT(C21:C2155)</f>
        <v>324</v>
      </c>
      <c r="D17" s="5"/>
      <c r="E17" s="20"/>
      <c r="F17" s="42"/>
    </row>
    <row r="18" spans="1:22" ht="14.25" thickTop="1" thickBot="1" x14ac:dyDescent="0.25">
      <c r="A18" s="12" t="s">
        <v>115</v>
      </c>
      <c r="B18" s="11"/>
      <c r="C18" s="35">
        <f ca="1">+C15</f>
        <v>60343.316797633801</v>
      </c>
      <c r="D18" s="36">
        <f ca="1">C16</f>
        <v>0.86104701238895165</v>
      </c>
      <c r="E18" s="20"/>
      <c r="F18" s="34"/>
    </row>
    <row r="19" spans="1:22" ht="13.5" thickBot="1" x14ac:dyDescent="0.25">
      <c r="A19" s="12" t="s">
        <v>116</v>
      </c>
      <c r="B19" s="11"/>
      <c r="C19" s="38">
        <f>+D15</f>
        <v>60343.353050239748</v>
      </c>
      <c r="D19" s="39">
        <f>+D16</f>
        <v>0.86104671411557898</v>
      </c>
      <c r="E19" s="20"/>
      <c r="F19" s="43"/>
      <c r="O19" s="2" t="s">
        <v>3</v>
      </c>
      <c r="U19" s="6"/>
    </row>
    <row r="20" spans="1:22" ht="13.5" thickBot="1" x14ac:dyDescent="0.25">
      <c r="A20" s="22" t="s">
        <v>14</v>
      </c>
      <c r="B20" s="23" t="s">
        <v>16</v>
      </c>
      <c r="C20" s="22" t="s">
        <v>15</v>
      </c>
      <c r="D20" s="22" t="s">
        <v>5</v>
      </c>
      <c r="E20" s="22" t="s">
        <v>10</v>
      </c>
      <c r="F20" s="22" t="s">
        <v>9</v>
      </c>
      <c r="G20" s="61" t="s">
        <v>12</v>
      </c>
      <c r="H20" s="22" t="s">
        <v>124</v>
      </c>
      <c r="I20" s="22" t="s">
        <v>104</v>
      </c>
      <c r="J20" s="22" t="s">
        <v>106</v>
      </c>
      <c r="K20" s="22" t="s">
        <v>120</v>
      </c>
      <c r="L20" s="22" t="s">
        <v>105</v>
      </c>
      <c r="M20" s="22" t="s">
        <v>98</v>
      </c>
      <c r="N20" s="22" t="s">
        <v>85</v>
      </c>
      <c r="O20" s="22" t="s">
        <v>18</v>
      </c>
      <c r="P20" s="22" t="s">
        <v>19</v>
      </c>
      <c r="Q20" s="22" t="s">
        <v>17</v>
      </c>
      <c r="R20" s="58"/>
      <c r="T20" s="59"/>
      <c r="U20" s="60" t="s">
        <v>975</v>
      </c>
      <c r="V20" s="4"/>
    </row>
    <row r="21" spans="1:22" x14ac:dyDescent="0.2">
      <c r="A21" s="78" t="s">
        <v>133</v>
      </c>
      <c r="B21" s="79" t="s">
        <v>88</v>
      </c>
      <c r="C21" s="80">
        <v>14666.49</v>
      </c>
      <c r="D21" s="81"/>
      <c r="E21" s="7">
        <f t="shared" ref="E21:E84" si="0">(C21-C$7)/C$8</f>
        <v>-33377.960142068703</v>
      </c>
      <c r="F21" s="7">
        <f t="shared" ref="F21:F84" si="1">ROUND(2*E21,0)/2</f>
        <v>-33378</v>
      </c>
      <c r="G21" s="62">
        <f t="shared" ref="G21:G52" si="2">C21-(C$7+F21*C$8)</f>
        <v>3.4319600001254003E-2</v>
      </c>
      <c r="H21" s="7">
        <f t="shared" ref="H21:H52" si="3">G21</f>
        <v>3.4319600001254003E-2</v>
      </c>
      <c r="I21" s="7"/>
      <c r="J21" s="7"/>
      <c r="K21" s="7"/>
      <c r="N21" s="7"/>
      <c r="O21" s="7">
        <f t="shared" ref="O21:O52" ca="1" si="4">C$11+C$12*F21</f>
        <v>3.9204024698072881E-2</v>
      </c>
      <c r="P21" s="16">
        <f t="shared" ref="P21:P84" si="5">+D$11+D$12*F21+D$13*F21^2</f>
        <v>5.2368865956803103E-2</v>
      </c>
      <c r="Q21" s="63" t="s">
        <v>990</v>
      </c>
      <c r="R21" s="9"/>
      <c r="U21" s="7"/>
    </row>
    <row r="22" spans="1:22" x14ac:dyDescent="0.2">
      <c r="A22" s="82" t="s">
        <v>133</v>
      </c>
      <c r="B22" s="83" t="s">
        <v>88</v>
      </c>
      <c r="C22" s="84">
        <v>14981.63</v>
      </c>
      <c r="D22" s="81"/>
      <c r="E22" s="7">
        <f t="shared" ref="E22:E85" si="6">(C22-C$7)/C$8</f>
        <v>-33011.964370867972</v>
      </c>
      <c r="F22" s="7">
        <f t="shared" ref="F22:F85" si="7">ROUND(2*E22,0)/2</f>
        <v>-33012</v>
      </c>
      <c r="G22" s="62">
        <f t="shared" ref="G22:G85" si="8">C22-(C$7+F22*C$8)</f>
        <v>3.0678400000397232E-2</v>
      </c>
      <c r="H22" s="2">
        <f t="shared" si="3"/>
        <v>3.0678400000397232E-2</v>
      </c>
      <c r="O22" s="2">
        <f t="shared" ca="1" si="4"/>
        <v>3.8769359054355176E-2</v>
      </c>
      <c r="P22" s="16">
        <f t="shared" si="5"/>
        <v>5.1293186038089238E-2</v>
      </c>
      <c r="Q22" s="64" t="s">
        <v>991</v>
      </c>
      <c r="R22" s="10"/>
    </row>
    <row r="23" spans="1:22" x14ac:dyDescent="0.2">
      <c r="A23" s="82" t="s">
        <v>133</v>
      </c>
      <c r="B23" s="83" t="s">
        <v>88</v>
      </c>
      <c r="C23" s="84">
        <v>15372.539000000001</v>
      </c>
      <c r="D23" s="81"/>
      <c r="E23" s="7">
        <f t="shared" si="6"/>
        <v>-32557.972364380992</v>
      </c>
      <c r="F23" s="7">
        <f t="shared" si="7"/>
        <v>-32558</v>
      </c>
      <c r="G23" s="62">
        <f t="shared" si="8"/>
        <v>2.3795600001903949E-2</v>
      </c>
      <c r="H23" s="2">
        <f t="shared" si="3"/>
        <v>2.3795600001903949E-2</v>
      </c>
      <c r="O23" s="2">
        <f t="shared" ca="1" si="4"/>
        <v>3.823018363837747E-2</v>
      </c>
      <c r="P23" s="16">
        <f t="shared" si="5"/>
        <v>4.997432462111806E-2</v>
      </c>
      <c r="Q23" s="10">
        <f t="shared" ref="Q23:Q84" si="9">C23-15018.5</f>
        <v>354.03900000000067</v>
      </c>
      <c r="R23" s="10"/>
    </row>
    <row r="24" spans="1:22" x14ac:dyDescent="0.2">
      <c r="A24" s="82" t="s">
        <v>133</v>
      </c>
      <c r="B24" s="83" t="s">
        <v>88</v>
      </c>
      <c r="C24" s="84">
        <v>15434.531999999999</v>
      </c>
      <c r="D24" s="81"/>
      <c r="E24" s="7">
        <f t="shared" si="6"/>
        <v>-32485.975233442216</v>
      </c>
      <c r="F24" s="7">
        <f t="shared" si="7"/>
        <v>-32486</v>
      </c>
      <c r="G24" s="62">
        <f t="shared" si="8"/>
        <v>2.1325200003047939E-2</v>
      </c>
      <c r="H24" s="2">
        <f t="shared" si="3"/>
        <v>2.1325200003047939E-2</v>
      </c>
      <c r="O24" s="2">
        <f t="shared" ca="1" si="4"/>
        <v>3.814467564289202E-2</v>
      </c>
      <c r="P24" s="16">
        <f t="shared" si="5"/>
        <v>4.9766737904772457E-2</v>
      </c>
      <c r="Q24" s="10">
        <f t="shared" si="9"/>
        <v>416.03199999999924</v>
      </c>
      <c r="R24" s="10"/>
    </row>
    <row r="25" spans="1:22" x14ac:dyDescent="0.2">
      <c r="A25" s="82" t="s">
        <v>133</v>
      </c>
      <c r="B25" s="83" t="s">
        <v>88</v>
      </c>
      <c r="C25" s="84">
        <v>15668.769</v>
      </c>
      <c r="D25" s="81"/>
      <c r="E25" s="7">
        <f t="shared" si="6"/>
        <v>-32213.93819765258</v>
      </c>
      <c r="F25" s="7">
        <f t="shared" si="7"/>
        <v>-32214</v>
      </c>
      <c r="G25" s="62">
        <f t="shared" si="8"/>
        <v>5.3214800002024276E-2</v>
      </c>
      <c r="H25" s="2">
        <f t="shared" si="3"/>
        <v>5.3214800002024276E-2</v>
      </c>
      <c r="O25" s="2">
        <f t="shared" ca="1" si="4"/>
        <v>3.782164543772476E-2</v>
      </c>
      <c r="P25" s="16">
        <f t="shared" si="5"/>
        <v>4.89864050720887E-2</v>
      </c>
      <c r="Q25" s="10">
        <f t="shared" si="9"/>
        <v>650.26900000000023</v>
      </c>
      <c r="R25" s="10"/>
    </row>
    <row r="26" spans="1:22" x14ac:dyDescent="0.2">
      <c r="A26" s="82" t="s">
        <v>133</v>
      </c>
      <c r="B26" s="83" t="s">
        <v>88</v>
      </c>
      <c r="C26" s="84">
        <v>15763.478999999999</v>
      </c>
      <c r="D26" s="85"/>
      <c r="E26" s="7">
        <f t="shared" si="6"/>
        <v>-32103.944355263735</v>
      </c>
      <c r="F26" s="7">
        <f t="shared" si="7"/>
        <v>-32104</v>
      </c>
      <c r="G26" s="62">
        <f t="shared" si="8"/>
        <v>4.791280000063125E-2</v>
      </c>
      <c r="H26" s="2">
        <f t="shared" si="3"/>
        <v>4.791280000063125E-2</v>
      </c>
      <c r="O26" s="2">
        <f t="shared" ca="1" si="4"/>
        <v>3.7691008222399763E-2</v>
      </c>
      <c r="P26" s="16">
        <f t="shared" si="5"/>
        <v>4.8672573384314993E-2</v>
      </c>
      <c r="Q26" s="10">
        <f t="shared" si="9"/>
        <v>744.97899999999936</v>
      </c>
      <c r="R26" s="10"/>
    </row>
    <row r="27" spans="1:22" x14ac:dyDescent="0.2">
      <c r="A27" s="82" t="s">
        <v>133</v>
      </c>
      <c r="B27" s="83" t="s">
        <v>88</v>
      </c>
      <c r="C27" s="84">
        <v>16059.66</v>
      </c>
      <c r="D27" s="85"/>
      <c r="E27" s="7">
        <f t="shared" si="6"/>
        <v>-31759.96709591867</v>
      </c>
      <c r="F27" s="7">
        <f t="shared" si="7"/>
        <v>-31760</v>
      </c>
      <c r="G27" s="62">
        <f t="shared" si="8"/>
        <v>2.83320000016829E-2</v>
      </c>
      <c r="H27" s="2">
        <f t="shared" si="3"/>
        <v>2.83320000016829E-2</v>
      </c>
      <c r="O27" s="2">
        <f t="shared" ca="1" si="4"/>
        <v>3.7282470021747054E-2</v>
      </c>
      <c r="P27" s="16">
        <f t="shared" si="5"/>
        <v>4.7697618377087019E-2</v>
      </c>
      <c r="Q27" s="10">
        <f t="shared" si="9"/>
        <v>1041.1599999999999</v>
      </c>
      <c r="R27" s="10"/>
    </row>
    <row r="28" spans="1:22" x14ac:dyDescent="0.2">
      <c r="A28" s="82" t="s">
        <v>133</v>
      </c>
      <c r="B28" s="83" t="s">
        <v>88</v>
      </c>
      <c r="C28" s="84">
        <v>16134.584000000001</v>
      </c>
      <c r="D28" s="85"/>
      <c r="E28" s="7">
        <f t="shared" si="6"/>
        <v>-31672.952222651409</v>
      </c>
      <c r="F28" s="7">
        <f t="shared" si="7"/>
        <v>-31673</v>
      </c>
      <c r="G28" s="62">
        <f t="shared" si="8"/>
        <v>4.1138600003250758E-2</v>
      </c>
      <c r="H28" s="2">
        <f t="shared" si="3"/>
        <v>4.1138600003250758E-2</v>
      </c>
      <c r="O28" s="2">
        <f t="shared" ca="1" si="4"/>
        <v>3.7179147860535465E-2</v>
      </c>
      <c r="P28" s="16">
        <f t="shared" si="5"/>
        <v>4.7452601811394934E-2</v>
      </c>
      <c r="Q28" s="10">
        <f t="shared" si="9"/>
        <v>1116.0840000000007</v>
      </c>
      <c r="R28" s="10"/>
    </row>
    <row r="29" spans="1:22" x14ac:dyDescent="0.2">
      <c r="A29" s="82" t="s">
        <v>133</v>
      </c>
      <c r="B29" s="83" t="s">
        <v>88</v>
      </c>
      <c r="C29" s="84">
        <v>16746.774000000001</v>
      </c>
      <c r="D29" s="85"/>
      <c r="E29" s="7">
        <f t="shared" si="6"/>
        <v>-30961.96995708254</v>
      </c>
      <c r="F29" s="7">
        <f t="shared" si="7"/>
        <v>-30962</v>
      </c>
      <c r="G29" s="62">
        <f t="shared" si="8"/>
        <v>2.5868400003673742E-2</v>
      </c>
      <c r="H29" s="2">
        <f t="shared" si="3"/>
        <v>2.5868400003673742E-2</v>
      </c>
      <c r="O29" s="2">
        <f t="shared" ca="1" si="4"/>
        <v>3.6334756405116637E-2</v>
      </c>
      <c r="P29" s="16">
        <f t="shared" si="5"/>
        <v>4.5473774750086071E-2</v>
      </c>
      <c r="Q29" s="10">
        <f t="shared" si="9"/>
        <v>1728.2740000000013</v>
      </c>
      <c r="R29" s="10"/>
    </row>
    <row r="30" spans="1:22" x14ac:dyDescent="0.2">
      <c r="A30" s="82" t="s">
        <v>133</v>
      </c>
      <c r="B30" s="83" t="s">
        <v>88</v>
      </c>
      <c r="C30" s="84">
        <v>16859.544999999998</v>
      </c>
      <c r="D30" s="85"/>
      <c r="E30" s="7">
        <f t="shared" si="6"/>
        <v>-30831.000517741049</v>
      </c>
      <c r="F30" s="7">
        <f t="shared" si="7"/>
        <v>-30831</v>
      </c>
      <c r="G30" s="62">
        <f t="shared" si="8"/>
        <v>-4.4580000030691735E-4</v>
      </c>
      <c r="H30" s="2">
        <f t="shared" si="3"/>
        <v>-4.4580000030691735E-4</v>
      </c>
      <c r="O30" s="2">
        <f t="shared" ca="1" si="4"/>
        <v>3.6179179357775051E-2</v>
      </c>
      <c r="P30" s="16">
        <f t="shared" si="5"/>
        <v>4.5113758950460991E-2</v>
      </c>
      <c r="Q30" s="10">
        <f t="shared" si="9"/>
        <v>1841.0449999999983</v>
      </c>
      <c r="R30" s="10"/>
    </row>
    <row r="31" spans="1:22" x14ac:dyDescent="0.2">
      <c r="A31" s="82" t="s">
        <v>133</v>
      </c>
      <c r="B31" s="83" t="s">
        <v>88</v>
      </c>
      <c r="C31" s="84">
        <v>17212.63</v>
      </c>
      <c r="D31" s="85"/>
      <c r="E31" s="7">
        <f t="shared" si="6"/>
        <v>-30420.936365699385</v>
      </c>
      <c r="F31" s="7">
        <f t="shared" si="7"/>
        <v>-30421</v>
      </c>
      <c r="G31" s="62">
        <f t="shared" si="8"/>
        <v>5.4792200004158076E-2</v>
      </c>
      <c r="H31" s="2">
        <f t="shared" si="3"/>
        <v>5.4792200004158076E-2</v>
      </c>
      <c r="O31" s="2">
        <f t="shared" ca="1" si="4"/>
        <v>3.5692258827927342E-2</v>
      </c>
      <c r="P31" s="16">
        <f t="shared" si="5"/>
        <v>4.3996198432247932E-2</v>
      </c>
      <c r="Q31" s="10">
        <f t="shared" si="9"/>
        <v>2194.130000000001</v>
      </c>
      <c r="R31" s="10"/>
    </row>
    <row r="32" spans="1:22" x14ac:dyDescent="0.2">
      <c r="A32" s="82" t="s">
        <v>133</v>
      </c>
      <c r="B32" s="83" t="s">
        <v>89</v>
      </c>
      <c r="C32" s="84">
        <v>17469.7</v>
      </c>
      <c r="D32" s="85"/>
      <c r="E32" s="7">
        <f t="shared" si="6"/>
        <v>-30122.381650643943</v>
      </c>
      <c r="F32" s="7">
        <f t="shared" si="7"/>
        <v>-30122.5</v>
      </c>
      <c r="G32" s="62">
        <f t="shared" si="8"/>
        <v>0.10190450000300189</v>
      </c>
      <c r="H32" s="2">
        <f t="shared" si="3"/>
        <v>0.10190450000300189</v>
      </c>
      <c r="O32" s="2">
        <f t="shared" ca="1" si="4"/>
        <v>3.5337756929977246E-2</v>
      </c>
      <c r="P32" s="16">
        <f t="shared" si="5"/>
        <v>4.3191337890054582E-2</v>
      </c>
      <c r="Q32" s="10">
        <f t="shared" si="9"/>
        <v>2451.2000000000007</v>
      </c>
      <c r="R32" s="10"/>
    </row>
    <row r="33" spans="1:18" x14ac:dyDescent="0.2">
      <c r="A33" s="82" t="s">
        <v>133</v>
      </c>
      <c r="B33" s="83" t="s">
        <v>88</v>
      </c>
      <c r="C33" s="84">
        <v>17969.476999999999</v>
      </c>
      <c r="D33" s="85"/>
      <c r="E33" s="7">
        <f t="shared" si="6"/>
        <v>-29541.95305210556</v>
      </c>
      <c r="F33" s="7">
        <f t="shared" si="7"/>
        <v>-29542</v>
      </c>
      <c r="G33" s="62">
        <f t="shared" si="8"/>
        <v>4.042440000193892E-2</v>
      </c>
      <c r="H33" s="2">
        <f t="shared" si="3"/>
        <v>4.042440000193892E-2</v>
      </c>
      <c r="O33" s="2">
        <f t="shared" ca="1" si="4"/>
        <v>3.4648348716375794E-2</v>
      </c>
      <c r="P33" s="16">
        <f t="shared" si="5"/>
        <v>4.1647285512697904E-2</v>
      </c>
      <c r="Q33" s="10">
        <f t="shared" si="9"/>
        <v>2950.976999999999</v>
      </c>
      <c r="R33" s="10"/>
    </row>
    <row r="34" spans="1:18" x14ac:dyDescent="0.2">
      <c r="A34" s="82" t="s">
        <v>133</v>
      </c>
      <c r="B34" s="83" t="s">
        <v>88</v>
      </c>
      <c r="C34" s="84">
        <v>18227.780999999999</v>
      </c>
      <c r="D34" s="85"/>
      <c r="E34" s="7">
        <f t="shared" si="6"/>
        <v>-29241.965200089842</v>
      </c>
      <c r="F34" s="7">
        <f t="shared" si="7"/>
        <v>-29242</v>
      </c>
      <c r="G34" s="62">
        <f t="shared" si="8"/>
        <v>2.9964400000608293E-2</v>
      </c>
      <c r="H34" s="2">
        <f t="shared" si="3"/>
        <v>2.9964400000608293E-2</v>
      </c>
      <c r="O34" s="2">
        <f t="shared" ca="1" si="4"/>
        <v>3.4292065401853082E-2</v>
      </c>
      <c r="P34" s="16">
        <f t="shared" si="5"/>
        <v>4.0860289488137212E-2</v>
      </c>
      <c r="Q34" s="10">
        <f t="shared" si="9"/>
        <v>3209.280999999999</v>
      </c>
      <c r="R34" s="10"/>
    </row>
    <row r="35" spans="1:18" x14ac:dyDescent="0.2">
      <c r="A35" s="82" t="s">
        <v>133</v>
      </c>
      <c r="B35" s="83" t="s">
        <v>88</v>
      </c>
      <c r="C35" s="84">
        <v>18687.562999999998</v>
      </c>
      <c r="D35" s="85"/>
      <c r="E35" s="7">
        <f t="shared" si="6"/>
        <v>-28707.985801491715</v>
      </c>
      <c r="F35" s="7">
        <f t="shared" si="7"/>
        <v>-28708</v>
      </c>
      <c r="G35" s="62">
        <f t="shared" si="8"/>
        <v>1.222559999951045E-2</v>
      </c>
      <c r="H35" s="2">
        <f t="shared" si="3"/>
        <v>1.222559999951045E-2</v>
      </c>
      <c r="O35" s="2">
        <f t="shared" ca="1" si="4"/>
        <v>3.3657881102002657E-2</v>
      </c>
      <c r="P35" s="16">
        <f t="shared" si="5"/>
        <v>3.9477921595661172E-2</v>
      </c>
      <c r="Q35" s="10">
        <f t="shared" si="9"/>
        <v>3669.0629999999983</v>
      </c>
      <c r="R35" s="10"/>
    </row>
    <row r="36" spans="1:18" x14ac:dyDescent="0.2">
      <c r="A36" s="82" t="s">
        <v>133</v>
      </c>
      <c r="B36" s="83" t="s">
        <v>88</v>
      </c>
      <c r="C36" s="84">
        <v>19009.635999999999</v>
      </c>
      <c r="D36" s="85"/>
      <c r="E36" s="7">
        <f t="shared" si="6"/>
        <v>-28333.938216234583</v>
      </c>
      <c r="F36" s="7">
        <f t="shared" si="7"/>
        <v>-28334</v>
      </c>
      <c r="G36" s="62">
        <f t="shared" si="8"/>
        <v>5.3198800000245683E-2</v>
      </c>
      <c r="H36" s="2">
        <f t="shared" si="3"/>
        <v>5.3198800000245683E-2</v>
      </c>
      <c r="O36" s="2">
        <f t="shared" ca="1" si="4"/>
        <v>3.3213714569897676E-2</v>
      </c>
      <c r="P36" s="16">
        <f t="shared" si="5"/>
        <v>3.8523841500591099E-2</v>
      </c>
      <c r="Q36" s="10">
        <f t="shared" si="9"/>
        <v>3991.1359999999986</v>
      </c>
      <c r="R36" s="10"/>
    </row>
    <row r="37" spans="1:18" x14ac:dyDescent="0.2">
      <c r="A37" s="82" t="s">
        <v>133</v>
      </c>
      <c r="B37" s="83" t="s">
        <v>88</v>
      </c>
      <c r="C37" s="84">
        <v>19683.782999999999</v>
      </c>
      <c r="D37" s="85"/>
      <c r="E37" s="7">
        <f t="shared" si="6"/>
        <v>-27551.000629233065</v>
      </c>
      <c r="F37" s="7">
        <f t="shared" si="7"/>
        <v>-27551</v>
      </c>
      <c r="G37" s="62">
        <f t="shared" si="8"/>
        <v>-5.4180000006454065E-4</v>
      </c>
      <c r="H37" s="2">
        <f t="shared" si="3"/>
        <v>-5.4180000006454065E-4</v>
      </c>
      <c r="O37" s="2">
        <f t="shared" ca="1" si="4"/>
        <v>3.2283815118993392E-2</v>
      </c>
      <c r="P37" s="16">
        <f t="shared" si="5"/>
        <v>3.6563997485262997E-2</v>
      </c>
      <c r="Q37" s="10">
        <f t="shared" si="9"/>
        <v>4665.2829999999994</v>
      </c>
      <c r="R37" s="10"/>
    </row>
    <row r="38" spans="1:18" x14ac:dyDescent="0.2">
      <c r="A38" s="82" t="s">
        <v>133</v>
      </c>
      <c r="B38" s="83" t="s">
        <v>88</v>
      </c>
      <c r="C38" s="84">
        <v>20484.564999999999</v>
      </c>
      <c r="D38" s="85"/>
      <c r="E38" s="7">
        <f t="shared" si="6"/>
        <v>-26620.992297527595</v>
      </c>
      <c r="F38" s="7">
        <f t="shared" si="7"/>
        <v>-26621</v>
      </c>
      <c r="G38" s="62">
        <f t="shared" si="8"/>
        <v>6.6322000020591076E-3</v>
      </c>
      <c r="H38" s="2">
        <f t="shared" si="3"/>
        <v>6.6322000020591076E-3</v>
      </c>
      <c r="O38" s="2">
        <f t="shared" ca="1" si="4"/>
        <v>3.1179336843972984E-2</v>
      </c>
      <c r="P38" s="16">
        <f t="shared" si="5"/>
        <v>3.430233650372852E-2</v>
      </c>
      <c r="Q38" s="10">
        <f t="shared" si="9"/>
        <v>5466.0649999999987</v>
      </c>
      <c r="R38" s="10"/>
    </row>
    <row r="39" spans="1:18" x14ac:dyDescent="0.2">
      <c r="A39" s="82" t="s">
        <v>133</v>
      </c>
      <c r="B39" s="83" t="s">
        <v>88</v>
      </c>
      <c r="C39" s="84">
        <v>20768.722000000002</v>
      </c>
      <c r="D39" s="85"/>
      <c r="E39" s="7">
        <f t="shared" si="6"/>
        <v>-26290.979413231449</v>
      </c>
      <c r="F39" s="7">
        <f t="shared" si="7"/>
        <v>-26291</v>
      </c>
      <c r="G39" s="62">
        <f t="shared" si="8"/>
        <v>1.7726200003380654E-2</v>
      </c>
      <c r="H39" s="2">
        <f t="shared" si="3"/>
        <v>1.7726200003380654E-2</v>
      </c>
      <c r="O39" s="2">
        <f t="shared" ca="1" si="4"/>
        <v>3.0787425197998E-2</v>
      </c>
      <c r="P39" s="16">
        <f t="shared" si="5"/>
        <v>3.3517069913571007E-2</v>
      </c>
      <c r="Q39" s="10">
        <f t="shared" si="9"/>
        <v>5750.2220000000016</v>
      </c>
      <c r="R39" s="10"/>
    </row>
    <row r="40" spans="1:18" x14ac:dyDescent="0.2">
      <c r="A40" s="82" t="s">
        <v>133</v>
      </c>
      <c r="B40" s="83" t="s">
        <v>88</v>
      </c>
      <c r="C40" s="84">
        <v>21480.764999999999</v>
      </c>
      <c r="D40" s="85"/>
      <c r="E40" s="7">
        <f t="shared" si="6"/>
        <v>-25464.030352772352</v>
      </c>
      <c r="F40" s="7">
        <f t="shared" si="7"/>
        <v>-25464</v>
      </c>
      <c r="G40" s="62">
        <f t="shared" si="8"/>
        <v>-2.6135199997952441E-2</v>
      </c>
      <c r="H40" s="2">
        <f t="shared" si="3"/>
        <v>-2.6135199997952441E-2</v>
      </c>
      <c r="O40" s="2">
        <f t="shared" ca="1" si="4"/>
        <v>2.9805270860963722E-2</v>
      </c>
      <c r="P40" s="16">
        <f t="shared" si="5"/>
        <v>3.1588858989104358E-2</v>
      </c>
      <c r="Q40" s="10">
        <f t="shared" si="9"/>
        <v>6462.2649999999994</v>
      </c>
      <c r="R40" s="10"/>
    </row>
    <row r="41" spans="1:18" x14ac:dyDescent="0.2">
      <c r="A41" s="82" t="s">
        <v>133</v>
      </c>
      <c r="B41" s="83" t="s">
        <v>89</v>
      </c>
      <c r="C41" s="84">
        <v>21516.664000000001</v>
      </c>
      <c r="D41" s="85"/>
      <c r="E41" s="7">
        <f t="shared" si="6"/>
        <v>-25422.338145530062</v>
      </c>
      <c r="F41" s="7">
        <f t="shared" si="7"/>
        <v>-25422.5</v>
      </c>
      <c r="G41" s="62">
        <f t="shared" si="8"/>
        <v>0.13936450000255718</v>
      </c>
      <c r="H41" s="2">
        <f t="shared" si="3"/>
        <v>0.13936450000255718</v>
      </c>
      <c r="O41" s="2">
        <f t="shared" ca="1" si="4"/>
        <v>2.9755985002454747E-2</v>
      </c>
      <c r="P41" s="16">
        <f t="shared" si="5"/>
        <v>3.149359470419047E-2</v>
      </c>
      <c r="Q41" s="10">
        <f t="shared" si="9"/>
        <v>6498.1640000000007</v>
      </c>
      <c r="R41" s="10"/>
    </row>
    <row r="42" spans="1:18" x14ac:dyDescent="0.2">
      <c r="A42" s="82" t="s">
        <v>133</v>
      </c>
      <c r="B42" s="83" t="s">
        <v>88</v>
      </c>
      <c r="C42" s="84">
        <v>21846.808000000001</v>
      </c>
      <c r="D42" s="85"/>
      <c r="E42" s="7">
        <f t="shared" si="6"/>
        <v>-25038.917101272607</v>
      </c>
      <c r="F42" s="7">
        <f t="shared" si="7"/>
        <v>-25039</v>
      </c>
      <c r="G42" s="62">
        <f t="shared" si="8"/>
        <v>7.1379800003342098E-2</v>
      </c>
      <c r="H42" s="2">
        <f t="shared" si="3"/>
        <v>7.1379800003342098E-2</v>
      </c>
      <c r="O42" s="2">
        <f t="shared" ca="1" si="4"/>
        <v>2.9300536165389877E-2</v>
      </c>
      <c r="P42" s="16">
        <f t="shared" si="5"/>
        <v>3.0620025880910017E-2</v>
      </c>
      <c r="Q42" s="10">
        <f t="shared" si="9"/>
        <v>6828.3080000000009</v>
      </c>
      <c r="R42" s="10"/>
    </row>
    <row r="43" spans="1:18" x14ac:dyDescent="0.2">
      <c r="A43" s="82" t="s">
        <v>133</v>
      </c>
      <c r="B43" s="83" t="s">
        <v>88</v>
      </c>
      <c r="C43" s="84">
        <v>21909.633000000002</v>
      </c>
      <c r="D43" s="85"/>
      <c r="E43" s="7">
        <f t="shared" si="6"/>
        <v>-24965.953706192053</v>
      </c>
      <c r="F43" s="7">
        <f t="shared" si="7"/>
        <v>-24966</v>
      </c>
      <c r="G43" s="62">
        <f t="shared" si="8"/>
        <v>3.9861200002633268E-2</v>
      </c>
      <c r="H43" s="2">
        <f t="shared" si="3"/>
        <v>3.9861200002633268E-2</v>
      </c>
      <c r="O43" s="2">
        <f t="shared" ca="1" si="4"/>
        <v>2.9213840558856018E-2</v>
      </c>
      <c r="P43" s="16">
        <f t="shared" si="5"/>
        <v>3.0455123463103057E-2</v>
      </c>
      <c r="Q43" s="10">
        <f t="shared" si="9"/>
        <v>6891.1330000000016</v>
      </c>
      <c r="R43" s="10"/>
    </row>
    <row r="44" spans="1:18" x14ac:dyDescent="0.2">
      <c r="A44" s="82" t="s">
        <v>133</v>
      </c>
      <c r="B44" s="83" t="s">
        <v>88</v>
      </c>
      <c r="C44" s="84">
        <v>21946.581999999999</v>
      </c>
      <c r="D44" s="85"/>
      <c r="E44" s="7">
        <f t="shared" si="6"/>
        <v>-24923.042055020844</v>
      </c>
      <c r="F44" s="7">
        <f t="shared" si="7"/>
        <v>-24923</v>
      </c>
      <c r="G44" s="62">
        <f t="shared" si="8"/>
        <v>-3.6211399998137495E-2</v>
      </c>
      <c r="H44" s="2">
        <f t="shared" si="3"/>
        <v>-3.6211399998137495E-2</v>
      </c>
      <c r="O44" s="2">
        <f t="shared" ca="1" si="4"/>
        <v>2.9162773283774431E-2</v>
      </c>
      <c r="P44" s="16">
        <f t="shared" si="5"/>
        <v>3.0358196195084251E-2</v>
      </c>
      <c r="Q44" s="10">
        <f t="shared" si="9"/>
        <v>6928.0819999999985</v>
      </c>
      <c r="R44" s="10"/>
    </row>
    <row r="45" spans="1:18" x14ac:dyDescent="0.2">
      <c r="A45" s="82" t="s">
        <v>133</v>
      </c>
      <c r="B45" s="83" t="s">
        <v>88</v>
      </c>
      <c r="C45" s="84">
        <v>22621.712</v>
      </c>
      <c r="D45" s="85"/>
      <c r="E45" s="7">
        <f t="shared" si="6"/>
        <v>-24138.962836226819</v>
      </c>
      <c r="F45" s="7">
        <f t="shared" si="7"/>
        <v>-24139</v>
      </c>
      <c r="G45" s="62">
        <f t="shared" si="8"/>
        <v>3.1999800001358381E-2</v>
      </c>
      <c r="H45" s="2">
        <f t="shared" si="3"/>
        <v>3.1999800001358381E-2</v>
      </c>
      <c r="O45" s="2">
        <f t="shared" ca="1" si="4"/>
        <v>2.823168622182174E-2</v>
      </c>
      <c r="P45" s="16">
        <f t="shared" si="5"/>
        <v>2.8617875431734049E-2</v>
      </c>
      <c r="Q45" s="10">
        <f t="shared" si="9"/>
        <v>7603.2119999999995</v>
      </c>
      <c r="R45" s="10"/>
    </row>
    <row r="46" spans="1:18" x14ac:dyDescent="0.2">
      <c r="A46" s="82" t="s">
        <v>133</v>
      </c>
      <c r="B46" s="83" t="s">
        <v>88</v>
      </c>
      <c r="C46" s="84">
        <v>22993.71</v>
      </c>
      <c r="D46" s="85"/>
      <c r="E46" s="7">
        <f t="shared" si="6"/>
        <v>-23706.933595587332</v>
      </c>
      <c r="F46" s="7">
        <f t="shared" si="7"/>
        <v>-23707</v>
      </c>
      <c r="G46" s="62">
        <f t="shared" si="8"/>
        <v>5.7177400001819478E-2</v>
      </c>
      <c r="H46" s="2">
        <f t="shared" si="3"/>
        <v>5.7177400001819478E-2</v>
      </c>
      <c r="O46" s="2">
        <f t="shared" ca="1" si="4"/>
        <v>2.7718638248909036E-2</v>
      </c>
      <c r="P46" s="16">
        <f t="shared" si="5"/>
        <v>2.7680726874635124E-2</v>
      </c>
      <c r="Q46" s="10">
        <f t="shared" si="9"/>
        <v>7975.2099999999991</v>
      </c>
      <c r="R46" s="10"/>
    </row>
    <row r="47" spans="1:18" x14ac:dyDescent="0.2">
      <c r="A47" s="82" t="s">
        <v>133</v>
      </c>
      <c r="B47" s="83" t="s">
        <v>88</v>
      </c>
      <c r="C47" s="84">
        <v>23327.731</v>
      </c>
      <c r="D47" s="85"/>
      <c r="E47" s="7">
        <f t="shared" si="6"/>
        <v>-23319.009899794226</v>
      </c>
      <c r="F47" s="7">
        <f t="shared" si="7"/>
        <v>-23319</v>
      </c>
      <c r="G47" s="62">
        <f t="shared" si="8"/>
        <v>-8.5241999986465089E-3</v>
      </c>
      <c r="H47" s="2">
        <f t="shared" si="3"/>
        <v>-8.5241999986465089E-3</v>
      </c>
      <c r="O47" s="2">
        <f t="shared" ca="1" si="4"/>
        <v>2.7257845162126326E-2</v>
      </c>
      <c r="P47" s="16">
        <f t="shared" si="5"/>
        <v>2.6852234243296295E-2</v>
      </c>
      <c r="Q47" s="10">
        <f t="shared" si="9"/>
        <v>8309.2309999999998</v>
      </c>
      <c r="R47" s="10"/>
    </row>
    <row r="48" spans="1:18" x14ac:dyDescent="0.2">
      <c r="A48" s="82" t="s">
        <v>133</v>
      </c>
      <c r="B48" s="83" t="s">
        <v>88</v>
      </c>
      <c r="C48" s="84">
        <v>24134.574000000001</v>
      </c>
      <c r="D48" s="85"/>
      <c r="E48" s="7">
        <f t="shared" si="6"/>
        <v>-22381.962473180942</v>
      </c>
      <c r="F48" s="7">
        <f t="shared" si="7"/>
        <v>-22382</v>
      </c>
      <c r="G48" s="62">
        <f t="shared" si="8"/>
        <v>3.2312400002410868E-2</v>
      </c>
      <c r="H48" s="2">
        <f t="shared" si="3"/>
        <v>3.2312400002410868E-2</v>
      </c>
      <c r="O48" s="2">
        <f t="shared" ca="1" si="4"/>
        <v>2.6145053609767054E-2</v>
      </c>
      <c r="P48" s="16">
        <f t="shared" si="5"/>
        <v>2.490299821831991E-2</v>
      </c>
      <c r="Q48" s="10">
        <f t="shared" si="9"/>
        <v>9116.0740000000005</v>
      </c>
      <c r="R48" s="10"/>
    </row>
    <row r="49" spans="1:18" x14ac:dyDescent="0.2">
      <c r="A49" s="82" t="s">
        <v>133</v>
      </c>
      <c r="B49" s="83" t="s">
        <v>88</v>
      </c>
      <c r="C49" s="84">
        <v>24165.545999999998</v>
      </c>
      <c r="D49" s="85"/>
      <c r="E49" s="7">
        <f t="shared" si="6"/>
        <v>-22345.99236140323</v>
      </c>
      <c r="F49" s="7">
        <f t="shared" si="7"/>
        <v>-22346</v>
      </c>
      <c r="G49" s="62">
        <f t="shared" si="8"/>
        <v>6.5772000016295351E-3</v>
      </c>
      <c r="H49" s="2">
        <f t="shared" si="3"/>
        <v>6.5772000016295351E-3</v>
      </c>
      <c r="O49" s="2">
        <f t="shared" ca="1" si="4"/>
        <v>2.6102299612024326E-2</v>
      </c>
      <c r="P49" s="16">
        <f t="shared" si="5"/>
        <v>2.4829561492166537E-2</v>
      </c>
      <c r="Q49" s="10">
        <f t="shared" si="9"/>
        <v>9147.0459999999985</v>
      </c>
      <c r="R49" s="10"/>
    </row>
    <row r="50" spans="1:18" x14ac:dyDescent="0.2">
      <c r="A50" s="82" t="s">
        <v>133</v>
      </c>
      <c r="B50" s="83" t="s">
        <v>88</v>
      </c>
      <c r="C50" s="84">
        <v>24789.795999999998</v>
      </c>
      <c r="D50" s="85"/>
      <c r="E50" s="7">
        <f t="shared" si="6"/>
        <v>-21621.003911279298</v>
      </c>
      <c r="F50" s="7">
        <f t="shared" si="7"/>
        <v>-21621</v>
      </c>
      <c r="G50" s="62">
        <f t="shared" si="8"/>
        <v>-3.3677999999781605E-3</v>
      </c>
      <c r="H50" s="2">
        <f t="shared" si="3"/>
        <v>-3.3677999999781605E-3</v>
      </c>
      <c r="O50" s="2">
        <f t="shared" ca="1" si="4"/>
        <v>2.5241281601927772E-2</v>
      </c>
      <c r="P50" s="16">
        <f t="shared" si="5"/>
        <v>2.3373527427082777E-2</v>
      </c>
      <c r="Q50" s="10">
        <f t="shared" si="9"/>
        <v>9771.2959999999985</v>
      </c>
      <c r="R50" s="10"/>
    </row>
    <row r="51" spans="1:18" x14ac:dyDescent="0.2">
      <c r="A51" s="82" t="s">
        <v>133</v>
      </c>
      <c r="B51" s="83" t="s">
        <v>88</v>
      </c>
      <c r="C51" s="84">
        <v>25527.755000000001</v>
      </c>
      <c r="D51" s="85"/>
      <c r="E51" s="7">
        <f t="shared" si="6"/>
        <v>-20763.956651904038</v>
      </c>
      <c r="F51" s="7">
        <f t="shared" si="7"/>
        <v>-20764</v>
      </c>
      <c r="G51" s="62">
        <f t="shared" si="8"/>
        <v>3.7324800003261771E-2</v>
      </c>
      <c r="H51" s="2">
        <f t="shared" si="3"/>
        <v>3.7324800003261771E-2</v>
      </c>
      <c r="O51" s="2">
        <f t="shared" ca="1" si="4"/>
        <v>2.4223498933441223E-2</v>
      </c>
      <c r="P51" s="16">
        <f t="shared" si="5"/>
        <v>2.1708667760739084E-2</v>
      </c>
      <c r="Q51" s="10">
        <f t="shared" si="9"/>
        <v>10509.255000000001</v>
      </c>
      <c r="R51" s="10"/>
    </row>
    <row r="52" spans="1:18" x14ac:dyDescent="0.2">
      <c r="A52" s="82" t="s">
        <v>133</v>
      </c>
      <c r="B52" s="83" t="s">
        <v>89</v>
      </c>
      <c r="C52" s="84">
        <v>26218.762999999999</v>
      </c>
      <c r="D52" s="85"/>
      <c r="E52" s="7">
        <f t="shared" si="6"/>
        <v>-19961.437118154361</v>
      </c>
      <c r="F52" s="7">
        <f t="shared" si="7"/>
        <v>-19961.5</v>
      </c>
      <c r="G52" s="62">
        <f t="shared" si="8"/>
        <v>5.4144300000189105E-2</v>
      </c>
      <c r="H52" s="2">
        <f t="shared" si="3"/>
        <v>5.4144300000189105E-2</v>
      </c>
      <c r="O52" s="2">
        <f t="shared" ca="1" si="4"/>
        <v>2.3270441067092966E-2</v>
      </c>
      <c r="P52" s="16">
        <f t="shared" si="5"/>
        <v>2.0204958885452658E-2</v>
      </c>
      <c r="Q52" s="10">
        <f t="shared" si="9"/>
        <v>11200.262999999999</v>
      </c>
      <c r="R52" s="10"/>
    </row>
    <row r="53" spans="1:18" x14ac:dyDescent="0.2">
      <c r="A53" s="82" t="s">
        <v>133</v>
      </c>
      <c r="B53" s="83" t="s">
        <v>89</v>
      </c>
      <c r="C53" s="84">
        <v>26678.503000000001</v>
      </c>
      <c r="D53" s="85"/>
      <c r="E53" s="7">
        <f t="shared" si="6"/>
        <v>-19427.506497313389</v>
      </c>
      <c r="F53" s="7">
        <f t="shared" si="7"/>
        <v>-19427.5</v>
      </c>
      <c r="G53" s="62">
        <f t="shared" si="8"/>
        <v>-5.5944999985513277E-3</v>
      </c>
      <c r="H53" s="2">
        <f t="shared" ref="H53:H84" si="10">G53</f>
        <v>-5.5944999985513277E-3</v>
      </c>
      <c r="O53" s="2">
        <f t="shared" ref="O53:O84" ca="1" si="11">C$11+C$12*F53</f>
        <v>2.2636256767242537E-2</v>
      </c>
      <c r="P53" s="16">
        <f t="shared" si="5"/>
        <v>1.9233982677488215E-2</v>
      </c>
      <c r="Q53" s="10">
        <f t="shared" si="9"/>
        <v>11660.003000000001</v>
      </c>
      <c r="R53" s="10"/>
    </row>
    <row r="54" spans="1:18" x14ac:dyDescent="0.2">
      <c r="A54" s="82" t="s">
        <v>228</v>
      </c>
      <c r="B54" s="83" t="s">
        <v>88</v>
      </c>
      <c r="C54" s="84">
        <v>26985.525000000001</v>
      </c>
      <c r="D54" s="85"/>
      <c r="E54" s="7">
        <f t="shared" si="6"/>
        <v>-19070.938769745986</v>
      </c>
      <c r="F54" s="7">
        <f t="shared" si="7"/>
        <v>-19071</v>
      </c>
      <c r="G54" s="62">
        <f t="shared" si="8"/>
        <v>5.2722200001880992E-2</v>
      </c>
      <c r="H54" s="2">
        <f t="shared" si="10"/>
        <v>5.2722200001880992E-2</v>
      </c>
      <c r="O54" s="2">
        <f t="shared" ca="1" si="11"/>
        <v>2.2212873428484714E-2</v>
      </c>
      <c r="P54" s="16">
        <f t="shared" si="5"/>
        <v>1.8598932742079778E-2</v>
      </c>
      <c r="Q54" s="10">
        <f t="shared" si="9"/>
        <v>11967.025000000001</v>
      </c>
      <c r="R54" s="10"/>
    </row>
    <row r="55" spans="1:18" x14ac:dyDescent="0.2">
      <c r="A55" s="82" t="s">
        <v>228</v>
      </c>
      <c r="B55" s="83" t="s">
        <v>88</v>
      </c>
      <c r="C55" s="84">
        <v>27004.43</v>
      </c>
      <c r="D55" s="85"/>
      <c r="E55" s="7">
        <f t="shared" si="6"/>
        <v>-19048.982972149523</v>
      </c>
      <c r="F55" s="7">
        <f t="shared" si="7"/>
        <v>-19049</v>
      </c>
      <c r="G55" s="62">
        <f t="shared" si="8"/>
        <v>1.466180000352324E-2</v>
      </c>
      <c r="H55" s="2">
        <f t="shared" si="10"/>
        <v>1.466180000352324E-2</v>
      </c>
      <c r="O55" s="2">
        <f t="shared" ca="1" si="11"/>
        <v>2.2186745985419715E-2</v>
      </c>
      <c r="P55" s="16">
        <f t="shared" si="5"/>
        <v>1.8560088746800679E-2</v>
      </c>
      <c r="Q55" s="10">
        <f t="shared" si="9"/>
        <v>11985.93</v>
      </c>
      <c r="R55" s="10"/>
    </row>
    <row r="56" spans="1:18" x14ac:dyDescent="0.2">
      <c r="A56" s="82" t="s">
        <v>133</v>
      </c>
      <c r="B56" s="83" t="s">
        <v>88</v>
      </c>
      <c r="C56" s="84">
        <v>27034.608</v>
      </c>
      <c r="D56" s="85"/>
      <c r="E56" s="7">
        <f t="shared" si="6"/>
        <v>-19013.934992257109</v>
      </c>
      <c r="F56" s="7">
        <f t="shared" si="7"/>
        <v>-19014</v>
      </c>
      <c r="G56" s="62">
        <f t="shared" si="8"/>
        <v>5.5974800001422409E-2</v>
      </c>
      <c r="H56" s="2">
        <f t="shared" si="10"/>
        <v>5.5974800001422409E-2</v>
      </c>
      <c r="O56" s="2">
        <f t="shared" ca="1" si="11"/>
        <v>2.2145179598725397E-2</v>
      </c>
      <c r="P56" s="16">
        <f t="shared" si="5"/>
        <v>1.8498374286435172E-2</v>
      </c>
      <c r="Q56" s="10">
        <f t="shared" si="9"/>
        <v>12016.108</v>
      </c>
      <c r="R56" s="10"/>
    </row>
    <row r="57" spans="1:18" x14ac:dyDescent="0.2">
      <c r="A57" s="82" t="s">
        <v>238</v>
      </c>
      <c r="B57" s="83" t="s">
        <v>88</v>
      </c>
      <c r="C57" s="84">
        <v>27061.293000000001</v>
      </c>
      <c r="D57" s="85"/>
      <c r="E57" s="7">
        <f t="shared" si="6"/>
        <v>-18982.943695834911</v>
      </c>
      <c r="F57" s="7">
        <f t="shared" si="7"/>
        <v>-18983</v>
      </c>
      <c r="G57" s="62">
        <f t="shared" si="8"/>
        <v>4.8480600005859742E-2</v>
      </c>
      <c r="H57" s="2">
        <f t="shared" si="10"/>
        <v>4.8480600005859742E-2</v>
      </c>
      <c r="O57" s="2">
        <f t="shared" ca="1" si="11"/>
        <v>2.2108363656224719E-2</v>
      </c>
      <c r="P57" s="16">
        <f t="shared" si="5"/>
        <v>1.8443797828921277E-2</v>
      </c>
      <c r="Q57" s="10">
        <f t="shared" si="9"/>
        <v>12042.793000000001</v>
      </c>
      <c r="R57" s="10"/>
    </row>
    <row r="58" spans="1:18" x14ac:dyDescent="0.2">
      <c r="A58" s="82" t="s">
        <v>228</v>
      </c>
      <c r="B58" s="83" t="s">
        <v>88</v>
      </c>
      <c r="C58" s="84">
        <v>27313.532999999999</v>
      </c>
      <c r="D58" s="85"/>
      <c r="E58" s="7">
        <f t="shared" si="6"/>
        <v>-18689.998422852517</v>
      </c>
      <c r="F58" s="7">
        <f t="shared" si="7"/>
        <v>-18690</v>
      </c>
      <c r="G58" s="62">
        <f t="shared" si="8"/>
        <v>1.3580000013462268E-3</v>
      </c>
      <c r="H58" s="2">
        <f t="shared" si="10"/>
        <v>1.3580000013462268E-3</v>
      </c>
      <c r="O58" s="2">
        <f t="shared" ca="1" si="11"/>
        <v>2.1760393619040867E-2</v>
      </c>
      <c r="P58" s="16">
        <f t="shared" si="5"/>
        <v>1.7931902544603771E-2</v>
      </c>
      <c r="Q58" s="10">
        <f t="shared" si="9"/>
        <v>12295.032999999999</v>
      </c>
      <c r="R58" s="10"/>
    </row>
    <row r="59" spans="1:18" x14ac:dyDescent="0.2">
      <c r="A59" s="82" t="s">
        <v>133</v>
      </c>
      <c r="B59" s="83" t="s">
        <v>88</v>
      </c>
      <c r="C59" s="84">
        <v>27994.633000000002</v>
      </c>
      <c r="D59" s="85"/>
      <c r="E59" s="7">
        <f t="shared" si="6"/>
        <v>-17898.985794291188</v>
      </c>
      <c r="F59" s="7">
        <f t="shared" si="7"/>
        <v>-17899</v>
      </c>
      <c r="G59" s="62">
        <f t="shared" si="8"/>
        <v>1.2231800003064563E-2</v>
      </c>
      <c r="H59" s="2">
        <f t="shared" si="10"/>
        <v>1.2231800003064563E-2</v>
      </c>
      <c r="O59" s="2">
        <f t="shared" ca="1" si="11"/>
        <v>2.0820993279749317E-2</v>
      </c>
      <c r="P59" s="16">
        <f t="shared" si="5"/>
        <v>1.6585549219753262E-2</v>
      </c>
      <c r="Q59" s="10">
        <f t="shared" si="9"/>
        <v>12976.133000000002</v>
      </c>
      <c r="R59" s="10"/>
    </row>
    <row r="60" spans="1:18" x14ac:dyDescent="0.2">
      <c r="A60" s="82" t="s">
        <v>238</v>
      </c>
      <c r="B60" s="83" t="s">
        <v>88</v>
      </c>
      <c r="C60" s="84">
        <v>28038.562999999998</v>
      </c>
      <c r="D60" s="85"/>
      <c r="E60" s="7">
        <f t="shared" si="6"/>
        <v>-17847.966583055397</v>
      </c>
      <c r="F60" s="7">
        <f t="shared" si="7"/>
        <v>-17848</v>
      </c>
      <c r="G60" s="62">
        <f t="shared" si="8"/>
        <v>2.8773599999112776E-2</v>
      </c>
      <c r="H60" s="2">
        <f t="shared" si="10"/>
        <v>2.8773599999112776E-2</v>
      </c>
      <c r="O60" s="2">
        <f t="shared" ca="1" si="11"/>
        <v>2.0760425116280453E-2</v>
      </c>
      <c r="P60" s="16">
        <f t="shared" si="5"/>
        <v>1.6500524979916796E-2</v>
      </c>
      <c r="Q60" s="10">
        <f t="shared" si="9"/>
        <v>13020.062999999998</v>
      </c>
      <c r="R60" s="10"/>
    </row>
    <row r="61" spans="1:18" x14ac:dyDescent="0.2">
      <c r="A61" s="82" t="s">
        <v>133</v>
      </c>
      <c r="B61" s="83" t="s">
        <v>88</v>
      </c>
      <c r="C61" s="84">
        <v>28067.797999999999</v>
      </c>
      <c r="D61" s="85"/>
      <c r="E61" s="7">
        <f t="shared" si="6"/>
        <v>-17814.013779948673</v>
      </c>
      <c r="F61" s="7">
        <f t="shared" si="7"/>
        <v>-17814</v>
      </c>
      <c r="G61" s="62">
        <f t="shared" si="8"/>
        <v>-1.186519999828306E-2</v>
      </c>
      <c r="H61" s="2">
        <f t="shared" si="10"/>
        <v>-1.186519999828306E-2</v>
      </c>
      <c r="O61" s="2">
        <f t="shared" ca="1" si="11"/>
        <v>2.0720046340634547E-2</v>
      </c>
      <c r="P61" s="16">
        <f t="shared" si="5"/>
        <v>1.6443962106251424E-2</v>
      </c>
      <c r="Q61" s="10">
        <f t="shared" si="9"/>
        <v>13049.297999999999</v>
      </c>
      <c r="R61" s="10"/>
    </row>
    <row r="62" spans="1:18" x14ac:dyDescent="0.2">
      <c r="A62" s="82" t="s">
        <v>133</v>
      </c>
      <c r="B62" s="83" t="s">
        <v>88</v>
      </c>
      <c r="C62" s="84">
        <v>28080.735000000001</v>
      </c>
      <c r="D62" s="85"/>
      <c r="E62" s="7">
        <f t="shared" si="6"/>
        <v>-17798.98906936917</v>
      </c>
      <c r="F62" s="7">
        <f t="shared" si="7"/>
        <v>-17799</v>
      </c>
      <c r="G62" s="62">
        <f t="shared" si="8"/>
        <v>9.4118000015441794E-3</v>
      </c>
      <c r="H62" s="2">
        <f t="shared" si="10"/>
        <v>9.4118000015441794E-3</v>
      </c>
      <c r="O62" s="2">
        <f t="shared" ca="1" si="11"/>
        <v>2.0702232174908412E-2</v>
      </c>
      <c r="P62" s="16">
        <f t="shared" si="5"/>
        <v>1.641903840433186E-2</v>
      </c>
      <c r="Q62" s="10">
        <f t="shared" si="9"/>
        <v>13062.235000000001</v>
      </c>
      <c r="R62" s="10"/>
    </row>
    <row r="63" spans="1:18" x14ac:dyDescent="0.2">
      <c r="A63" s="82" t="s">
        <v>238</v>
      </c>
      <c r="B63" s="83" t="s">
        <v>88</v>
      </c>
      <c r="C63" s="84">
        <v>28107.428</v>
      </c>
      <c r="D63" s="85"/>
      <c r="E63" s="7">
        <f t="shared" si="6"/>
        <v>-17767.988481945609</v>
      </c>
      <c r="F63" s="7">
        <f t="shared" si="7"/>
        <v>-17768</v>
      </c>
      <c r="G63" s="62">
        <f t="shared" si="8"/>
        <v>9.9176000003353693E-3</v>
      </c>
      <c r="H63" s="2">
        <f t="shared" si="10"/>
        <v>9.9176000003353693E-3</v>
      </c>
      <c r="O63" s="2">
        <f t="shared" ca="1" si="11"/>
        <v>2.0665416232407731E-2</v>
      </c>
      <c r="P63" s="16">
        <f t="shared" si="5"/>
        <v>1.6367588608193269E-2</v>
      </c>
      <c r="Q63" s="10">
        <f t="shared" si="9"/>
        <v>13088.928</v>
      </c>
      <c r="R63" s="10"/>
    </row>
    <row r="64" spans="1:18" x14ac:dyDescent="0.2">
      <c r="A64" s="82" t="s">
        <v>228</v>
      </c>
      <c r="B64" s="83" t="s">
        <v>88</v>
      </c>
      <c r="C64" s="84">
        <v>28126.362000000001</v>
      </c>
      <c r="D64" s="85"/>
      <c r="E64" s="7">
        <f t="shared" si="6"/>
        <v>-17745.999004469202</v>
      </c>
      <c r="F64" s="7">
        <f t="shared" si="7"/>
        <v>-17746</v>
      </c>
      <c r="G64" s="62">
        <f t="shared" si="8"/>
        <v>8.5720000060973689E-4</v>
      </c>
      <c r="H64" s="2">
        <f t="shared" si="10"/>
        <v>8.5720000060973689E-4</v>
      </c>
      <c r="O64" s="2">
        <f t="shared" ca="1" si="11"/>
        <v>2.0639288789342732E-2</v>
      </c>
      <c r="P64" s="16">
        <f t="shared" si="5"/>
        <v>1.6331124245862121E-2</v>
      </c>
      <c r="Q64" s="10">
        <f t="shared" si="9"/>
        <v>13107.862000000001</v>
      </c>
      <c r="R64" s="10"/>
    </row>
    <row r="65" spans="1:18" x14ac:dyDescent="0.2">
      <c r="A65" s="82" t="s">
        <v>133</v>
      </c>
      <c r="B65" s="83" t="s">
        <v>88</v>
      </c>
      <c r="C65" s="84">
        <v>28156.519</v>
      </c>
      <c r="D65" s="85"/>
      <c r="E65" s="7">
        <f t="shared" si="6"/>
        <v>-17710.975413455366</v>
      </c>
      <c r="F65" s="7">
        <f t="shared" si="7"/>
        <v>-17711</v>
      </c>
      <c r="G65" s="62">
        <f t="shared" si="8"/>
        <v>2.1170200001506601E-2</v>
      </c>
      <c r="H65" s="2">
        <f t="shared" si="10"/>
        <v>2.1170200001506601E-2</v>
      </c>
      <c r="O65" s="2">
        <f t="shared" ca="1" si="11"/>
        <v>2.0597722402648417E-2</v>
      </c>
      <c r="P65" s="16">
        <f t="shared" si="5"/>
        <v>1.627319556518653E-2</v>
      </c>
      <c r="Q65" s="10">
        <f t="shared" si="9"/>
        <v>13138.019</v>
      </c>
      <c r="R65" s="10"/>
    </row>
    <row r="66" spans="1:18" x14ac:dyDescent="0.2">
      <c r="A66" s="82" t="s">
        <v>238</v>
      </c>
      <c r="B66" s="83" t="s">
        <v>88</v>
      </c>
      <c r="C66" s="84">
        <v>28164.288</v>
      </c>
      <c r="D66" s="85"/>
      <c r="E66" s="7">
        <f t="shared" si="6"/>
        <v>-17701.952689756505</v>
      </c>
      <c r="F66" s="7">
        <f t="shared" si="7"/>
        <v>-17702</v>
      </c>
      <c r="G66" s="62">
        <f t="shared" si="8"/>
        <v>4.0736400002060691E-2</v>
      </c>
      <c r="H66" s="2">
        <f t="shared" si="10"/>
        <v>4.0736400002060691E-2</v>
      </c>
      <c r="O66" s="2">
        <f t="shared" ca="1" si="11"/>
        <v>2.0587033903212735E-2</v>
      </c>
      <c r="P66" s="16">
        <f t="shared" si="5"/>
        <v>1.6258316055178766E-2</v>
      </c>
      <c r="Q66" s="10">
        <f t="shared" si="9"/>
        <v>13145.788</v>
      </c>
      <c r="R66" s="10"/>
    </row>
    <row r="67" spans="1:18" x14ac:dyDescent="0.2">
      <c r="A67" s="82" t="s">
        <v>133</v>
      </c>
      <c r="B67" s="83" t="s">
        <v>88</v>
      </c>
      <c r="C67" s="84">
        <v>28366.643</v>
      </c>
      <c r="D67" s="85"/>
      <c r="E67" s="7">
        <f t="shared" si="6"/>
        <v>-17466.942617149653</v>
      </c>
      <c r="F67" s="7">
        <f t="shared" si="7"/>
        <v>-17467</v>
      </c>
      <c r="G67" s="62">
        <f t="shared" si="8"/>
        <v>4.9409400002332404E-2</v>
      </c>
      <c r="H67" s="2">
        <f t="shared" si="10"/>
        <v>4.9409400002332404E-2</v>
      </c>
      <c r="O67" s="2">
        <f t="shared" ca="1" si="11"/>
        <v>2.0307945306836609E-2</v>
      </c>
      <c r="P67" s="16">
        <f t="shared" si="5"/>
        <v>1.587217548108464E-2</v>
      </c>
      <c r="Q67" s="10">
        <f t="shared" si="9"/>
        <v>13348.143</v>
      </c>
      <c r="R67" s="10"/>
    </row>
    <row r="68" spans="1:18" x14ac:dyDescent="0.2">
      <c r="A68" s="82" t="s">
        <v>238</v>
      </c>
      <c r="B68" s="83" t="s">
        <v>88</v>
      </c>
      <c r="C68" s="84">
        <v>28373.499</v>
      </c>
      <c r="D68" s="85"/>
      <c r="E68" s="7">
        <f t="shared" si="6"/>
        <v>-17458.980228981374</v>
      </c>
      <c r="F68" s="7">
        <f t="shared" si="7"/>
        <v>-17459</v>
      </c>
      <c r="G68" s="62">
        <f t="shared" si="8"/>
        <v>1.7023800002789358E-2</v>
      </c>
      <c r="H68" s="2">
        <f t="shared" si="10"/>
        <v>1.7023800002789358E-2</v>
      </c>
      <c r="O68" s="2">
        <f t="shared" ca="1" si="11"/>
        <v>2.0298444418449337E-2</v>
      </c>
      <c r="P68" s="16">
        <f t="shared" si="5"/>
        <v>1.5859110958087137E-2</v>
      </c>
      <c r="Q68" s="10">
        <f t="shared" si="9"/>
        <v>13354.999</v>
      </c>
      <c r="R68" s="10"/>
    </row>
    <row r="69" spans="1:18" x14ac:dyDescent="0.2">
      <c r="A69" s="82" t="s">
        <v>133</v>
      </c>
      <c r="B69" s="83" t="s">
        <v>88</v>
      </c>
      <c r="C69" s="84">
        <v>28373.545999999998</v>
      </c>
      <c r="D69" s="85"/>
      <c r="E69" s="7">
        <f t="shared" si="6"/>
        <v>-17458.925644348365</v>
      </c>
      <c r="F69" s="7">
        <f t="shared" si="7"/>
        <v>-17459</v>
      </c>
      <c r="G69" s="62">
        <f t="shared" si="8"/>
        <v>6.4023800001450581E-2</v>
      </c>
      <c r="H69" s="2">
        <f t="shared" si="10"/>
        <v>6.4023800001450581E-2</v>
      </c>
      <c r="O69" s="2">
        <f t="shared" ca="1" si="11"/>
        <v>2.0298444418449337E-2</v>
      </c>
      <c r="P69" s="16">
        <f t="shared" si="5"/>
        <v>1.5859110958087137E-2</v>
      </c>
      <c r="Q69" s="10">
        <f t="shared" si="9"/>
        <v>13355.045999999998</v>
      </c>
      <c r="R69" s="10"/>
    </row>
    <row r="70" spans="1:18" x14ac:dyDescent="0.2">
      <c r="A70" s="82" t="s">
        <v>238</v>
      </c>
      <c r="B70" s="83" t="s">
        <v>88</v>
      </c>
      <c r="C70" s="84">
        <v>28398.464</v>
      </c>
      <c r="D70" s="85"/>
      <c r="E70" s="7">
        <f t="shared" si="6"/>
        <v>-17429.986497852267</v>
      </c>
      <c r="F70" s="7">
        <f t="shared" si="7"/>
        <v>-17430</v>
      </c>
      <c r="G70" s="62">
        <f t="shared" si="8"/>
        <v>1.1625999999523629E-2</v>
      </c>
      <c r="H70" s="2">
        <f t="shared" si="10"/>
        <v>1.1625999999523629E-2</v>
      </c>
      <c r="O70" s="2">
        <f t="shared" ca="1" si="11"/>
        <v>2.0264003698045475E-2</v>
      </c>
      <c r="P70" s="16">
        <f t="shared" si="5"/>
        <v>1.5811796598364247E-2</v>
      </c>
      <c r="Q70" s="10">
        <f t="shared" si="9"/>
        <v>13379.964</v>
      </c>
      <c r="R70" s="10"/>
    </row>
    <row r="71" spans="1:18" x14ac:dyDescent="0.2">
      <c r="A71" s="82" t="s">
        <v>238</v>
      </c>
      <c r="B71" s="83" t="s">
        <v>88</v>
      </c>
      <c r="C71" s="84">
        <v>28423.435000000001</v>
      </c>
      <c r="D71" s="85"/>
      <c r="E71" s="7">
        <f t="shared" si="6"/>
        <v>-17400.985798472138</v>
      </c>
      <c r="F71" s="7">
        <f t="shared" si="7"/>
        <v>-17401</v>
      </c>
      <c r="G71" s="62">
        <f t="shared" si="8"/>
        <v>1.2228200004756218E-2</v>
      </c>
      <c r="H71" s="2">
        <f t="shared" si="10"/>
        <v>1.2228200004756218E-2</v>
      </c>
      <c r="O71" s="2">
        <f t="shared" ca="1" si="11"/>
        <v>2.0229562977641613E-2</v>
      </c>
      <c r="P71" s="16">
        <f t="shared" si="5"/>
        <v>1.5764552052054782E-2</v>
      </c>
      <c r="Q71" s="10">
        <f t="shared" si="9"/>
        <v>13404.935000000001</v>
      </c>
      <c r="R71" s="10"/>
    </row>
    <row r="72" spans="1:18" x14ac:dyDescent="0.2">
      <c r="A72" s="82" t="s">
        <v>133</v>
      </c>
      <c r="B72" s="83" t="s">
        <v>88</v>
      </c>
      <c r="C72" s="84">
        <v>28429.502</v>
      </c>
      <c r="D72" s="85"/>
      <c r="E72" s="7">
        <f t="shared" si="6"/>
        <v>-17393.939735313306</v>
      </c>
      <c r="F72" s="7">
        <f t="shared" si="7"/>
        <v>-17394</v>
      </c>
      <c r="G72" s="62">
        <f t="shared" si="8"/>
        <v>5.1890800001274329E-2</v>
      </c>
      <c r="H72" s="2">
        <f t="shared" si="10"/>
        <v>5.1890800001274329E-2</v>
      </c>
      <c r="O72" s="2">
        <f t="shared" ca="1" si="11"/>
        <v>2.022124970030275E-2</v>
      </c>
      <c r="P72" s="16">
        <f t="shared" si="5"/>
        <v>1.5753158655609206E-2</v>
      </c>
      <c r="Q72" s="10">
        <f t="shared" si="9"/>
        <v>13411.002</v>
      </c>
      <c r="R72" s="10"/>
    </row>
    <row r="73" spans="1:18" x14ac:dyDescent="0.2">
      <c r="A73" s="82" t="s">
        <v>238</v>
      </c>
      <c r="B73" s="83" t="s">
        <v>88</v>
      </c>
      <c r="C73" s="84">
        <v>28453.555</v>
      </c>
      <c r="D73" s="85"/>
      <c r="E73" s="7">
        <f t="shared" si="6"/>
        <v>-17366.005178339608</v>
      </c>
      <c r="F73" s="7">
        <f t="shared" si="7"/>
        <v>-17366</v>
      </c>
      <c r="G73" s="62">
        <f t="shared" si="8"/>
        <v>-4.4587999982468318E-3</v>
      </c>
      <c r="H73" s="2">
        <f t="shared" si="10"/>
        <v>-4.4587999982468318E-3</v>
      </c>
      <c r="O73" s="2">
        <f t="shared" ca="1" si="11"/>
        <v>2.0187996590947294E-2</v>
      </c>
      <c r="P73" s="16">
        <f t="shared" si="5"/>
        <v>1.5707625745894172E-2</v>
      </c>
      <c r="Q73" s="10">
        <f t="shared" si="9"/>
        <v>13435.055</v>
      </c>
      <c r="R73" s="10"/>
    </row>
    <row r="74" spans="1:18" x14ac:dyDescent="0.2">
      <c r="A74" s="82" t="s">
        <v>133</v>
      </c>
      <c r="B74" s="83" t="s">
        <v>88</v>
      </c>
      <c r="C74" s="84">
        <v>28761.83</v>
      </c>
      <c r="D74" s="85"/>
      <c r="E74" s="7">
        <f t="shared" si="6"/>
        <v>-17007.982247683693</v>
      </c>
      <c r="F74" s="7">
        <f t="shared" si="7"/>
        <v>-17008</v>
      </c>
      <c r="G74" s="62">
        <f t="shared" si="8"/>
        <v>1.5285600005881861E-2</v>
      </c>
      <c r="H74" s="2">
        <f t="shared" si="10"/>
        <v>1.5285600005881861E-2</v>
      </c>
      <c r="O74" s="2">
        <f t="shared" ca="1" si="11"/>
        <v>1.9762831835616858E-2</v>
      </c>
      <c r="P74" s="16">
        <f t="shared" si="5"/>
        <v>1.5131190629215786E-2</v>
      </c>
      <c r="Q74" s="10">
        <f t="shared" si="9"/>
        <v>13743.330000000002</v>
      </c>
      <c r="R74" s="10"/>
    </row>
    <row r="75" spans="1:18" x14ac:dyDescent="0.2">
      <c r="A75" s="82" t="s">
        <v>133</v>
      </c>
      <c r="B75" s="83" t="s">
        <v>88</v>
      </c>
      <c r="C75" s="84">
        <v>28774.814999999999</v>
      </c>
      <c r="D75" s="85"/>
      <c r="E75" s="7">
        <f t="shared" si="6"/>
        <v>-16992.901791096014</v>
      </c>
      <c r="F75" s="7">
        <f t="shared" si="7"/>
        <v>-16993</v>
      </c>
      <c r="G75" s="62">
        <f t="shared" si="8"/>
        <v>8.4562600000936072E-2</v>
      </c>
      <c r="H75" s="2">
        <f t="shared" si="10"/>
        <v>8.4562600000936072E-2</v>
      </c>
      <c r="O75" s="2">
        <f t="shared" ca="1" si="11"/>
        <v>1.9745017669890723E-2</v>
      </c>
      <c r="P75" s="16">
        <f t="shared" si="5"/>
        <v>1.510727054699694E-2</v>
      </c>
      <c r="Q75" s="10">
        <f t="shared" si="9"/>
        <v>13756.314999999999</v>
      </c>
      <c r="R75" s="10"/>
    </row>
    <row r="76" spans="1:18" x14ac:dyDescent="0.2">
      <c r="A76" s="82" t="s">
        <v>133</v>
      </c>
      <c r="B76" s="83" t="s">
        <v>88</v>
      </c>
      <c r="C76" s="84">
        <v>28837.621999999999</v>
      </c>
      <c r="D76" s="85"/>
      <c r="E76" s="7">
        <f t="shared" si="6"/>
        <v>-16919.959300768529</v>
      </c>
      <c r="F76" s="7">
        <f t="shared" si="7"/>
        <v>-16920</v>
      </c>
      <c r="G76" s="62">
        <f t="shared" si="8"/>
        <v>3.5044000000198139E-2</v>
      </c>
      <c r="H76" s="2">
        <f t="shared" si="10"/>
        <v>3.5044000000198139E-2</v>
      </c>
      <c r="O76" s="2">
        <f t="shared" ca="1" si="11"/>
        <v>1.9658322063356864E-2</v>
      </c>
      <c r="P76" s="16">
        <f t="shared" si="5"/>
        <v>1.4991126115970151E-2</v>
      </c>
      <c r="Q76" s="10">
        <f t="shared" si="9"/>
        <v>13819.121999999999</v>
      </c>
      <c r="R76" s="10"/>
    </row>
    <row r="77" spans="1:18" x14ac:dyDescent="0.2">
      <c r="A77" s="82" t="s">
        <v>238</v>
      </c>
      <c r="B77" s="83" t="s">
        <v>88</v>
      </c>
      <c r="C77" s="84">
        <v>29110.557000000001</v>
      </c>
      <c r="D77" s="85"/>
      <c r="E77" s="7">
        <f t="shared" si="6"/>
        <v>-16602.979368634646</v>
      </c>
      <c r="F77" s="7">
        <f t="shared" si="7"/>
        <v>-16603</v>
      </c>
      <c r="G77" s="62">
        <f t="shared" si="8"/>
        <v>1.7764600001100916E-2</v>
      </c>
      <c r="H77" s="2">
        <f t="shared" si="10"/>
        <v>1.7764600001100916E-2</v>
      </c>
      <c r="O77" s="2">
        <f t="shared" ca="1" si="11"/>
        <v>1.9281849361011197E-2</v>
      </c>
      <c r="P77" s="16">
        <f t="shared" si="5"/>
        <v>1.44919043121906E-2</v>
      </c>
      <c r="Q77" s="10">
        <f t="shared" si="9"/>
        <v>14092.057000000001</v>
      </c>
      <c r="R77" s="10"/>
    </row>
    <row r="78" spans="1:18" x14ac:dyDescent="0.2">
      <c r="A78" s="82" t="s">
        <v>133</v>
      </c>
      <c r="B78" s="83" t="s">
        <v>89</v>
      </c>
      <c r="C78" s="84">
        <v>29156.647000000001</v>
      </c>
      <c r="D78" s="85"/>
      <c r="E78" s="7">
        <f t="shared" si="6"/>
        <v>-16549.451587030781</v>
      </c>
      <c r="F78" s="7">
        <f t="shared" si="7"/>
        <v>-16549.5</v>
      </c>
      <c r="G78" s="62">
        <f t="shared" si="8"/>
        <v>4.1685899999720277E-2</v>
      </c>
      <c r="H78" s="2">
        <f t="shared" si="10"/>
        <v>4.1685899999720277E-2</v>
      </c>
      <c r="O78" s="2">
        <f t="shared" ca="1" si="11"/>
        <v>1.9218312169921311E-2</v>
      </c>
      <c r="P78" s="16">
        <f t="shared" si="5"/>
        <v>1.440847351544499E-2</v>
      </c>
      <c r="Q78" s="10">
        <f t="shared" si="9"/>
        <v>14138.147000000001</v>
      </c>
      <c r="R78" s="10"/>
    </row>
    <row r="79" spans="1:18" x14ac:dyDescent="0.2">
      <c r="A79" s="82" t="s">
        <v>238</v>
      </c>
      <c r="B79" s="83" t="s">
        <v>88</v>
      </c>
      <c r="C79" s="84">
        <v>29166.528999999999</v>
      </c>
      <c r="D79" s="85"/>
      <c r="E79" s="7">
        <f t="shared" si="6"/>
        <v>-16537.974877596862</v>
      </c>
      <c r="F79" s="7">
        <f t="shared" si="7"/>
        <v>-16538</v>
      </c>
      <c r="G79" s="62">
        <f t="shared" si="8"/>
        <v>2.1631600000546314E-2</v>
      </c>
      <c r="H79" s="2">
        <f t="shared" si="10"/>
        <v>2.1631600000546314E-2</v>
      </c>
      <c r="O79" s="2">
        <f t="shared" ca="1" si="11"/>
        <v>1.920465464286461E-2</v>
      </c>
      <c r="P79" s="16">
        <f t="shared" si="5"/>
        <v>1.4390570818657892E-2</v>
      </c>
      <c r="Q79" s="10">
        <f t="shared" si="9"/>
        <v>14148.028999999999</v>
      </c>
      <c r="R79" s="10"/>
    </row>
    <row r="80" spans="1:18" x14ac:dyDescent="0.2">
      <c r="A80" s="82" t="s">
        <v>238</v>
      </c>
      <c r="B80" s="83" t="s">
        <v>88</v>
      </c>
      <c r="C80" s="84">
        <v>29230.242999999999</v>
      </c>
      <c r="D80" s="85"/>
      <c r="E80" s="7">
        <f t="shared" si="6"/>
        <v>-16463.97901998982</v>
      </c>
      <c r="F80" s="7">
        <f t="shared" si="7"/>
        <v>-16464</v>
      </c>
      <c r="G80" s="62">
        <f t="shared" si="8"/>
        <v>1.8064799998683156E-2</v>
      </c>
      <c r="H80" s="2">
        <f t="shared" si="10"/>
        <v>1.8064799998683156E-2</v>
      </c>
      <c r="O80" s="2">
        <f t="shared" ca="1" si="11"/>
        <v>1.9116771425282338E-2</v>
      </c>
      <c r="P80" s="16">
        <f t="shared" si="5"/>
        <v>1.427563346639458E-2</v>
      </c>
      <c r="Q80" s="10">
        <f t="shared" si="9"/>
        <v>14211.742999999999</v>
      </c>
      <c r="R80" s="10"/>
    </row>
    <row r="81" spans="1:18" x14ac:dyDescent="0.2">
      <c r="A81" s="82" t="s">
        <v>133</v>
      </c>
      <c r="B81" s="83" t="s">
        <v>88</v>
      </c>
      <c r="C81" s="84">
        <v>29267.275000000001</v>
      </c>
      <c r="D81" s="85"/>
      <c r="E81" s="7">
        <f t="shared" si="6"/>
        <v>-16420.970974679462</v>
      </c>
      <c r="F81" s="7">
        <f t="shared" si="7"/>
        <v>-16421</v>
      </c>
      <c r="G81" s="62">
        <f t="shared" si="8"/>
        <v>2.4992200003907783E-2</v>
      </c>
      <c r="H81" s="2">
        <f t="shared" si="10"/>
        <v>2.4992200003907783E-2</v>
      </c>
      <c r="O81" s="2">
        <f t="shared" ca="1" si="11"/>
        <v>1.906570415020075E-2</v>
      </c>
      <c r="P81" s="16">
        <f t="shared" si="5"/>
        <v>1.4209054363132224E-2</v>
      </c>
      <c r="Q81" s="10">
        <f t="shared" si="9"/>
        <v>14248.775000000001</v>
      </c>
      <c r="R81" s="10"/>
    </row>
    <row r="82" spans="1:18" x14ac:dyDescent="0.2">
      <c r="A82" s="82" t="s">
        <v>133</v>
      </c>
      <c r="B82" s="83" t="s">
        <v>88</v>
      </c>
      <c r="C82" s="84">
        <v>29486.859</v>
      </c>
      <c r="D82" s="85"/>
      <c r="E82" s="7">
        <f t="shared" si="6"/>
        <v>-16165.951569261742</v>
      </c>
      <c r="F82" s="7">
        <f t="shared" si="7"/>
        <v>-16166</v>
      </c>
      <c r="G82" s="62">
        <f t="shared" si="8"/>
        <v>4.1701199999806704E-2</v>
      </c>
      <c r="H82" s="2">
        <f t="shared" si="10"/>
        <v>4.1701199999806704E-2</v>
      </c>
      <c r="O82" s="2">
        <f t="shared" ca="1" si="11"/>
        <v>1.8762863332856445E-2</v>
      </c>
      <c r="P82" s="16">
        <f t="shared" si="5"/>
        <v>1.3817378852735498E-2</v>
      </c>
      <c r="Q82" s="10">
        <f t="shared" si="9"/>
        <v>14468.359</v>
      </c>
      <c r="R82" s="10"/>
    </row>
    <row r="83" spans="1:18" x14ac:dyDescent="0.2">
      <c r="A83" s="82" t="s">
        <v>238</v>
      </c>
      <c r="B83" s="83" t="s">
        <v>88</v>
      </c>
      <c r="C83" s="84">
        <v>29514.402999999998</v>
      </c>
      <c r="D83" s="85"/>
      <c r="E83" s="7">
        <f t="shared" si="6"/>
        <v>-16133.96265156817</v>
      </c>
      <c r="F83" s="7">
        <f t="shared" si="7"/>
        <v>-16134</v>
      </c>
      <c r="G83" s="62">
        <f t="shared" si="8"/>
        <v>3.2158800000615884E-2</v>
      </c>
      <c r="H83" s="2">
        <f t="shared" si="10"/>
        <v>3.2158800000615884E-2</v>
      </c>
      <c r="O83" s="2">
        <f t="shared" ca="1" si="11"/>
        <v>1.8724859779307355E-2</v>
      </c>
      <c r="P83" s="16">
        <f t="shared" si="5"/>
        <v>1.3768608608995724E-2</v>
      </c>
      <c r="Q83" s="10">
        <f t="shared" si="9"/>
        <v>14495.902999999998</v>
      </c>
      <c r="R83" s="10"/>
    </row>
    <row r="84" spans="1:18" x14ac:dyDescent="0.2">
      <c r="A84" s="82" t="s">
        <v>133</v>
      </c>
      <c r="B84" s="83" t="s">
        <v>88</v>
      </c>
      <c r="C84" s="84">
        <v>29514.42</v>
      </c>
      <c r="D84" s="85"/>
      <c r="E84" s="7">
        <f t="shared" si="6"/>
        <v>-16133.942908190273</v>
      </c>
      <c r="F84" s="7">
        <f t="shared" si="7"/>
        <v>-16134</v>
      </c>
      <c r="G84" s="62">
        <f t="shared" si="8"/>
        <v>4.9158800000441261E-2</v>
      </c>
      <c r="H84" s="2">
        <f t="shared" si="10"/>
        <v>4.9158800000441261E-2</v>
      </c>
      <c r="O84" s="2">
        <f t="shared" ca="1" si="11"/>
        <v>1.8724859779307355E-2</v>
      </c>
      <c r="P84" s="16">
        <f t="shared" si="5"/>
        <v>1.3768608608995724E-2</v>
      </c>
      <c r="Q84" s="10">
        <f t="shared" si="9"/>
        <v>14495.919999999998</v>
      </c>
      <c r="R84" s="10"/>
    </row>
    <row r="85" spans="1:18" x14ac:dyDescent="0.2">
      <c r="A85" s="82" t="s">
        <v>133</v>
      </c>
      <c r="B85" s="83" t="s">
        <v>88</v>
      </c>
      <c r="C85" s="84">
        <v>29527.366999999998</v>
      </c>
      <c r="D85" s="85"/>
      <c r="E85" s="7">
        <f t="shared" si="6"/>
        <v>-16118.906583859069</v>
      </c>
      <c r="F85" s="7">
        <f t="shared" si="7"/>
        <v>-16119</v>
      </c>
      <c r="G85" s="62">
        <f t="shared" si="8"/>
        <v>8.0435800002305768E-2</v>
      </c>
      <c r="H85" s="2">
        <f t="shared" ref="H85:H116" si="12">G85</f>
        <v>8.0435800002305768E-2</v>
      </c>
      <c r="O85" s="2">
        <f t="shared" ref="O85:O120" ca="1" si="13">C$11+C$12*F85</f>
        <v>1.8707045613581219E-2</v>
      </c>
      <c r="P85" s="16">
        <f t="shared" ref="P85:P148" si="14">+D$11+D$12*F85+D$13*F85^2</f>
        <v>1.3745776819107429E-2</v>
      </c>
      <c r="Q85" s="10">
        <f t="shared" ref="Q85:Q148" si="15">C85-15018.5</f>
        <v>14508.866999999998</v>
      </c>
      <c r="R85" s="10"/>
    </row>
    <row r="86" spans="1:18" x14ac:dyDescent="0.2">
      <c r="A86" s="82" t="s">
        <v>238</v>
      </c>
      <c r="B86" s="83" t="s">
        <v>88</v>
      </c>
      <c r="C86" s="84">
        <v>29531.608</v>
      </c>
      <c r="D86" s="85"/>
      <c r="E86" s="7">
        <f t="shared" ref="E86:E149" si="16">(C86-C$7)/C$8</f>
        <v>-16113.981191761388</v>
      </c>
      <c r="F86" s="7">
        <f t="shared" ref="F86:F149" si="17">ROUND(2*E86,0)/2</f>
        <v>-16114</v>
      </c>
      <c r="G86" s="62">
        <f t="shared" ref="G86:G149" si="18">C86-(C$7+F86*C$8)</f>
        <v>1.6194800002267584E-2</v>
      </c>
      <c r="H86" s="2">
        <f t="shared" si="12"/>
        <v>1.6194800002267584E-2</v>
      </c>
      <c r="O86" s="2">
        <f t="shared" ca="1" si="13"/>
        <v>1.8701107558339175E-2</v>
      </c>
      <c r="P86" s="16">
        <f t="shared" si="14"/>
        <v>1.3738170373097104E-2</v>
      </c>
      <c r="Q86" s="10">
        <f t="shared" si="15"/>
        <v>14513.108</v>
      </c>
      <c r="R86" s="10"/>
    </row>
    <row r="87" spans="1:18" x14ac:dyDescent="0.2">
      <c r="A87" s="82" t="s">
        <v>133</v>
      </c>
      <c r="B87" s="83" t="s">
        <v>88</v>
      </c>
      <c r="C87" s="84">
        <v>29626.312999999998</v>
      </c>
      <c r="D87" s="85"/>
      <c r="E87" s="7">
        <f t="shared" si="16"/>
        <v>-16003.993156248396</v>
      </c>
      <c r="F87" s="7">
        <f t="shared" si="17"/>
        <v>-16004</v>
      </c>
      <c r="G87" s="62">
        <f t="shared" si="18"/>
        <v>5.8927999998559244E-3</v>
      </c>
      <c r="H87" s="2">
        <f t="shared" si="12"/>
        <v>5.8927999998559244E-3</v>
      </c>
      <c r="O87" s="2">
        <f t="shared" ca="1" si="13"/>
        <v>1.8570470343014182E-2</v>
      </c>
      <c r="P87" s="16">
        <f t="shared" si="14"/>
        <v>1.3571353614187383E-2</v>
      </c>
      <c r="Q87" s="10">
        <f t="shared" si="15"/>
        <v>14607.812999999998</v>
      </c>
      <c r="R87" s="10"/>
    </row>
    <row r="88" spans="1:18" x14ac:dyDescent="0.2">
      <c r="A88" s="82" t="s">
        <v>238</v>
      </c>
      <c r="B88" s="83" t="s">
        <v>88</v>
      </c>
      <c r="C88" s="84">
        <v>29639.27</v>
      </c>
      <c r="D88" s="85"/>
      <c r="E88" s="7">
        <f t="shared" si="16"/>
        <v>-15988.945218165485</v>
      </c>
      <c r="F88" s="7">
        <f t="shared" si="17"/>
        <v>-15989</v>
      </c>
      <c r="G88" s="62">
        <f t="shared" si="18"/>
        <v>4.7169800000119722E-2</v>
      </c>
      <c r="H88" s="2">
        <f t="shared" si="12"/>
        <v>4.7169800000119722E-2</v>
      </c>
      <c r="O88" s="2">
        <f t="shared" ca="1" si="13"/>
        <v>1.8552656177288046E-2</v>
      </c>
      <c r="P88" s="16">
        <f t="shared" si="14"/>
        <v>1.3548683698444364E-2</v>
      </c>
      <c r="Q88" s="10">
        <f t="shared" si="15"/>
        <v>14620.77</v>
      </c>
      <c r="R88" s="10"/>
    </row>
    <row r="89" spans="1:18" x14ac:dyDescent="0.2">
      <c r="A89" s="82" t="s">
        <v>133</v>
      </c>
      <c r="B89" s="83" t="s">
        <v>88</v>
      </c>
      <c r="C89" s="84">
        <v>29878.592000000001</v>
      </c>
      <c r="D89" s="85"/>
      <c r="E89" s="7">
        <f t="shared" si="16"/>
        <v>-15711.002589634352</v>
      </c>
      <c r="F89" s="7">
        <f t="shared" si="17"/>
        <v>-15711</v>
      </c>
      <c r="G89" s="62">
        <f t="shared" si="18"/>
        <v>-2.2298000003502239E-3</v>
      </c>
      <c r="H89" s="2">
        <f t="shared" si="12"/>
        <v>-2.2298000003502239E-3</v>
      </c>
      <c r="O89" s="2">
        <f t="shared" ca="1" si="13"/>
        <v>1.8222500305830329E-2</v>
      </c>
      <c r="P89" s="16">
        <f t="shared" si="14"/>
        <v>1.3131915438629981E-2</v>
      </c>
      <c r="Q89" s="10">
        <f t="shared" si="15"/>
        <v>14860.092000000001</v>
      </c>
      <c r="R89" s="10"/>
    </row>
    <row r="90" spans="1:18" x14ac:dyDescent="0.2">
      <c r="A90" s="82" t="s">
        <v>133</v>
      </c>
      <c r="B90" s="83" t="s">
        <v>88</v>
      </c>
      <c r="C90" s="84">
        <v>29896.727999999999</v>
      </c>
      <c r="D90" s="85"/>
      <c r="E90" s="7">
        <f t="shared" si="16"/>
        <v>-15689.93988954393</v>
      </c>
      <c r="F90" s="7">
        <f t="shared" si="17"/>
        <v>-15690</v>
      </c>
      <c r="G90" s="62">
        <f t="shared" si="18"/>
        <v>5.1758000001427718E-2</v>
      </c>
      <c r="H90" s="2">
        <f t="shared" si="12"/>
        <v>5.1758000001427718E-2</v>
      </c>
      <c r="O90" s="2">
        <f t="shared" ca="1" si="13"/>
        <v>1.819756047381374E-2</v>
      </c>
      <c r="P90" s="16">
        <f t="shared" si="14"/>
        <v>1.3100693561557466E-2</v>
      </c>
      <c r="Q90" s="10">
        <f t="shared" si="15"/>
        <v>14878.227999999999</v>
      </c>
      <c r="R90" s="10"/>
    </row>
    <row r="91" spans="1:18" x14ac:dyDescent="0.2">
      <c r="A91" s="82" t="s">
        <v>133</v>
      </c>
      <c r="B91" s="83" t="s">
        <v>89</v>
      </c>
      <c r="C91" s="84">
        <v>29937.609</v>
      </c>
      <c r="D91" s="85"/>
      <c r="E91" s="7">
        <f t="shared" si="16"/>
        <v>-15642.461711202692</v>
      </c>
      <c r="F91" s="7">
        <f t="shared" si="17"/>
        <v>-15642.5</v>
      </c>
      <c r="G91" s="62">
        <f t="shared" si="18"/>
        <v>3.2968499999697087E-2</v>
      </c>
      <c r="H91" s="2">
        <f t="shared" si="12"/>
        <v>3.2968499999697087E-2</v>
      </c>
      <c r="O91" s="2">
        <f t="shared" ca="1" si="13"/>
        <v>1.8141148949014311E-2</v>
      </c>
      <c r="P91" s="16">
        <f t="shared" si="14"/>
        <v>1.3030207699900818E-2</v>
      </c>
      <c r="Q91" s="10">
        <f t="shared" si="15"/>
        <v>14919.109</v>
      </c>
      <c r="R91" s="10"/>
    </row>
    <row r="92" spans="1:18" x14ac:dyDescent="0.2">
      <c r="A92" s="82" t="s">
        <v>133</v>
      </c>
      <c r="B92" s="83" t="s">
        <v>88</v>
      </c>
      <c r="C92" s="84">
        <v>30175.64</v>
      </c>
      <c r="D92" s="85"/>
      <c r="E92" s="7">
        <f t="shared" si="16"/>
        <v>-15366.018418016551</v>
      </c>
      <c r="F92" s="7">
        <f t="shared" si="17"/>
        <v>-15366</v>
      </c>
      <c r="G92" s="62">
        <f t="shared" si="18"/>
        <v>-1.5858799997658934E-2</v>
      </c>
      <c r="H92" s="2">
        <f t="shared" si="12"/>
        <v>-1.5858799997658934E-2</v>
      </c>
      <c r="O92" s="2">
        <f t="shared" ca="1" si="13"/>
        <v>1.781277449412921E-2</v>
      </c>
      <c r="P92" s="16">
        <f t="shared" si="14"/>
        <v>1.2623624163050863E-2</v>
      </c>
      <c r="Q92" s="10">
        <f t="shared" si="15"/>
        <v>15157.14</v>
      </c>
      <c r="R92" s="10"/>
    </row>
    <row r="93" spans="1:18" x14ac:dyDescent="0.2">
      <c r="A93" s="82" t="s">
        <v>238</v>
      </c>
      <c r="B93" s="83" t="s">
        <v>88</v>
      </c>
      <c r="C93" s="84">
        <v>30201.536</v>
      </c>
      <c r="D93" s="85"/>
      <c r="E93" s="7">
        <f t="shared" si="16"/>
        <v>-15335.9434466038</v>
      </c>
      <c r="F93" s="7">
        <f t="shared" si="17"/>
        <v>-15336</v>
      </c>
      <c r="G93" s="62">
        <f t="shared" si="18"/>
        <v>4.8695199999201577E-2</v>
      </c>
      <c r="H93" s="2">
        <f t="shared" si="12"/>
        <v>4.8695199999201577E-2</v>
      </c>
      <c r="O93" s="2">
        <f t="shared" ca="1" si="13"/>
        <v>1.7777146162676939E-2</v>
      </c>
      <c r="P93" s="16">
        <f t="shared" si="14"/>
        <v>1.2579891866345994E-2</v>
      </c>
      <c r="Q93" s="10">
        <f t="shared" si="15"/>
        <v>15183.036</v>
      </c>
      <c r="R93" s="10"/>
    </row>
    <row r="94" spans="1:18" x14ac:dyDescent="0.2">
      <c r="A94" s="82" t="s">
        <v>133</v>
      </c>
      <c r="B94" s="83" t="s">
        <v>88</v>
      </c>
      <c r="C94" s="84">
        <v>30207.510999999999</v>
      </c>
      <c r="D94" s="85"/>
      <c r="E94" s="7">
        <f t="shared" si="16"/>
        <v>-15329.004229960645</v>
      </c>
      <c r="F94" s="7">
        <f t="shared" si="17"/>
        <v>-15329</v>
      </c>
      <c r="G94" s="62">
        <f t="shared" si="18"/>
        <v>-3.6421999975573272E-3</v>
      </c>
      <c r="H94" s="2">
        <f t="shared" si="12"/>
        <v>-3.6421999975573272E-3</v>
      </c>
      <c r="O94" s="2">
        <f t="shared" ca="1" si="13"/>
        <v>1.7768832885338075E-2</v>
      </c>
      <c r="P94" s="16">
        <f t="shared" si="14"/>
        <v>1.2569698413885017E-2</v>
      </c>
      <c r="Q94" s="10">
        <f t="shared" si="15"/>
        <v>15189.010999999999</v>
      </c>
      <c r="R94" s="10"/>
    </row>
    <row r="95" spans="1:18" x14ac:dyDescent="0.2">
      <c r="A95" s="82" t="s">
        <v>133</v>
      </c>
      <c r="B95" s="83" t="s">
        <v>88</v>
      </c>
      <c r="C95" s="84">
        <v>30318.598000000002</v>
      </c>
      <c r="D95" s="85"/>
      <c r="E95" s="7">
        <f t="shared" si="16"/>
        <v>-15199.990546406108</v>
      </c>
      <c r="F95" s="7">
        <f t="shared" si="17"/>
        <v>-15200</v>
      </c>
      <c r="G95" s="62">
        <f t="shared" si="18"/>
        <v>8.1400000017310958E-3</v>
      </c>
      <c r="H95" s="2">
        <f t="shared" si="12"/>
        <v>8.1400000017310958E-3</v>
      </c>
      <c r="O95" s="2">
        <f t="shared" ca="1" si="13"/>
        <v>1.7615631060093308E-2</v>
      </c>
      <c r="P95" s="16">
        <f t="shared" si="14"/>
        <v>1.2382575831720779E-2</v>
      </c>
      <c r="Q95" s="10">
        <f t="shared" si="15"/>
        <v>15300.098000000002</v>
      </c>
      <c r="R95" s="10"/>
    </row>
    <row r="96" spans="1:18" x14ac:dyDescent="0.2">
      <c r="A96" s="82" t="s">
        <v>133</v>
      </c>
      <c r="B96" s="83" t="s">
        <v>88</v>
      </c>
      <c r="C96" s="84">
        <v>30648.377</v>
      </c>
      <c r="D96" s="85"/>
      <c r="E96" s="7">
        <f t="shared" si="16"/>
        <v>-14816.993404085855</v>
      </c>
      <c r="F96" s="7">
        <f t="shared" si="17"/>
        <v>-14817</v>
      </c>
      <c r="G96" s="62">
        <f t="shared" si="18"/>
        <v>5.679400001099566E-3</v>
      </c>
      <c r="H96" s="2">
        <f t="shared" si="12"/>
        <v>5.679400001099566E-3</v>
      </c>
      <c r="O96" s="2">
        <f t="shared" ca="1" si="13"/>
        <v>1.7160776028552645E-2</v>
      </c>
      <c r="P96" s="16">
        <f t="shared" si="14"/>
        <v>1.1835149533887077E-2</v>
      </c>
      <c r="Q96" s="10">
        <f t="shared" si="15"/>
        <v>15629.877</v>
      </c>
      <c r="R96" s="10"/>
    </row>
    <row r="97" spans="1:18" x14ac:dyDescent="0.2">
      <c r="A97" s="82" t="s">
        <v>133</v>
      </c>
      <c r="B97" s="83" t="s">
        <v>88</v>
      </c>
      <c r="C97" s="84">
        <v>31358.734</v>
      </c>
      <c r="D97" s="85"/>
      <c r="E97" s="7">
        <f t="shared" si="16"/>
        <v>-13992.002422164052</v>
      </c>
      <c r="F97" s="7">
        <f t="shared" si="17"/>
        <v>-13992</v>
      </c>
      <c r="G97" s="62">
        <f t="shared" si="18"/>
        <v>-2.0855999973719008E-3</v>
      </c>
      <c r="H97" s="2">
        <f t="shared" si="12"/>
        <v>-2.0855999973719008E-3</v>
      </c>
      <c r="O97" s="2">
        <f t="shared" ca="1" si="13"/>
        <v>1.6180996913615187E-2</v>
      </c>
      <c r="P97" s="16">
        <f t="shared" si="14"/>
        <v>1.069733263079342E-2</v>
      </c>
      <c r="Q97" s="10">
        <f t="shared" si="15"/>
        <v>16340.234</v>
      </c>
      <c r="R97" s="10"/>
    </row>
    <row r="98" spans="1:18" x14ac:dyDescent="0.2">
      <c r="A98" s="82" t="s">
        <v>133</v>
      </c>
      <c r="B98" s="83" t="s">
        <v>88</v>
      </c>
      <c r="C98" s="84">
        <v>31687.638999999999</v>
      </c>
      <c r="D98" s="85"/>
      <c r="E98" s="7">
        <f t="shared" si="16"/>
        <v>-13610.020321742732</v>
      </c>
      <c r="F98" s="7">
        <f t="shared" si="17"/>
        <v>-13610</v>
      </c>
      <c r="G98" s="62">
        <f t="shared" si="18"/>
        <v>-1.749799999743118E-2</v>
      </c>
      <c r="H98" s="2">
        <f t="shared" si="12"/>
        <v>-1.749799999743118E-2</v>
      </c>
      <c r="O98" s="2">
        <f t="shared" ca="1" si="13"/>
        <v>1.5727329493122933E-2</v>
      </c>
      <c r="P98" s="16">
        <f t="shared" si="14"/>
        <v>1.0189626350914615E-2</v>
      </c>
      <c r="Q98" s="10">
        <f t="shared" si="15"/>
        <v>16669.138999999999</v>
      </c>
      <c r="R98" s="10"/>
    </row>
    <row r="99" spans="1:18" x14ac:dyDescent="0.2">
      <c r="A99" s="82" t="s">
        <v>133</v>
      </c>
      <c r="B99" s="83" t="s">
        <v>88</v>
      </c>
      <c r="C99" s="84">
        <v>31725.544000000002</v>
      </c>
      <c r="D99" s="85"/>
      <c r="E99" s="7">
        <f t="shared" si="16"/>
        <v>-13565.998395908611</v>
      </c>
      <c r="F99" s="7">
        <f t="shared" si="17"/>
        <v>-13566</v>
      </c>
      <c r="G99" s="62">
        <f t="shared" si="18"/>
        <v>1.3812000033794902E-3</v>
      </c>
      <c r="H99" s="2">
        <f t="shared" si="12"/>
        <v>1.3812000033794902E-3</v>
      </c>
      <c r="O99" s="2">
        <f t="shared" ca="1" si="13"/>
        <v>1.5675074606992936E-2</v>
      </c>
      <c r="P99" s="16">
        <f t="shared" si="14"/>
        <v>1.0131925085592288E-2</v>
      </c>
      <c r="Q99" s="10">
        <f t="shared" si="15"/>
        <v>16707.044000000002</v>
      </c>
      <c r="R99" s="10"/>
    </row>
    <row r="100" spans="1:18" x14ac:dyDescent="0.2">
      <c r="A100" s="82" t="s">
        <v>238</v>
      </c>
      <c r="B100" s="83" t="s">
        <v>88</v>
      </c>
      <c r="C100" s="84">
        <v>31738.460999999999</v>
      </c>
      <c r="D100" s="85"/>
      <c r="E100" s="7">
        <f t="shared" si="16"/>
        <v>-13550.996912832521</v>
      </c>
      <c r="F100" s="7">
        <f t="shared" si="17"/>
        <v>-13551</v>
      </c>
      <c r="G100" s="62">
        <f t="shared" si="18"/>
        <v>2.6582000027701724E-3</v>
      </c>
      <c r="H100" s="2">
        <f t="shared" si="12"/>
        <v>2.6582000027701724E-3</v>
      </c>
      <c r="O100" s="2">
        <f t="shared" ca="1" si="13"/>
        <v>1.56572604412668E-2</v>
      </c>
      <c r="P100" s="16">
        <f t="shared" si="14"/>
        <v>1.0112290932666071E-2</v>
      </c>
      <c r="Q100" s="10">
        <f t="shared" si="15"/>
        <v>16719.960999999999</v>
      </c>
      <c r="R100" s="10"/>
    </row>
    <row r="101" spans="1:18" x14ac:dyDescent="0.2">
      <c r="A101" s="82" t="s">
        <v>238</v>
      </c>
      <c r="B101" s="83" t="s">
        <v>88</v>
      </c>
      <c r="C101" s="84">
        <v>31845.246999999999</v>
      </c>
      <c r="D101" s="85"/>
      <c r="E101" s="7">
        <f t="shared" si="16"/>
        <v>-13426.978303885891</v>
      </c>
      <c r="F101" s="7">
        <f t="shared" si="17"/>
        <v>-13427</v>
      </c>
      <c r="G101" s="62">
        <f t="shared" si="18"/>
        <v>1.8681400000787107E-2</v>
      </c>
      <c r="H101" s="2">
        <f t="shared" si="12"/>
        <v>1.8681400000787107E-2</v>
      </c>
      <c r="O101" s="2">
        <f t="shared" ca="1" si="13"/>
        <v>1.5509996671264077E-2</v>
      </c>
      <c r="P101" s="16">
        <f t="shared" si="14"/>
        <v>9.9506973358524098E-3</v>
      </c>
      <c r="Q101" s="10">
        <f t="shared" si="15"/>
        <v>16826.746999999999</v>
      </c>
      <c r="R101" s="10"/>
    </row>
    <row r="102" spans="1:18" x14ac:dyDescent="0.2">
      <c r="A102" s="82" t="s">
        <v>133</v>
      </c>
      <c r="B102" s="83" t="s">
        <v>88</v>
      </c>
      <c r="C102" s="84">
        <v>32804.430999999997</v>
      </c>
      <c r="D102" s="85"/>
      <c r="E102" s="7">
        <f t="shared" si="16"/>
        <v>-12313.005822438281</v>
      </c>
      <c r="F102" s="7">
        <f t="shared" si="17"/>
        <v>-12313</v>
      </c>
      <c r="G102" s="62">
        <f t="shared" si="18"/>
        <v>-5.0134000048274174E-3</v>
      </c>
      <c r="H102" s="2">
        <f t="shared" si="12"/>
        <v>-5.0134000048274174E-3</v>
      </c>
      <c r="O102" s="2">
        <f t="shared" ca="1" si="13"/>
        <v>1.4186997963336404E-2</v>
      </c>
      <c r="P102" s="16">
        <f t="shared" si="14"/>
        <v>8.5562038292045332E-3</v>
      </c>
      <c r="Q102" s="10">
        <f t="shared" si="15"/>
        <v>17785.930999999997</v>
      </c>
      <c r="R102" s="10"/>
    </row>
    <row r="103" spans="1:18" x14ac:dyDescent="0.2">
      <c r="A103" s="82" t="s">
        <v>133</v>
      </c>
      <c r="B103" s="83" t="s">
        <v>88</v>
      </c>
      <c r="C103" s="84">
        <v>32820.807999999997</v>
      </c>
      <c r="D103" s="85"/>
      <c r="E103" s="7">
        <f t="shared" si="16"/>
        <v>-12293.985981272595</v>
      </c>
      <c r="F103" s="7">
        <f t="shared" si="17"/>
        <v>-12294</v>
      </c>
      <c r="G103" s="62">
        <f t="shared" si="18"/>
        <v>1.2070799995854031E-2</v>
      </c>
      <c r="H103" s="2">
        <f t="shared" si="12"/>
        <v>1.2070799995854031E-2</v>
      </c>
      <c r="O103" s="2">
        <f t="shared" ca="1" si="13"/>
        <v>1.4164433353416632E-2</v>
      </c>
      <c r="P103" s="16">
        <f t="shared" si="14"/>
        <v>8.5333133324180521E-3</v>
      </c>
      <c r="Q103" s="10">
        <f t="shared" si="15"/>
        <v>17802.307999999997</v>
      </c>
      <c r="R103" s="10"/>
    </row>
    <row r="104" spans="1:18" x14ac:dyDescent="0.2">
      <c r="A104" s="82" t="s">
        <v>133</v>
      </c>
      <c r="B104" s="83" t="s">
        <v>88</v>
      </c>
      <c r="C104" s="84">
        <v>32879.373</v>
      </c>
      <c r="D104" s="85"/>
      <c r="E104" s="7">
        <f t="shared" si="16"/>
        <v>-12225.970044417954</v>
      </c>
      <c r="F104" s="7">
        <f t="shared" si="17"/>
        <v>-12226</v>
      </c>
      <c r="G104" s="62">
        <f t="shared" si="18"/>
        <v>2.5793200002226513E-2</v>
      </c>
      <c r="H104" s="2">
        <f t="shared" si="12"/>
        <v>2.5793200002226513E-2</v>
      </c>
      <c r="O104" s="2">
        <f t="shared" ca="1" si="13"/>
        <v>1.4083675802124817E-2</v>
      </c>
      <c r="P104" s="16">
        <f t="shared" si="14"/>
        <v>8.451634999808751E-3</v>
      </c>
      <c r="Q104" s="10">
        <f t="shared" si="15"/>
        <v>17860.873</v>
      </c>
      <c r="R104" s="10"/>
    </row>
    <row r="105" spans="1:18" x14ac:dyDescent="0.2">
      <c r="A105" s="82" t="s">
        <v>238</v>
      </c>
      <c r="B105" s="83" t="s">
        <v>88</v>
      </c>
      <c r="C105" s="84">
        <v>32885.387000000002</v>
      </c>
      <c r="D105" s="85"/>
      <c r="E105" s="7">
        <f t="shared" si="16"/>
        <v>-12218.985534143148</v>
      </c>
      <c r="F105" s="7">
        <f t="shared" si="17"/>
        <v>-12219</v>
      </c>
      <c r="G105" s="62">
        <f t="shared" si="18"/>
        <v>1.2455800002499018E-2</v>
      </c>
      <c r="H105" s="2">
        <f t="shared" si="12"/>
        <v>1.2455800002499018E-2</v>
      </c>
      <c r="O105" s="2">
        <f t="shared" ca="1" si="13"/>
        <v>1.4075362524785954E-2</v>
      </c>
      <c r="P105" s="16">
        <f t="shared" si="14"/>
        <v>8.4432487269081192E-3</v>
      </c>
      <c r="Q105" s="10">
        <f t="shared" si="15"/>
        <v>17866.887000000002</v>
      </c>
      <c r="R105" s="10"/>
    </row>
    <row r="106" spans="1:18" x14ac:dyDescent="0.2">
      <c r="A106" s="82" t="s">
        <v>133</v>
      </c>
      <c r="B106" s="83" t="s">
        <v>89</v>
      </c>
      <c r="C106" s="84">
        <v>33543.697</v>
      </c>
      <c r="D106" s="85"/>
      <c r="E106" s="7">
        <f t="shared" si="16"/>
        <v>-11454.440645715302</v>
      </c>
      <c r="F106" s="7">
        <f t="shared" si="17"/>
        <v>-11454.5</v>
      </c>
      <c r="G106" s="62">
        <f t="shared" si="18"/>
        <v>5.1106900005834177E-2</v>
      </c>
      <c r="H106" s="2">
        <f t="shared" si="12"/>
        <v>5.1106900005834177E-2</v>
      </c>
      <c r="O106" s="2">
        <f t="shared" ca="1" si="13"/>
        <v>1.3167433878277242E-2</v>
      </c>
      <c r="P106" s="16">
        <f t="shared" si="14"/>
        <v>7.5518287614670387E-3</v>
      </c>
      <c r="Q106" s="10">
        <f t="shared" si="15"/>
        <v>18525.197</v>
      </c>
      <c r="R106" s="10"/>
    </row>
    <row r="107" spans="1:18" x14ac:dyDescent="0.2">
      <c r="A107" s="82" t="s">
        <v>133</v>
      </c>
      <c r="B107" s="83" t="s">
        <v>88</v>
      </c>
      <c r="C107" s="84">
        <v>33886.830999999998</v>
      </c>
      <c r="D107" s="85"/>
      <c r="E107" s="7">
        <f t="shared" si="16"/>
        <v>-11055.93333799432</v>
      </c>
      <c r="F107" s="7">
        <f t="shared" si="17"/>
        <v>-11056</v>
      </c>
      <c r="G107" s="62">
        <f t="shared" si="18"/>
        <v>5.7399199999053963E-2</v>
      </c>
      <c r="H107" s="2">
        <f t="shared" si="12"/>
        <v>5.7399199999053963E-2</v>
      </c>
      <c r="O107" s="2">
        <f t="shared" ca="1" si="13"/>
        <v>1.2694170875486238E-2</v>
      </c>
      <c r="P107" s="16">
        <f t="shared" si="14"/>
        <v>7.106407275704424E-3</v>
      </c>
      <c r="Q107" s="10">
        <f t="shared" si="15"/>
        <v>18868.330999999998</v>
      </c>
      <c r="R107" s="10"/>
    </row>
    <row r="108" spans="1:18" x14ac:dyDescent="0.2">
      <c r="A108" s="82" t="s">
        <v>238</v>
      </c>
      <c r="B108" s="83" t="s">
        <v>88</v>
      </c>
      <c r="C108" s="84">
        <v>33888.483999999997</v>
      </c>
      <c r="D108" s="85"/>
      <c r="E108" s="7">
        <f t="shared" si="16"/>
        <v>-11054.013584837645</v>
      </c>
      <c r="F108" s="7">
        <f t="shared" si="17"/>
        <v>-11054</v>
      </c>
      <c r="G108" s="62">
        <f t="shared" si="18"/>
        <v>-1.1697200003254693E-2</v>
      </c>
      <c r="H108" s="2">
        <f t="shared" si="12"/>
        <v>-1.1697200003254693E-2</v>
      </c>
      <c r="O108" s="2">
        <f t="shared" ca="1" si="13"/>
        <v>1.2691795653389419E-2</v>
      </c>
      <c r="P108" s="16">
        <f t="shared" si="14"/>
        <v>7.1042050316452356E-3</v>
      </c>
      <c r="Q108" s="10">
        <f t="shared" si="15"/>
        <v>18869.983999999997</v>
      </c>
      <c r="R108" s="10"/>
    </row>
    <row r="109" spans="1:18" x14ac:dyDescent="0.2">
      <c r="A109" s="82" t="s">
        <v>238</v>
      </c>
      <c r="B109" s="83" t="s">
        <v>88</v>
      </c>
      <c r="C109" s="84">
        <v>33894.508000000002</v>
      </c>
      <c r="D109" s="85"/>
      <c r="E109" s="7">
        <f t="shared" si="16"/>
        <v>-11047.017460811134</v>
      </c>
      <c r="F109" s="7">
        <f t="shared" si="17"/>
        <v>-11047</v>
      </c>
      <c r="G109" s="62">
        <f t="shared" si="18"/>
        <v>-1.503460000094492E-2</v>
      </c>
      <c r="H109" s="2">
        <f t="shared" si="12"/>
        <v>-1.503460000094492E-2</v>
      </c>
      <c r="O109" s="2">
        <f t="shared" ca="1" si="13"/>
        <v>1.2683482376050556E-2</v>
      </c>
      <c r="P109" s="16">
        <f t="shared" si="14"/>
        <v>7.0964997923281163E-3</v>
      </c>
      <c r="Q109" s="10">
        <f t="shared" si="15"/>
        <v>18876.008000000002</v>
      </c>
      <c r="R109" s="10"/>
    </row>
    <row r="110" spans="1:18" x14ac:dyDescent="0.2">
      <c r="A110" s="82" t="s">
        <v>375</v>
      </c>
      <c r="B110" s="83" t="s">
        <v>88</v>
      </c>
      <c r="C110" s="84">
        <v>33914.334999999999</v>
      </c>
      <c r="D110" s="85"/>
      <c r="E110" s="7">
        <f t="shared" si="16"/>
        <v>-11023.990875307562</v>
      </c>
      <c r="F110" s="7">
        <f t="shared" si="17"/>
        <v>-11024</v>
      </c>
      <c r="G110" s="62">
        <f t="shared" si="18"/>
        <v>7.856800002628006E-3</v>
      </c>
      <c r="H110" s="2">
        <f t="shared" si="12"/>
        <v>7.856800002628006E-3</v>
      </c>
      <c r="O110" s="2">
        <f t="shared" ca="1" si="13"/>
        <v>1.2656167321937148E-2</v>
      </c>
      <c r="P110" s="16">
        <f t="shared" si="14"/>
        <v>7.0712112167008664E-3</v>
      </c>
      <c r="Q110" s="10">
        <f t="shared" si="15"/>
        <v>18895.834999999999</v>
      </c>
      <c r="R110" s="10"/>
    </row>
    <row r="111" spans="1:18" x14ac:dyDescent="0.2">
      <c r="A111" s="82" t="s">
        <v>133</v>
      </c>
      <c r="B111" s="83" t="s">
        <v>88</v>
      </c>
      <c r="C111" s="84">
        <v>33970.262999999999</v>
      </c>
      <c r="D111" s="85"/>
      <c r="E111" s="7">
        <f t="shared" si="16"/>
        <v>-10959.037484777275</v>
      </c>
      <c r="F111" s="7">
        <f t="shared" si="17"/>
        <v>-10959</v>
      </c>
      <c r="G111" s="62">
        <f t="shared" si="18"/>
        <v>-3.2276199999614619E-2</v>
      </c>
      <c r="H111" s="2">
        <f t="shared" si="12"/>
        <v>-3.2276199999614619E-2</v>
      </c>
      <c r="O111" s="2">
        <f t="shared" ca="1" si="13"/>
        <v>1.257897260379056E-2</v>
      </c>
      <c r="P111" s="16">
        <f t="shared" si="14"/>
        <v>6.9999809183847513E-3</v>
      </c>
      <c r="Q111" s="10">
        <f t="shared" si="15"/>
        <v>18951.762999999999</v>
      </c>
      <c r="R111" s="10"/>
    </row>
    <row r="112" spans="1:18" x14ac:dyDescent="0.2">
      <c r="A112" s="82" t="s">
        <v>238</v>
      </c>
      <c r="B112" s="83" t="s">
        <v>88</v>
      </c>
      <c r="C112" s="84">
        <v>34607.51</v>
      </c>
      <c r="D112" s="85"/>
      <c r="E112" s="7">
        <f t="shared" si="16"/>
        <v>-10218.954641563616</v>
      </c>
      <c r="F112" s="7">
        <f t="shared" si="17"/>
        <v>-10219</v>
      </c>
      <c r="G112" s="62">
        <f t="shared" si="18"/>
        <v>3.9055799999914598E-2</v>
      </c>
      <c r="H112" s="2">
        <f t="shared" si="12"/>
        <v>3.9055799999914598E-2</v>
      </c>
      <c r="O112" s="2">
        <f t="shared" ca="1" si="13"/>
        <v>1.1700140427967869E-2</v>
      </c>
      <c r="P112" s="16">
        <f t="shared" si="14"/>
        <v>6.2137766063605892E-3</v>
      </c>
      <c r="Q112" s="10">
        <f t="shared" si="15"/>
        <v>19589.010000000002</v>
      </c>
      <c r="R112" s="10"/>
    </row>
    <row r="113" spans="1:37" x14ac:dyDescent="0.2">
      <c r="A113" s="82" t="s">
        <v>238</v>
      </c>
      <c r="B113" s="83" t="s">
        <v>88</v>
      </c>
      <c r="C113" s="84">
        <v>35369.482000000004</v>
      </c>
      <c r="D113" s="85"/>
      <c r="E113" s="7">
        <f t="shared" si="16"/>
        <v>-9334.0192802214733</v>
      </c>
      <c r="F113" s="7">
        <f t="shared" si="17"/>
        <v>-9334</v>
      </c>
      <c r="G113" s="62">
        <f t="shared" si="18"/>
        <v>-1.6601199997239746E-2</v>
      </c>
      <c r="H113" s="2">
        <f t="shared" si="12"/>
        <v>-1.6601199997239746E-2</v>
      </c>
      <c r="O113" s="2">
        <f t="shared" ca="1" si="13"/>
        <v>1.0649104650125866E-2</v>
      </c>
      <c r="P113" s="16">
        <f t="shared" si="14"/>
        <v>5.3332098377807955E-3</v>
      </c>
      <c r="Q113" s="10">
        <f t="shared" si="15"/>
        <v>20350.982000000004</v>
      </c>
      <c r="R113" s="10"/>
    </row>
    <row r="114" spans="1:37" x14ac:dyDescent="0.2">
      <c r="A114" s="82" t="s">
        <v>238</v>
      </c>
      <c r="B114" s="83" t="s">
        <v>88</v>
      </c>
      <c r="C114" s="84">
        <v>35691.542000000001</v>
      </c>
      <c r="D114" s="85"/>
      <c r="E114" s="7">
        <f t="shared" si="16"/>
        <v>-8959.9867928415588</v>
      </c>
      <c r="F114" s="7">
        <f t="shared" si="17"/>
        <v>-8960</v>
      </c>
      <c r="G114" s="62">
        <f t="shared" si="18"/>
        <v>1.1372000000847038E-2</v>
      </c>
      <c r="H114" s="2">
        <f t="shared" si="12"/>
        <v>1.1372000000847038E-2</v>
      </c>
      <c r="O114" s="2">
        <f t="shared" ca="1" si="13"/>
        <v>1.0204938118020885E-2</v>
      </c>
      <c r="P114" s="16">
        <f t="shared" si="14"/>
        <v>4.9806271705465427E-3</v>
      </c>
      <c r="Q114" s="10">
        <f t="shared" si="15"/>
        <v>20673.042000000001</v>
      </c>
      <c r="R114" s="10"/>
    </row>
    <row r="115" spans="1:37" x14ac:dyDescent="0.2">
      <c r="A115" s="82" t="s">
        <v>238</v>
      </c>
      <c r="B115" s="83" t="s">
        <v>88</v>
      </c>
      <c r="C115" s="84">
        <v>36075.550000000003</v>
      </c>
      <c r="D115" s="85"/>
      <c r="E115" s="7">
        <f t="shared" si="16"/>
        <v>-8514.0094364055294</v>
      </c>
      <c r="F115" s="7">
        <f t="shared" si="17"/>
        <v>-8514</v>
      </c>
      <c r="G115" s="62">
        <f t="shared" si="18"/>
        <v>-8.1251999945379794E-3</v>
      </c>
      <c r="H115" s="2">
        <f t="shared" si="12"/>
        <v>-8.1251999945379794E-3</v>
      </c>
      <c r="O115" s="2">
        <f t="shared" ca="1" si="13"/>
        <v>9.675263590430451E-3</v>
      </c>
      <c r="P115" s="16">
        <f t="shared" si="14"/>
        <v>4.575347270405504E-3</v>
      </c>
      <c r="Q115" s="10">
        <f t="shared" si="15"/>
        <v>21057.050000000003</v>
      </c>
      <c r="R115" s="10"/>
    </row>
    <row r="116" spans="1:37" x14ac:dyDescent="0.2">
      <c r="A116" s="82" t="s">
        <v>228</v>
      </c>
      <c r="B116" s="83" t="s">
        <v>88</v>
      </c>
      <c r="C116" s="84">
        <v>36850.51</v>
      </c>
      <c r="D116" s="85"/>
      <c r="E116" s="7">
        <f t="shared" si="16"/>
        <v>-7613.9901343501988</v>
      </c>
      <c r="F116" s="7">
        <f t="shared" si="17"/>
        <v>-7614</v>
      </c>
      <c r="G116" s="62">
        <f t="shared" si="18"/>
        <v>8.4948000003350899E-3</v>
      </c>
      <c r="H116" s="2">
        <f t="shared" si="12"/>
        <v>8.4948000003350899E-3</v>
      </c>
      <c r="O116" s="2">
        <f t="shared" ca="1" si="13"/>
        <v>8.606413646862314E-3</v>
      </c>
      <c r="P116" s="16">
        <f t="shared" si="14"/>
        <v>3.8077984753964247E-3</v>
      </c>
      <c r="Q116" s="10">
        <f t="shared" si="15"/>
        <v>21832.010000000002</v>
      </c>
      <c r="R116" s="10"/>
    </row>
    <row r="117" spans="1:37" x14ac:dyDescent="0.2">
      <c r="A117" s="82" t="s">
        <v>398</v>
      </c>
      <c r="B117" s="83" t="s">
        <v>88</v>
      </c>
      <c r="C117" s="84">
        <v>39388.873599999999</v>
      </c>
      <c r="D117" s="85"/>
      <c r="E117" s="7">
        <f t="shared" si="16"/>
        <v>-4665.9976758560088</v>
      </c>
      <c r="F117" s="7">
        <f t="shared" si="17"/>
        <v>-4666</v>
      </c>
      <c r="G117" s="62">
        <f t="shared" si="18"/>
        <v>2.0012000022688881E-3</v>
      </c>
      <c r="H117" s="2">
        <f t="shared" ref="H117:H120" si="19">G117</f>
        <v>2.0012000022688881E-3</v>
      </c>
      <c r="O117" s="2">
        <f t="shared" ca="1" si="13"/>
        <v>5.1053362761524562E-3</v>
      </c>
      <c r="P117" s="16">
        <f t="shared" si="14"/>
        <v>1.7644920029493824E-3</v>
      </c>
      <c r="Q117" s="10">
        <f t="shared" si="15"/>
        <v>24370.373599999999</v>
      </c>
      <c r="R117" s="10"/>
    </row>
    <row r="118" spans="1:37" x14ac:dyDescent="0.2">
      <c r="A118" s="82" t="s">
        <v>398</v>
      </c>
      <c r="B118" s="83" t="s">
        <v>88</v>
      </c>
      <c r="C118" s="84">
        <v>39406.9565</v>
      </c>
      <c r="D118" s="85"/>
      <c r="E118" s="7">
        <f t="shared" si="16"/>
        <v>-4644.9966447871311</v>
      </c>
      <c r="F118" s="7">
        <f t="shared" si="17"/>
        <v>-4645</v>
      </c>
      <c r="G118" s="62">
        <f t="shared" si="18"/>
        <v>2.8890000030514784E-3</v>
      </c>
      <c r="H118" s="2">
        <f t="shared" si="19"/>
        <v>2.8890000030514784E-3</v>
      </c>
      <c r="O118" s="2">
        <f t="shared" ca="1" si="13"/>
        <v>5.0803964441358661E-3</v>
      </c>
      <c r="P118" s="16">
        <f t="shared" si="14"/>
        <v>1.7525244328646459E-3</v>
      </c>
      <c r="Q118" s="10">
        <f t="shared" si="15"/>
        <v>24388.4565</v>
      </c>
      <c r="R118" s="10"/>
    </row>
    <row r="119" spans="1:37" x14ac:dyDescent="0.2">
      <c r="A119" s="82" t="s">
        <v>398</v>
      </c>
      <c r="B119" s="83" t="s">
        <v>88</v>
      </c>
      <c r="C119" s="84">
        <v>39407.816700000003</v>
      </c>
      <c r="D119" s="85"/>
      <c r="E119" s="7">
        <f t="shared" si="16"/>
        <v>-4643.9976298655474</v>
      </c>
      <c r="F119" s="7">
        <f t="shared" si="17"/>
        <v>-4644</v>
      </c>
      <c r="G119" s="62">
        <f t="shared" si="18"/>
        <v>2.0408000054885633E-3</v>
      </c>
      <c r="H119" s="2">
        <f t="shared" si="19"/>
        <v>2.0408000054885633E-3</v>
      </c>
      <c r="O119" s="2">
        <f t="shared" ca="1" si="13"/>
        <v>5.0792088330874575E-3</v>
      </c>
      <c r="P119" s="16">
        <f t="shared" si="14"/>
        <v>1.7519554617111007E-3</v>
      </c>
      <c r="Q119" s="10">
        <f t="shared" si="15"/>
        <v>24389.316700000003</v>
      </c>
      <c r="R119" s="10"/>
    </row>
    <row r="120" spans="1:37" x14ac:dyDescent="0.2">
      <c r="A120" s="82" t="s">
        <v>398</v>
      </c>
      <c r="B120" s="83" t="s">
        <v>88</v>
      </c>
      <c r="C120" s="84">
        <v>40466.905700000003</v>
      </c>
      <c r="D120" s="85"/>
      <c r="E120" s="7">
        <f t="shared" si="16"/>
        <v>-3413.9979620188465</v>
      </c>
      <c r="F120" s="7">
        <f t="shared" si="17"/>
        <v>-3414</v>
      </c>
      <c r="G120" s="62">
        <f t="shared" si="18"/>
        <v>1.7548000032547861E-3</v>
      </c>
      <c r="H120" s="2">
        <f t="shared" si="19"/>
        <v>1.7548000032547861E-3</v>
      </c>
      <c r="O120" s="2">
        <f t="shared" ca="1" si="13"/>
        <v>3.6184472435443352E-3</v>
      </c>
      <c r="P120" s="16">
        <f t="shared" si="14"/>
        <v>1.1149667119754931E-3</v>
      </c>
      <c r="Q120" s="10">
        <f t="shared" si="15"/>
        <v>25448.405700000003</v>
      </c>
      <c r="R120" s="10"/>
    </row>
    <row r="121" spans="1:37" x14ac:dyDescent="0.2">
      <c r="A121" s="86" t="s">
        <v>38</v>
      </c>
      <c r="B121" s="87"/>
      <c r="C121" s="88">
        <v>40854.351000000002</v>
      </c>
      <c r="D121" s="89"/>
      <c r="E121" s="7">
        <f t="shared" si="16"/>
        <v>-2964.028610709594</v>
      </c>
      <c r="F121" s="7">
        <f t="shared" si="17"/>
        <v>-2964</v>
      </c>
      <c r="G121" s="62">
        <f t="shared" si="18"/>
        <v>-2.4635199995827861E-2</v>
      </c>
      <c r="I121" s="2">
        <f>G121</f>
        <v>-2.4635199995827861E-2</v>
      </c>
      <c r="P121" s="16">
        <f t="shared" si="14"/>
        <v>9.1330072790706766E-4</v>
      </c>
      <c r="Q121" s="10">
        <f t="shared" si="15"/>
        <v>25835.851000000002</v>
      </c>
      <c r="R121" s="10"/>
      <c r="S121" s="2">
        <f t="shared" ref="S121:S156" si="20">+(P121-G121)^2</f>
        <v>6.5272588923068415E-4</v>
      </c>
      <c r="AG121" s="2">
        <v>5</v>
      </c>
      <c r="AI121" s="2" t="s">
        <v>37</v>
      </c>
      <c r="AK121" s="2" t="s">
        <v>39</v>
      </c>
    </row>
    <row r="122" spans="1:37" x14ac:dyDescent="0.2">
      <c r="A122" s="90" t="s">
        <v>90</v>
      </c>
      <c r="B122" s="87"/>
      <c r="C122" s="88">
        <v>40860.401400000002</v>
      </c>
      <c r="D122" s="89"/>
      <c r="E122" s="7">
        <f t="shared" si="16"/>
        <v>-2957.0018263785892</v>
      </c>
      <c r="F122" s="7">
        <f t="shared" si="17"/>
        <v>-2957</v>
      </c>
      <c r="G122" s="62">
        <f t="shared" si="18"/>
        <v>-1.5725999983260408E-3</v>
      </c>
      <c r="J122" s="2">
        <f>+G122</f>
        <v>-1.5725999983260408E-3</v>
      </c>
      <c r="P122" s="16">
        <f t="shared" si="14"/>
        <v>9.1029647979354333E-4</v>
      </c>
      <c r="Q122" s="10">
        <f t="shared" si="15"/>
        <v>25841.901400000002</v>
      </c>
      <c r="R122" s="10"/>
      <c r="S122" s="2">
        <f t="shared" si="20"/>
        <v>6.1647749210586331E-6</v>
      </c>
    </row>
    <row r="123" spans="1:37" x14ac:dyDescent="0.2">
      <c r="A123" s="90" t="s">
        <v>40</v>
      </c>
      <c r="B123" s="87"/>
      <c r="C123" s="88">
        <v>40953.383999999998</v>
      </c>
      <c r="D123" s="89"/>
      <c r="E123" s="7">
        <f t="shared" si="16"/>
        <v>-2849.014143459101</v>
      </c>
      <c r="F123" s="7">
        <f t="shared" si="17"/>
        <v>-2849</v>
      </c>
      <c r="G123" s="62">
        <f t="shared" si="18"/>
        <v>-1.2178199998743366E-2</v>
      </c>
      <c r="I123" s="2">
        <f>G123</f>
        <v>-1.2178199998743366E-2</v>
      </c>
      <c r="P123" s="16">
        <f t="shared" si="14"/>
        <v>8.6446073007830169E-4</v>
      </c>
      <c r="Q123" s="10">
        <f t="shared" si="15"/>
        <v>25934.883999999998</v>
      </c>
      <c r="R123" s="10"/>
      <c r="S123" s="2">
        <f t="shared" si="20"/>
        <v>1.7011099888714694E-4</v>
      </c>
      <c r="AG123" s="2">
        <v>7</v>
      </c>
      <c r="AI123" s="2" t="s">
        <v>37</v>
      </c>
      <c r="AK123" s="2" t="s">
        <v>39</v>
      </c>
    </row>
    <row r="124" spans="1:37" x14ac:dyDescent="0.2">
      <c r="A124" s="91" t="s">
        <v>91</v>
      </c>
      <c r="B124" s="92"/>
      <c r="C124" s="93">
        <v>41163.493300000002</v>
      </c>
      <c r="D124" s="94"/>
      <c r="E124" s="7">
        <f t="shared" si="16"/>
        <v>-2604.9984193683899</v>
      </c>
      <c r="F124" s="7">
        <f t="shared" si="17"/>
        <v>-2605</v>
      </c>
      <c r="G124" s="62">
        <f t="shared" si="18"/>
        <v>1.361000002361834E-3</v>
      </c>
      <c r="J124" s="2">
        <f>+G124</f>
        <v>1.361000002361834E-3</v>
      </c>
      <c r="O124" s="2">
        <f ca="1">C$11+C$12*F124</f>
        <v>2.6576699053814197E-3</v>
      </c>
      <c r="P124" s="16">
        <f t="shared" si="14"/>
        <v>7.6447077186995267E-4</v>
      </c>
      <c r="Q124" s="10">
        <f t="shared" si="15"/>
        <v>26144.993300000002</v>
      </c>
      <c r="R124" s="10"/>
      <c r="S124" s="2">
        <f t="shared" si="20"/>
        <v>3.5584712283123614E-7</v>
      </c>
    </row>
    <row r="125" spans="1:37" x14ac:dyDescent="0.2">
      <c r="A125" s="90" t="s">
        <v>41</v>
      </c>
      <c r="B125" s="87"/>
      <c r="C125" s="88">
        <v>41276.281000000003</v>
      </c>
      <c r="D125" s="89"/>
      <c r="E125" s="7">
        <f t="shared" si="16"/>
        <v>-2474.0095850615521</v>
      </c>
      <c r="F125" s="7">
        <f t="shared" si="17"/>
        <v>-2474</v>
      </c>
      <c r="G125" s="62">
        <f t="shared" si="18"/>
        <v>-8.2531999942148104E-3</v>
      </c>
      <c r="I125" s="2">
        <f t="shared" ref="I125:I138" si="21">G125</f>
        <v>-8.2531999942148104E-3</v>
      </c>
      <c r="P125" s="16">
        <f t="shared" si="14"/>
        <v>7.1282663020718652E-4</v>
      </c>
      <c r="Q125" s="10">
        <f t="shared" si="15"/>
        <v>26257.781000000003</v>
      </c>
      <c r="R125" s="10"/>
      <c r="S125" s="2">
        <f t="shared" si="20"/>
        <v>8.0389633429844105E-5</v>
      </c>
      <c r="AG125" s="2">
        <v>9</v>
      </c>
      <c r="AI125" s="2" t="s">
        <v>37</v>
      </c>
      <c r="AK125" s="2" t="s">
        <v>39</v>
      </c>
    </row>
    <row r="126" spans="1:37" x14ac:dyDescent="0.2">
      <c r="A126" s="90" t="s">
        <v>41</v>
      </c>
      <c r="B126" s="87"/>
      <c r="C126" s="88">
        <v>41282.303999999996</v>
      </c>
      <c r="D126" s="89"/>
      <c r="E126" s="7">
        <f t="shared" si="16"/>
        <v>-2467.0146224102236</v>
      </c>
      <c r="F126" s="7">
        <f t="shared" si="17"/>
        <v>-2467</v>
      </c>
      <c r="G126" s="62">
        <f t="shared" si="18"/>
        <v>-1.2590600003022701E-2</v>
      </c>
      <c r="I126" s="2">
        <f t="shared" si="21"/>
        <v>-1.2590600003022701E-2</v>
      </c>
      <c r="P126" s="16">
        <f t="shared" si="14"/>
        <v>7.1010711456458457E-4</v>
      </c>
      <c r="Q126" s="10">
        <f t="shared" si="15"/>
        <v>26263.803999999996</v>
      </c>
      <c r="R126" s="10"/>
      <c r="S126" s="2">
        <f t="shared" si="20"/>
        <v>1.7690880982783707E-4</v>
      </c>
      <c r="AG126" s="2">
        <v>7</v>
      </c>
      <c r="AI126" s="2" t="s">
        <v>37</v>
      </c>
      <c r="AK126" s="2" t="s">
        <v>39</v>
      </c>
    </row>
    <row r="127" spans="1:37" x14ac:dyDescent="0.2">
      <c r="A127" s="90" t="s">
        <v>42</v>
      </c>
      <c r="B127" s="87"/>
      <c r="C127" s="88">
        <v>41301.25</v>
      </c>
      <c r="D127" s="89"/>
      <c r="E127" s="7">
        <f t="shared" si="16"/>
        <v>-2445.0112084317684</v>
      </c>
      <c r="F127" s="7">
        <f t="shared" si="17"/>
        <v>-2445</v>
      </c>
      <c r="G127" s="62">
        <f t="shared" si="18"/>
        <v>-9.6510000003036112E-3</v>
      </c>
      <c r="I127" s="2">
        <f t="shared" si="21"/>
        <v>-9.6510000003036112E-3</v>
      </c>
      <c r="P127" s="16">
        <f t="shared" si="14"/>
        <v>7.0158654635204089E-4</v>
      </c>
      <c r="Q127" s="10">
        <f t="shared" si="15"/>
        <v>26282.75</v>
      </c>
      <c r="R127" s="10"/>
      <c r="S127" s="2">
        <f t="shared" si="20"/>
        <v>1.071760482059956E-4</v>
      </c>
      <c r="AG127" s="2">
        <v>11</v>
      </c>
      <c r="AI127" s="2" t="s">
        <v>37</v>
      </c>
      <c r="AK127" s="2" t="s">
        <v>39</v>
      </c>
    </row>
    <row r="128" spans="1:37" x14ac:dyDescent="0.2">
      <c r="A128" s="90" t="s">
        <v>42</v>
      </c>
      <c r="B128" s="87"/>
      <c r="C128" s="88">
        <v>41319.339999999997</v>
      </c>
      <c r="D128" s="89"/>
      <c r="E128" s="7">
        <f t="shared" si="16"/>
        <v>-2424.0019315991863</v>
      </c>
      <c r="F128" s="7">
        <f t="shared" si="17"/>
        <v>-2424</v>
      </c>
      <c r="G128" s="62">
        <f t="shared" si="18"/>
        <v>-1.6632000042591244E-3</v>
      </c>
      <c r="I128" s="2">
        <f t="shared" si="21"/>
        <v>-1.6632000042591244E-3</v>
      </c>
      <c r="P128" s="16">
        <f t="shared" si="14"/>
        <v>6.9349075678517289E-4</v>
      </c>
      <c r="Q128" s="10">
        <f t="shared" si="15"/>
        <v>26300.839999999997</v>
      </c>
      <c r="R128" s="10"/>
      <c r="S128" s="2">
        <f t="shared" si="20"/>
        <v>5.553991343191549E-6</v>
      </c>
      <c r="AG128" s="2">
        <v>10</v>
      </c>
      <c r="AI128" s="2" t="s">
        <v>37</v>
      </c>
      <c r="AK128" s="2" t="s">
        <v>39</v>
      </c>
    </row>
    <row r="129" spans="1:37" x14ac:dyDescent="0.2">
      <c r="A129" s="90" t="s">
        <v>42</v>
      </c>
      <c r="B129" s="87"/>
      <c r="C129" s="88">
        <v>41350.332999999999</v>
      </c>
      <c r="D129" s="89"/>
      <c r="E129" s="7">
        <f t="shared" si="16"/>
        <v>-2388.0074309428906</v>
      </c>
      <c r="F129" s="7">
        <f t="shared" si="17"/>
        <v>-2388</v>
      </c>
      <c r="G129" s="62">
        <f t="shared" si="18"/>
        <v>-6.3984000007621944E-3</v>
      </c>
      <c r="I129" s="2">
        <f t="shared" si="21"/>
        <v>-6.3984000007621944E-3</v>
      </c>
      <c r="P129" s="16">
        <f t="shared" si="14"/>
        <v>6.7969743108895798E-4</v>
      </c>
      <c r="Q129" s="10">
        <f t="shared" si="15"/>
        <v>26331.832999999999</v>
      </c>
      <c r="R129" s="10"/>
      <c r="S129" s="2">
        <f t="shared" si="20"/>
        <v>5.0099463254777877E-5</v>
      </c>
      <c r="AG129" s="2">
        <v>10</v>
      </c>
      <c r="AI129" s="2" t="s">
        <v>37</v>
      </c>
      <c r="AK129" s="2" t="s">
        <v>39</v>
      </c>
    </row>
    <row r="130" spans="1:37" x14ac:dyDescent="0.2">
      <c r="A130" s="90" t="s">
        <v>43</v>
      </c>
      <c r="B130" s="87"/>
      <c r="C130" s="88">
        <v>41534.608999999997</v>
      </c>
      <c r="D130" s="89"/>
      <c r="E130" s="7">
        <f t="shared" si="16"/>
        <v>-2173.9938600417518</v>
      </c>
      <c r="F130" s="7">
        <f t="shared" si="17"/>
        <v>-2174</v>
      </c>
      <c r="G130" s="62">
        <f t="shared" si="18"/>
        <v>5.2867999984300695E-3</v>
      </c>
      <c r="I130" s="2">
        <f t="shared" si="21"/>
        <v>5.2867999984300695E-3</v>
      </c>
      <c r="P130" s="16">
        <f t="shared" si="14"/>
        <v>5.9992435400734595E-4</v>
      </c>
      <c r="Q130" s="10">
        <f t="shared" si="15"/>
        <v>26516.108999999997</v>
      </c>
      <c r="R130" s="10"/>
      <c r="S130" s="2">
        <f t="shared" si="20"/>
        <v>2.1966803306282922E-5</v>
      </c>
      <c r="AG130" s="2">
        <v>7</v>
      </c>
      <c r="AI130" s="2" t="s">
        <v>37</v>
      </c>
      <c r="AK130" s="2" t="s">
        <v>39</v>
      </c>
    </row>
    <row r="131" spans="1:37" x14ac:dyDescent="0.2">
      <c r="A131" s="90" t="s">
        <v>43</v>
      </c>
      <c r="B131" s="87"/>
      <c r="C131" s="88">
        <v>41565.61</v>
      </c>
      <c r="D131" s="89"/>
      <c r="E131" s="7">
        <f t="shared" si="16"/>
        <v>-2137.990068384091</v>
      </c>
      <c r="F131" s="7">
        <f t="shared" si="17"/>
        <v>-2138</v>
      </c>
      <c r="G131" s="62">
        <f t="shared" si="18"/>
        <v>8.551600003556814E-3</v>
      </c>
      <c r="I131" s="2">
        <f t="shared" si="21"/>
        <v>8.551600003556814E-3</v>
      </c>
      <c r="P131" s="16">
        <f t="shared" si="14"/>
        <v>5.8687813975086896E-4</v>
      </c>
      <c r="Q131" s="10">
        <f t="shared" si="15"/>
        <v>26547.11</v>
      </c>
      <c r="R131" s="10"/>
      <c r="S131" s="2">
        <f t="shared" si="20"/>
        <v>6.3436794367788434E-5</v>
      </c>
      <c r="AG131" s="2">
        <v>10</v>
      </c>
      <c r="AI131" s="2" t="s">
        <v>37</v>
      </c>
      <c r="AK131" s="2" t="s">
        <v>39</v>
      </c>
    </row>
    <row r="132" spans="1:37" x14ac:dyDescent="0.2">
      <c r="A132" s="90" t="s">
        <v>43</v>
      </c>
      <c r="B132" s="87"/>
      <c r="C132" s="88">
        <v>41571.629999999997</v>
      </c>
      <c r="D132" s="89"/>
      <c r="E132" s="7">
        <f t="shared" si="16"/>
        <v>-2130.99858985827</v>
      </c>
      <c r="F132" s="7">
        <f t="shared" si="17"/>
        <v>-2131</v>
      </c>
      <c r="G132" s="62">
        <f t="shared" si="18"/>
        <v>1.2141999977757223E-3</v>
      </c>
      <c r="I132" s="2">
        <f t="shared" si="21"/>
        <v>1.2141999977757223E-3</v>
      </c>
      <c r="P132" s="16">
        <f t="shared" si="14"/>
        <v>5.843538692311851E-4</v>
      </c>
      <c r="Q132" s="10">
        <f t="shared" si="15"/>
        <v>26553.129999999997</v>
      </c>
      <c r="R132" s="10"/>
      <c r="S132" s="2">
        <f t="shared" si="20"/>
        <v>3.9670614564254167E-7</v>
      </c>
      <c r="AG132" s="2">
        <v>10</v>
      </c>
      <c r="AI132" s="2" t="s">
        <v>37</v>
      </c>
      <c r="AK132" s="2" t="s">
        <v>39</v>
      </c>
    </row>
    <row r="133" spans="1:37" x14ac:dyDescent="0.2">
      <c r="A133" s="90" t="s">
        <v>44</v>
      </c>
      <c r="B133" s="87"/>
      <c r="C133" s="88">
        <v>41598.332999999999</v>
      </c>
      <c r="D133" s="89"/>
      <c r="E133" s="7">
        <f t="shared" si="16"/>
        <v>-2099.986388683003</v>
      </c>
      <c r="F133" s="7">
        <f t="shared" si="17"/>
        <v>-2100</v>
      </c>
      <c r="G133" s="62">
        <f t="shared" si="18"/>
        <v>1.1720000002242159E-2</v>
      </c>
      <c r="I133" s="2">
        <f t="shared" si="21"/>
        <v>1.1720000002242159E-2</v>
      </c>
      <c r="P133" s="16">
        <f t="shared" si="14"/>
        <v>5.7322385122284003E-4</v>
      </c>
      <c r="Q133" s="10">
        <f t="shared" si="15"/>
        <v>26579.832999999999</v>
      </c>
      <c r="R133" s="10"/>
      <c r="S133" s="2">
        <f t="shared" si="20"/>
        <v>1.2425061856093306E-4</v>
      </c>
      <c r="AG133" s="2">
        <v>7</v>
      </c>
      <c r="AI133" s="2" t="s">
        <v>37</v>
      </c>
      <c r="AK133" s="2" t="s">
        <v>39</v>
      </c>
    </row>
    <row r="134" spans="1:37" x14ac:dyDescent="0.2">
      <c r="A134" s="90" t="s">
        <v>44</v>
      </c>
      <c r="B134" s="87"/>
      <c r="C134" s="88">
        <v>41610.374000000003</v>
      </c>
      <c r="D134" s="89"/>
      <c r="E134" s="7">
        <f t="shared" si="16"/>
        <v>-2086.0022702561778</v>
      </c>
      <c r="F134" s="7">
        <f t="shared" si="17"/>
        <v>-2086</v>
      </c>
      <c r="G134" s="62">
        <f t="shared" si="18"/>
        <v>-1.9547999982023612E-3</v>
      </c>
      <c r="I134" s="2">
        <f t="shared" si="21"/>
        <v>-1.9547999982023612E-3</v>
      </c>
      <c r="P134" s="16">
        <f t="shared" si="14"/>
        <v>5.6822354037752666E-4</v>
      </c>
      <c r="Q134" s="10">
        <f t="shared" si="15"/>
        <v>26591.874000000003</v>
      </c>
      <c r="R134" s="10"/>
      <c r="S134" s="2">
        <f t="shared" si="20"/>
        <v>6.365647776228179E-6</v>
      </c>
      <c r="AG134" s="2">
        <v>8</v>
      </c>
      <c r="AI134" s="2" t="s">
        <v>37</v>
      </c>
      <c r="AK134" s="2" t="s">
        <v>39</v>
      </c>
    </row>
    <row r="135" spans="1:37" x14ac:dyDescent="0.2">
      <c r="A135" s="90" t="s">
        <v>44</v>
      </c>
      <c r="B135" s="87"/>
      <c r="C135" s="88">
        <v>41616.406999999999</v>
      </c>
      <c r="D135" s="89"/>
      <c r="E135" s="7">
        <f t="shared" si="16"/>
        <v>-2078.9956938531432</v>
      </c>
      <c r="F135" s="7">
        <f t="shared" si="17"/>
        <v>-2079</v>
      </c>
      <c r="G135" s="62">
        <f t="shared" si="18"/>
        <v>3.7078000023029745E-3</v>
      </c>
      <c r="I135" s="2">
        <f t="shared" si="21"/>
        <v>3.7078000023029745E-3</v>
      </c>
      <c r="P135" s="16">
        <f t="shared" si="14"/>
        <v>5.6572948636496106E-4</v>
      </c>
      <c r="Q135" s="10">
        <f t="shared" si="15"/>
        <v>26597.906999999999</v>
      </c>
      <c r="R135" s="10"/>
      <c r="S135" s="2">
        <f t="shared" si="20"/>
        <v>9.8726071271269739E-6</v>
      </c>
      <c r="AG135" s="2">
        <v>9</v>
      </c>
      <c r="AI135" s="2" t="s">
        <v>37</v>
      </c>
      <c r="AK135" s="2" t="s">
        <v>39</v>
      </c>
    </row>
    <row r="136" spans="1:37" x14ac:dyDescent="0.2">
      <c r="A136" s="90" t="s">
        <v>44</v>
      </c>
      <c r="B136" s="87"/>
      <c r="C136" s="88">
        <v>41622.432999999997</v>
      </c>
      <c r="D136" s="89"/>
      <c r="E136" s="7">
        <f t="shared" si="16"/>
        <v>-2071.9972470762982</v>
      </c>
      <c r="F136" s="7">
        <f t="shared" si="17"/>
        <v>-2072</v>
      </c>
      <c r="G136" s="62">
        <f t="shared" si="18"/>
        <v>2.3703999977442436E-3</v>
      </c>
      <c r="I136" s="2">
        <f t="shared" si="21"/>
        <v>2.3703999977442436E-3</v>
      </c>
      <c r="P136" s="16">
        <f t="shared" si="14"/>
        <v>5.6323949995912303E-4</v>
      </c>
      <c r="Q136" s="10">
        <f t="shared" si="15"/>
        <v>26603.932999999997</v>
      </c>
      <c r="R136" s="10"/>
      <c r="S136" s="2">
        <f t="shared" si="20"/>
        <v>3.2658290647549648E-6</v>
      </c>
      <c r="AG136" s="2">
        <v>8</v>
      </c>
      <c r="AI136" s="2" t="s">
        <v>37</v>
      </c>
      <c r="AK136" s="2" t="s">
        <v>39</v>
      </c>
    </row>
    <row r="137" spans="1:37" x14ac:dyDescent="0.2">
      <c r="A137" s="90" t="s">
        <v>44</v>
      </c>
      <c r="B137" s="87"/>
      <c r="C137" s="88">
        <v>41623.303</v>
      </c>
      <c r="D137" s="89"/>
      <c r="E137" s="7">
        <f t="shared" si="16"/>
        <v>-2070.9868506780449</v>
      </c>
      <c r="F137" s="7">
        <f t="shared" si="17"/>
        <v>-2071</v>
      </c>
      <c r="G137" s="62">
        <f t="shared" si="18"/>
        <v>1.1322199999995064E-2</v>
      </c>
      <c r="I137" s="2">
        <f t="shared" si="21"/>
        <v>1.1322199999995064E-2</v>
      </c>
      <c r="P137" s="16">
        <f t="shared" si="14"/>
        <v>5.628841196649606E-4</v>
      </c>
      <c r="Q137" s="10">
        <f t="shared" si="15"/>
        <v>26604.803</v>
      </c>
      <c r="R137" s="10"/>
      <c r="S137" s="2">
        <f t="shared" si="20"/>
        <v>1.1576287821272357E-4</v>
      </c>
      <c r="AG137" s="2">
        <v>11</v>
      </c>
      <c r="AI137" s="2" t="s">
        <v>37</v>
      </c>
      <c r="AK137" s="2" t="s">
        <v>39</v>
      </c>
    </row>
    <row r="138" spans="1:37" x14ac:dyDescent="0.2">
      <c r="A138" s="90" t="s">
        <v>44</v>
      </c>
      <c r="B138" s="87"/>
      <c r="C138" s="88">
        <v>41648.262999999999</v>
      </c>
      <c r="D138" s="89"/>
      <c r="E138" s="7">
        <f t="shared" si="16"/>
        <v>-2041.9989264247924</v>
      </c>
      <c r="F138" s="7">
        <f t="shared" si="17"/>
        <v>-2042</v>
      </c>
      <c r="G138" s="62">
        <f t="shared" si="18"/>
        <v>9.2440000298665836E-4</v>
      </c>
      <c r="I138" s="2">
        <f t="shared" si="21"/>
        <v>9.2440000298665836E-4</v>
      </c>
      <c r="P138" s="16">
        <f t="shared" si="14"/>
        <v>5.5261420152050568E-4</v>
      </c>
      <c r="Q138" s="10">
        <f t="shared" si="15"/>
        <v>26629.762999999999</v>
      </c>
      <c r="R138" s="10"/>
      <c r="S138" s="2">
        <f t="shared" si="20"/>
        <v>1.3822468217182949E-7</v>
      </c>
      <c r="AG138" s="2">
        <v>8</v>
      </c>
      <c r="AI138" s="2" t="s">
        <v>37</v>
      </c>
      <c r="AK138" s="2" t="s">
        <v>39</v>
      </c>
    </row>
    <row r="139" spans="1:37" x14ac:dyDescent="0.2">
      <c r="A139" s="91" t="s">
        <v>92</v>
      </c>
      <c r="B139" s="92"/>
      <c r="C139" s="93">
        <v>41888.493900000001</v>
      </c>
      <c r="D139" s="94"/>
      <c r="E139" s="7">
        <f t="shared" si="16"/>
        <v>-1763.0007240012785</v>
      </c>
      <c r="F139" s="7">
        <f t="shared" si="17"/>
        <v>-1763</v>
      </c>
      <c r="G139" s="62">
        <f t="shared" si="18"/>
        <v>-6.2339999567484483E-4</v>
      </c>
      <c r="J139" s="2">
        <f>+G139</f>
        <v>-6.2339999567484483E-4</v>
      </c>
      <c r="O139" s="2">
        <f ca="1">C$11+C$12*F139</f>
        <v>1.6577014026210057E-3</v>
      </c>
      <c r="P139" s="16">
        <f t="shared" si="14"/>
        <v>4.5737721628198919E-4</v>
      </c>
      <c r="Q139" s="10">
        <f t="shared" si="15"/>
        <v>26869.993900000001</v>
      </c>
      <c r="R139" s="10"/>
      <c r="S139" s="2">
        <f t="shared" si="20"/>
        <v>1.1680793818851873E-6</v>
      </c>
    </row>
    <row r="140" spans="1:37" x14ac:dyDescent="0.2">
      <c r="A140" s="91" t="s">
        <v>92</v>
      </c>
      <c r="B140" s="92"/>
      <c r="C140" s="93">
        <v>41888.494400000003</v>
      </c>
      <c r="D140" s="94"/>
      <c r="E140" s="7">
        <f t="shared" si="16"/>
        <v>-1763.0001433136913</v>
      </c>
      <c r="F140" s="7">
        <f t="shared" si="17"/>
        <v>-1763</v>
      </c>
      <c r="G140" s="62">
        <f t="shared" si="18"/>
        <v>-1.2339999375399202E-4</v>
      </c>
      <c r="J140" s="2">
        <f>+G140</f>
        <v>-1.2339999375399202E-4</v>
      </c>
      <c r="O140" s="2">
        <f ca="1">C$11+C$12*F140</f>
        <v>1.6577014026210057E-3</v>
      </c>
      <c r="P140" s="16">
        <f t="shared" si="14"/>
        <v>4.5737721628198919E-4</v>
      </c>
      <c r="Q140" s="10">
        <f t="shared" si="15"/>
        <v>26869.994400000003</v>
      </c>
      <c r="R140" s="10"/>
      <c r="S140" s="2">
        <f t="shared" si="20"/>
        <v>3.3730216769717822E-7</v>
      </c>
    </row>
    <row r="141" spans="1:37" x14ac:dyDescent="0.2">
      <c r="A141" s="95" t="s">
        <v>45</v>
      </c>
      <c r="B141" s="96"/>
      <c r="C141" s="97">
        <v>41894.525999999998</v>
      </c>
      <c r="D141" s="98"/>
      <c r="E141" s="7">
        <f t="shared" si="16"/>
        <v>-1755.995192835896</v>
      </c>
      <c r="F141" s="7">
        <f t="shared" si="17"/>
        <v>-1756</v>
      </c>
      <c r="G141" s="62">
        <f t="shared" si="18"/>
        <v>4.1391999984625727E-3</v>
      </c>
      <c r="I141" s="2">
        <f>G141</f>
        <v>4.1391999984625727E-3</v>
      </c>
      <c r="P141" s="16">
        <f t="shared" si="14"/>
        <v>4.5507085326556228E-4</v>
      </c>
      <c r="Q141" s="10">
        <f t="shared" si="15"/>
        <v>26876.025999999998</v>
      </c>
      <c r="R141" s="10"/>
      <c r="S141" s="2">
        <f t="shared" si="20"/>
        <v>1.3572807558490053E-5</v>
      </c>
      <c r="AG141" s="2">
        <v>12</v>
      </c>
      <c r="AI141" s="2" t="s">
        <v>37</v>
      </c>
      <c r="AK141" s="2" t="s">
        <v>39</v>
      </c>
    </row>
    <row r="142" spans="1:37" x14ac:dyDescent="0.2">
      <c r="A142" s="95" t="s">
        <v>46</v>
      </c>
      <c r="B142" s="96"/>
      <c r="C142" s="97">
        <v>41900.555</v>
      </c>
      <c r="D142" s="98"/>
      <c r="E142" s="7">
        <f t="shared" si="16"/>
        <v>-1748.993261933535</v>
      </c>
      <c r="F142" s="7">
        <f t="shared" si="17"/>
        <v>-1749</v>
      </c>
      <c r="G142" s="62">
        <f t="shared" si="18"/>
        <v>5.8017999981530011E-3</v>
      </c>
      <c r="I142" s="2">
        <f>G142</f>
        <v>5.8017999981530011E-3</v>
      </c>
      <c r="P142" s="16">
        <f t="shared" si="14"/>
        <v>4.5276855785586283E-4</v>
      </c>
      <c r="Q142" s="10">
        <f t="shared" si="15"/>
        <v>26882.055</v>
      </c>
      <c r="R142" s="10"/>
      <c r="S142" s="2">
        <f t="shared" si="20"/>
        <v>2.8612137349287275E-5</v>
      </c>
      <c r="AG142" s="2">
        <v>14</v>
      </c>
      <c r="AI142" s="2" t="s">
        <v>37</v>
      </c>
      <c r="AK142" s="2" t="s">
        <v>39</v>
      </c>
    </row>
    <row r="143" spans="1:37" x14ac:dyDescent="0.2">
      <c r="A143" s="95" t="s">
        <v>47</v>
      </c>
      <c r="B143" s="96"/>
      <c r="C143" s="97">
        <v>41989.241000000002</v>
      </c>
      <c r="D143" s="98"/>
      <c r="E143" s="7">
        <f t="shared" si="16"/>
        <v>-1645.9955435711929</v>
      </c>
      <c r="F143" s="7">
        <f t="shared" si="17"/>
        <v>-1646</v>
      </c>
      <c r="G143" s="62">
        <f t="shared" si="18"/>
        <v>3.8372000053641386E-3</v>
      </c>
      <c r="I143" s="2">
        <f>G143</f>
        <v>3.8372000053641386E-3</v>
      </c>
      <c r="P143" s="16">
        <f t="shared" si="14"/>
        <v>4.1936219054398061E-4</v>
      </c>
      <c r="Q143" s="10">
        <f t="shared" si="15"/>
        <v>26970.741000000002</v>
      </c>
      <c r="R143" s="10"/>
      <c r="S143" s="2">
        <f t="shared" si="20"/>
        <v>1.1681615328414633E-5</v>
      </c>
      <c r="AG143" s="2">
        <v>6</v>
      </c>
      <c r="AI143" s="2" t="s">
        <v>37</v>
      </c>
      <c r="AK143" s="2" t="s">
        <v>39</v>
      </c>
    </row>
    <row r="144" spans="1:37" x14ac:dyDescent="0.2">
      <c r="A144" s="95" t="s">
        <v>48</v>
      </c>
      <c r="B144" s="96"/>
      <c r="C144" s="97">
        <v>42020.222999999998</v>
      </c>
      <c r="D144" s="98"/>
      <c r="E144" s="7">
        <f t="shared" si="16"/>
        <v>-1610.0138180417784</v>
      </c>
      <c r="F144" s="7">
        <f t="shared" si="17"/>
        <v>-1610</v>
      </c>
      <c r="G144" s="62">
        <f t="shared" si="18"/>
        <v>-1.1898000004293863E-2</v>
      </c>
      <c r="K144" s="2">
        <f>G144</f>
        <v>-1.1898000004293863E-2</v>
      </c>
      <c r="P144" s="16">
        <f t="shared" si="14"/>
        <v>4.0789387564823002E-4</v>
      </c>
      <c r="Q144" s="10">
        <f t="shared" si="15"/>
        <v>27001.722999999998</v>
      </c>
      <c r="R144" s="10"/>
      <c r="S144" s="2">
        <f t="shared" si="20"/>
        <v>1.5143502418439627E-4</v>
      </c>
      <c r="AG144" s="2">
        <v>5</v>
      </c>
      <c r="AI144" s="2" t="s">
        <v>37</v>
      </c>
      <c r="AK144" s="2" t="s">
        <v>39</v>
      </c>
    </row>
    <row r="145" spans="1:37" x14ac:dyDescent="0.2">
      <c r="A145" s="95" t="s">
        <v>48</v>
      </c>
      <c r="B145" s="96"/>
      <c r="C145" s="97">
        <v>42026.267999999996</v>
      </c>
      <c r="D145" s="98"/>
      <c r="E145" s="7">
        <f t="shared" si="16"/>
        <v>-1602.9933051366959</v>
      </c>
      <c r="F145" s="7">
        <f t="shared" si="17"/>
        <v>-1603</v>
      </c>
      <c r="G145" s="62">
        <f t="shared" si="18"/>
        <v>5.7645999986561947E-3</v>
      </c>
      <c r="I145" s="2">
        <f t="shared" ref="I145:I156" si="22">G145</f>
        <v>5.7645999986561947E-3</v>
      </c>
      <c r="P145" s="16">
        <f t="shared" si="14"/>
        <v>4.0567641889313188E-4</v>
      </c>
      <c r="Q145" s="10">
        <f t="shared" si="15"/>
        <v>27007.767999999996</v>
      </c>
      <c r="R145" s="10"/>
      <c r="S145" s="2">
        <f t="shared" si="20"/>
        <v>2.8718061933740561E-5</v>
      </c>
      <c r="AG145" s="2">
        <v>6</v>
      </c>
      <c r="AI145" s="2" t="s">
        <v>37</v>
      </c>
      <c r="AK145" s="2" t="s">
        <v>39</v>
      </c>
    </row>
    <row r="146" spans="1:37" x14ac:dyDescent="0.2">
      <c r="A146" s="95" t="s">
        <v>48</v>
      </c>
      <c r="B146" s="96"/>
      <c r="C146" s="97">
        <v>42044.339</v>
      </c>
      <c r="D146" s="98"/>
      <c r="E146" s="7">
        <f t="shared" si="16"/>
        <v>-1582.0060944323432</v>
      </c>
      <c r="F146" s="7">
        <f t="shared" si="17"/>
        <v>-1582</v>
      </c>
      <c r="G146" s="62">
        <f t="shared" si="18"/>
        <v>-5.2475999982561916E-3</v>
      </c>
      <c r="I146" s="2">
        <f t="shared" si="22"/>
        <v>-5.2475999982561916E-3</v>
      </c>
      <c r="P146" s="16">
        <f t="shared" si="14"/>
        <v>3.9904845426820236E-4</v>
      </c>
      <c r="Q146" s="10">
        <f t="shared" si="15"/>
        <v>27025.839</v>
      </c>
      <c r="R146" s="10"/>
      <c r="S146" s="2">
        <f t="shared" si="20"/>
        <v>3.188463874639613E-5</v>
      </c>
      <c r="AG146" s="2">
        <v>7</v>
      </c>
      <c r="AI146" s="2" t="s">
        <v>37</v>
      </c>
      <c r="AK146" s="2" t="s">
        <v>39</v>
      </c>
    </row>
    <row r="147" spans="1:37" x14ac:dyDescent="0.2">
      <c r="A147" s="95" t="s">
        <v>49</v>
      </c>
      <c r="B147" s="96"/>
      <c r="C147" s="97">
        <v>42272.523000000001</v>
      </c>
      <c r="D147" s="98"/>
      <c r="E147" s="7">
        <f t="shared" si="16"/>
        <v>-1316.9988625491558</v>
      </c>
      <c r="F147" s="7">
        <f t="shared" si="17"/>
        <v>-1317</v>
      </c>
      <c r="G147" s="62">
        <f t="shared" si="18"/>
        <v>9.7939999977825209E-4</v>
      </c>
      <c r="I147" s="2">
        <f t="shared" si="22"/>
        <v>9.7939999977825209E-4</v>
      </c>
      <c r="P147" s="16">
        <f t="shared" si="14"/>
        <v>3.1855560727206102E-4</v>
      </c>
      <c r="Q147" s="10">
        <f t="shared" si="15"/>
        <v>27254.023000000001</v>
      </c>
      <c r="R147" s="10"/>
      <c r="S147" s="2">
        <f t="shared" si="20"/>
        <v>4.3671531110687665E-7</v>
      </c>
      <c r="AG147" s="2">
        <v>6</v>
      </c>
      <c r="AI147" s="2" t="s">
        <v>37</v>
      </c>
      <c r="AK147" s="2" t="s">
        <v>39</v>
      </c>
    </row>
    <row r="148" spans="1:37" x14ac:dyDescent="0.2">
      <c r="A148" s="95" t="s">
        <v>49</v>
      </c>
      <c r="B148" s="96"/>
      <c r="C148" s="97">
        <v>42272.525000000001</v>
      </c>
      <c r="D148" s="98"/>
      <c r="E148" s="7">
        <f t="shared" si="16"/>
        <v>-1316.9965397988146</v>
      </c>
      <c r="F148" s="7">
        <f t="shared" si="17"/>
        <v>-1317</v>
      </c>
      <c r="G148" s="62">
        <f t="shared" si="18"/>
        <v>2.9794000001857057E-3</v>
      </c>
      <c r="I148" s="2">
        <f t="shared" si="22"/>
        <v>2.9794000001857057E-3</v>
      </c>
      <c r="P148" s="16">
        <f t="shared" si="14"/>
        <v>3.1855560727206102E-4</v>
      </c>
      <c r="Q148" s="10">
        <f t="shared" si="15"/>
        <v>27254.025000000001</v>
      </c>
      <c r="R148" s="10"/>
      <c r="S148" s="2">
        <f t="shared" si="20"/>
        <v>7.0800928832999825E-6</v>
      </c>
      <c r="AG148" s="2">
        <v>6</v>
      </c>
      <c r="AI148" s="2" t="s">
        <v>50</v>
      </c>
      <c r="AK148" s="2" t="s">
        <v>39</v>
      </c>
    </row>
    <row r="149" spans="1:37" x14ac:dyDescent="0.2">
      <c r="A149" s="95" t="s">
        <v>49</v>
      </c>
      <c r="B149" s="96"/>
      <c r="C149" s="97">
        <v>42291.47</v>
      </c>
      <c r="D149" s="98"/>
      <c r="E149" s="7">
        <f t="shared" si="16"/>
        <v>-1294.9942871955343</v>
      </c>
      <c r="F149" s="7">
        <f t="shared" si="17"/>
        <v>-1295</v>
      </c>
      <c r="G149" s="62">
        <f t="shared" si="18"/>
        <v>4.9189999990630895E-3</v>
      </c>
      <c r="I149" s="2">
        <f t="shared" si="22"/>
        <v>4.9189999990630895E-3</v>
      </c>
      <c r="P149" s="16">
        <f t="shared" ref="P149:P212" si="23">+D$11+D$12*F149+D$13*F149^2</f>
        <v>3.121352523290027E-4</v>
      </c>
      <c r="Q149" s="10">
        <f t="shared" ref="Q149:Q212" si="24">C149-15018.5</f>
        <v>27272.97</v>
      </c>
      <c r="R149" s="10"/>
      <c r="S149" s="2">
        <f t="shared" si="20"/>
        <v>2.122320279470132E-5</v>
      </c>
      <c r="AG149" s="2">
        <v>6</v>
      </c>
      <c r="AI149" s="2" t="s">
        <v>37</v>
      </c>
      <c r="AK149" s="2" t="s">
        <v>39</v>
      </c>
    </row>
    <row r="150" spans="1:37" x14ac:dyDescent="0.2">
      <c r="A150" s="95" t="s">
        <v>51</v>
      </c>
      <c r="B150" s="96"/>
      <c r="C150" s="97">
        <v>42365.517</v>
      </c>
      <c r="D150" s="98"/>
      <c r="E150" s="7">
        <f t="shared" ref="E150:E213" si="25">(C150-C$7)/C$8</f>
        <v>-1208.9979399527219</v>
      </c>
      <c r="F150" s="7">
        <f t="shared" ref="F150:F213" si="26">ROUND(2*E150,0)/2</f>
        <v>-1209</v>
      </c>
      <c r="G150" s="62">
        <f t="shared" ref="G150:G213" si="27">C150-(C$7+F150*C$8)</f>
        <v>1.7738000024110079E-3</v>
      </c>
      <c r="I150" s="2">
        <f t="shared" si="22"/>
        <v>1.7738000024110079E-3</v>
      </c>
      <c r="P150" s="16">
        <f t="shared" si="23"/>
        <v>2.8742301069086142E-4</v>
      </c>
      <c r="Q150" s="10">
        <f t="shared" si="24"/>
        <v>27347.017</v>
      </c>
      <c r="R150" s="10"/>
      <c r="S150" s="2">
        <f t="shared" si="20"/>
        <v>2.2093165615150325E-6</v>
      </c>
      <c r="AG150" s="2">
        <v>7</v>
      </c>
      <c r="AI150" s="2" t="s">
        <v>37</v>
      </c>
      <c r="AK150" s="2" t="s">
        <v>39</v>
      </c>
    </row>
    <row r="151" spans="1:37" x14ac:dyDescent="0.2">
      <c r="A151" s="95" t="s">
        <v>52</v>
      </c>
      <c r="B151" s="96"/>
      <c r="C151" s="97">
        <v>42385.315000000002</v>
      </c>
      <c r="D151" s="98"/>
      <c r="E151" s="7">
        <f t="shared" si="25"/>
        <v>-1186.005034329085</v>
      </c>
      <c r="F151" s="7">
        <f t="shared" si="26"/>
        <v>-1186</v>
      </c>
      <c r="G151" s="62">
        <f t="shared" si="27"/>
        <v>-4.334799996286165E-3</v>
      </c>
      <c r="I151" s="2">
        <f t="shared" si="22"/>
        <v>-4.334799996286165E-3</v>
      </c>
      <c r="P151" s="16">
        <f t="shared" si="23"/>
        <v>2.8091797883197239E-4</v>
      </c>
      <c r="Q151" s="10">
        <f t="shared" si="24"/>
        <v>27366.815000000002</v>
      </c>
      <c r="R151" s="10"/>
      <c r="S151" s="2">
        <f t="shared" si="20"/>
        <v>2.1304852425828679E-5</v>
      </c>
      <c r="AG151" s="2">
        <v>7</v>
      </c>
      <c r="AI151" s="2" t="s">
        <v>50</v>
      </c>
      <c r="AK151" s="2" t="s">
        <v>39</v>
      </c>
    </row>
    <row r="152" spans="1:37" x14ac:dyDescent="0.2">
      <c r="A152" s="95" t="s">
        <v>53</v>
      </c>
      <c r="B152" s="96"/>
      <c r="C152" s="97">
        <v>42423.214</v>
      </c>
      <c r="D152" s="98"/>
      <c r="E152" s="7">
        <f t="shared" si="25"/>
        <v>-1141.9900767459931</v>
      </c>
      <c r="F152" s="7">
        <f t="shared" si="26"/>
        <v>-1142</v>
      </c>
      <c r="G152" s="62">
        <f t="shared" si="27"/>
        <v>8.5443999996641651E-3</v>
      </c>
      <c r="I152" s="2">
        <f t="shared" si="22"/>
        <v>8.5443999996641651E-3</v>
      </c>
      <c r="P152" s="16">
        <f t="shared" si="23"/>
        <v>2.6859593030979833E-4</v>
      </c>
      <c r="Q152" s="10">
        <f t="shared" si="24"/>
        <v>27404.714</v>
      </c>
      <c r="R152" s="10"/>
      <c r="S152" s="2">
        <f t="shared" si="20"/>
        <v>6.8488932994342306E-5</v>
      </c>
      <c r="AG152" s="2">
        <v>6</v>
      </c>
      <c r="AI152" s="2" t="s">
        <v>37</v>
      </c>
      <c r="AK152" s="2" t="s">
        <v>39</v>
      </c>
    </row>
    <row r="153" spans="1:37" x14ac:dyDescent="0.2">
      <c r="A153" s="95" t="s">
        <v>53</v>
      </c>
      <c r="B153" s="96"/>
      <c r="C153" s="97">
        <v>42429.231</v>
      </c>
      <c r="D153" s="98"/>
      <c r="E153" s="7">
        <f t="shared" si="25"/>
        <v>-1135.0020823456798</v>
      </c>
      <c r="F153" s="7">
        <f t="shared" si="26"/>
        <v>-1135</v>
      </c>
      <c r="G153" s="62">
        <f t="shared" si="27"/>
        <v>-1.7929999958141707E-3</v>
      </c>
      <c r="I153" s="2">
        <f t="shared" si="22"/>
        <v>-1.7929999958141707E-3</v>
      </c>
      <c r="P153" s="16">
        <f t="shared" si="23"/>
        <v>2.666504221187648E-4</v>
      </c>
      <c r="Q153" s="10">
        <f t="shared" si="24"/>
        <v>27410.731</v>
      </c>
      <c r="R153" s="10"/>
      <c r="S153" s="2">
        <f t="shared" si="20"/>
        <v>4.2421598440913155E-6</v>
      </c>
      <c r="AG153" s="2">
        <v>4</v>
      </c>
      <c r="AI153" s="2" t="s">
        <v>37</v>
      </c>
      <c r="AK153" s="2" t="s">
        <v>39</v>
      </c>
    </row>
    <row r="154" spans="1:37" x14ac:dyDescent="0.2">
      <c r="A154" s="95" t="s">
        <v>53</v>
      </c>
      <c r="B154" s="96"/>
      <c r="C154" s="97">
        <v>42435.264999999999</v>
      </c>
      <c r="D154" s="98"/>
      <c r="E154" s="7">
        <f t="shared" si="25"/>
        <v>-1127.9943445674699</v>
      </c>
      <c r="F154" s="7">
        <f t="shared" si="26"/>
        <v>-1128</v>
      </c>
      <c r="G154" s="62">
        <f t="shared" si="27"/>
        <v>4.8696000012569129E-3</v>
      </c>
      <c r="I154" s="2">
        <f t="shared" si="22"/>
        <v>4.8696000012569129E-3</v>
      </c>
      <c r="P154" s="16">
        <f t="shared" si="23"/>
        <v>2.6470898153445875E-4</v>
      </c>
      <c r="Q154" s="10">
        <f t="shared" si="24"/>
        <v>27416.764999999999</v>
      </c>
      <c r="R154" s="10"/>
      <c r="S154" s="2">
        <f t="shared" si="20"/>
        <v>2.1205021303520506E-5</v>
      </c>
      <c r="AG154" s="2">
        <v>7</v>
      </c>
      <c r="AI154" s="2" t="s">
        <v>37</v>
      </c>
      <c r="AK154" s="2" t="s">
        <v>39</v>
      </c>
    </row>
    <row r="155" spans="1:37" x14ac:dyDescent="0.2">
      <c r="A155" s="95" t="s">
        <v>54</v>
      </c>
      <c r="B155" s="96"/>
      <c r="C155" s="97">
        <v>42680.663</v>
      </c>
      <c r="D155" s="98"/>
      <c r="E155" s="7">
        <f t="shared" si="25"/>
        <v>-842.99520050096919</v>
      </c>
      <c r="F155" s="7">
        <f t="shared" si="26"/>
        <v>-843</v>
      </c>
      <c r="G155" s="62">
        <f t="shared" si="27"/>
        <v>4.1325999991386198E-3</v>
      </c>
      <c r="I155" s="2">
        <f t="shared" si="22"/>
        <v>4.1325999991386198E-3</v>
      </c>
      <c r="P155" s="16">
        <f t="shared" si="23"/>
        <v>1.891187601107677E-4</v>
      </c>
      <c r="Q155" s="10">
        <f t="shared" si="24"/>
        <v>27662.163</v>
      </c>
      <c r="R155" s="10"/>
      <c r="S155" s="2">
        <f t="shared" si="20"/>
        <v>1.5551044282564643E-5</v>
      </c>
      <c r="AG155" s="2">
        <v>6</v>
      </c>
      <c r="AI155" s="2" t="s">
        <v>37</v>
      </c>
      <c r="AK155" s="2" t="s">
        <v>39</v>
      </c>
    </row>
    <row r="156" spans="1:37" x14ac:dyDescent="0.2">
      <c r="A156" s="95" t="s">
        <v>54</v>
      </c>
      <c r="B156" s="96"/>
      <c r="C156" s="97">
        <v>42681.523000000001</v>
      </c>
      <c r="D156" s="98"/>
      <c r="E156" s="7">
        <f t="shared" si="25"/>
        <v>-841.99641785442213</v>
      </c>
      <c r="F156" s="7">
        <f t="shared" si="26"/>
        <v>-842</v>
      </c>
      <c r="G156" s="62">
        <f t="shared" si="27"/>
        <v>3.084399999352172E-3</v>
      </c>
      <c r="I156" s="2">
        <f t="shared" si="22"/>
        <v>3.084399999352172E-3</v>
      </c>
      <c r="P156" s="16">
        <f t="shared" si="23"/>
        <v>1.8886540203432063E-4</v>
      </c>
      <c r="Q156" s="10">
        <f t="shared" si="24"/>
        <v>27663.023000000001</v>
      </c>
      <c r="R156" s="10"/>
      <c r="S156" s="2">
        <f t="shared" si="20"/>
        <v>8.3841206042646526E-6</v>
      </c>
      <c r="AG156" s="2">
        <v>10</v>
      </c>
      <c r="AI156" s="2" t="s">
        <v>37</v>
      </c>
      <c r="AK156" s="2" t="s">
        <v>39</v>
      </c>
    </row>
    <row r="157" spans="1:37" x14ac:dyDescent="0.2">
      <c r="A157" s="99" t="s">
        <v>514</v>
      </c>
      <c r="B157" s="100" t="s">
        <v>88</v>
      </c>
      <c r="C157" s="101">
        <v>42738.347999999998</v>
      </c>
      <c r="D157" s="102"/>
      <c r="E157" s="7">
        <f t="shared" si="25"/>
        <v>-776.00127379628805</v>
      </c>
      <c r="F157" s="7">
        <f t="shared" si="26"/>
        <v>-776</v>
      </c>
      <c r="G157" s="62">
        <f t="shared" si="27"/>
        <v>-1.0967999987769872E-3</v>
      </c>
      <c r="K157" s="2">
        <f>G157</f>
        <v>-1.0967999987769872E-3</v>
      </c>
      <c r="O157" s="2">
        <f ca="1">C$11+C$12*F157</f>
        <v>4.8552929784128078E-4</v>
      </c>
      <c r="P157" s="16">
        <f t="shared" si="23"/>
        <v>1.7232730936584382E-4</v>
      </c>
      <c r="Q157" s="10">
        <f t="shared" si="24"/>
        <v>27719.847999999998</v>
      </c>
      <c r="R157" s="10"/>
    </row>
    <row r="158" spans="1:37" x14ac:dyDescent="0.2">
      <c r="A158" s="95" t="s">
        <v>54</v>
      </c>
      <c r="B158" s="96"/>
      <c r="C158" s="97">
        <v>42738.353000000003</v>
      </c>
      <c r="D158" s="98"/>
      <c r="E158" s="7">
        <f t="shared" si="25"/>
        <v>-775.99546692043054</v>
      </c>
      <c r="F158" s="7">
        <f t="shared" si="26"/>
        <v>-776</v>
      </c>
      <c r="G158" s="62">
        <f t="shared" si="27"/>
        <v>3.9032000058796257E-3</v>
      </c>
      <c r="I158" s="2">
        <f>G158</f>
        <v>3.9032000058796257E-3</v>
      </c>
      <c r="P158" s="16">
        <f t="shared" si="23"/>
        <v>1.7232730936584382E-4</v>
      </c>
      <c r="Q158" s="10">
        <f t="shared" si="24"/>
        <v>27719.853000000003</v>
      </c>
      <c r="R158" s="10"/>
      <c r="S158" s="2">
        <f>+(P158-G158)^2</f>
        <v>1.3919411077592019E-5</v>
      </c>
      <c r="AG158" s="2">
        <v>11</v>
      </c>
      <c r="AI158" s="2" t="s">
        <v>55</v>
      </c>
      <c r="AK158" s="2" t="s">
        <v>39</v>
      </c>
    </row>
    <row r="159" spans="1:37" x14ac:dyDescent="0.2">
      <c r="A159" s="95" t="s">
        <v>56</v>
      </c>
      <c r="B159" s="96"/>
      <c r="C159" s="97">
        <v>42776.24</v>
      </c>
      <c r="D159" s="98"/>
      <c r="E159" s="7">
        <f t="shared" si="25"/>
        <v>-731.99444583938634</v>
      </c>
      <c r="F159" s="7">
        <f t="shared" si="26"/>
        <v>-732</v>
      </c>
      <c r="G159" s="62">
        <f t="shared" si="27"/>
        <v>4.782399999385234E-3</v>
      </c>
      <c r="I159" s="2">
        <f>G159</f>
        <v>4.782399999385234E-3</v>
      </c>
      <c r="P159" s="16">
        <f t="shared" si="23"/>
        <v>1.6150280421843325E-4</v>
      </c>
      <c r="Q159" s="10">
        <f t="shared" si="24"/>
        <v>27757.739999999998</v>
      </c>
      <c r="R159" s="10"/>
      <c r="S159" s="2">
        <f>+(P159-G159)^2</f>
        <v>2.1352690888300408E-5</v>
      </c>
      <c r="AG159" s="2">
        <v>8</v>
      </c>
      <c r="AI159" s="2" t="s">
        <v>55</v>
      </c>
      <c r="AK159" s="2" t="s">
        <v>39</v>
      </c>
    </row>
    <row r="160" spans="1:37" x14ac:dyDescent="0.2">
      <c r="A160" s="95" t="s">
        <v>57</v>
      </c>
      <c r="B160" s="96"/>
      <c r="C160" s="97">
        <v>42782.262000000002</v>
      </c>
      <c r="D160" s="98"/>
      <c r="E160" s="7">
        <f t="shared" si="25"/>
        <v>-725.0006445632157</v>
      </c>
      <c r="F160" s="7">
        <f t="shared" si="26"/>
        <v>-725</v>
      </c>
      <c r="G160" s="62">
        <f t="shared" si="27"/>
        <v>-5.5499999871244654E-4</v>
      </c>
      <c r="I160" s="2">
        <f>G160</f>
        <v>-5.5499999871244654E-4</v>
      </c>
      <c r="P160" s="16">
        <f t="shared" si="23"/>
        <v>1.5979554156429394E-4</v>
      </c>
      <c r="Q160" s="10">
        <f t="shared" si="24"/>
        <v>27763.762000000002</v>
      </c>
      <c r="R160" s="10"/>
      <c r="S160" s="2">
        <f>+(P160-G160)^2</f>
        <v>5.1093266439951734E-7</v>
      </c>
      <c r="AG160" s="2">
        <v>10</v>
      </c>
      <c r="AI160" s="2" t="s">
        <v>55</v>
      </c>
      <c r="AK160" s="2" t="s">
        <v>39</v>
      </c>
    </row>
    <row r="161" spans="1:37" x14ac:dyDescent="0.2">
      <c r="A161" s="95" t="s">
        <v>57</v>
      </c>
      <c r="B161" s="96"/>
      <c r="C161" s="97">
        <v>42806.267999999996</v>
      </c>
      <c r="D161" s="98"/>
      <c r="E161" s="7">
        <f t="shared" si="25"/>
        <v>-697.12067222253381</v>
      </c>
      <c r="F161" s="7">
        <f t="shared" si="26"/>
        <v>-697</v>
      </c>
      <c r="G161" s="62">
        <f t="shared" si="27"/>
        <v>-0.10390460000053281</v>
      </c>
      <c r="P161" s="16">
        <f t="shared" si="23"/>
        <v>1.5300716701501134E-4</v>
      </c>
      <c r="Q161" s="10">
        <f t="shared" si="24"/>
        <v>27787.767999999996</v>
      </c>
      <c r="R161" s="10"/>
      <c r="S161" s="2">
        <f>+(P161-U161)^2</f>
        <v>1.08279856094357E-2</v>
      </c>
      <c r="U161" s="2">
        <f>C161-(C$7+F161*C$8)</f>
        <v>-0.10390460000053281</v>
      </c>
      <c r="AG161" s="2">
        <v>13</v>
      </c>
      <c r="AI161" s="2" t="s">
        <v>55</v>
      </c>
      <c r="AK161" s="2" t="s">
        <v>39</v>
      </c>
    </row>
    <row r="162" spans="1:37" x14ac:dyDescent="0.2">
      <c r="A162" s="95" t="s">
        <v>58</v>
      </c>
      <c r="B162" s="96"/>
      <c r="C162" s="97">
        <v>43015.608</v>
      </c>
      <c r="D162" s="98"/>
      <c r="E162" s="7">
        <f t="shared" si="25"/>
        <v>-453.99839405041314</v>
      </c>
      <c r="F162" s="7">
        <f t="shared" si="26"/>
        <v>-454</v>
      </c>
      <c r="G162" s="62">
        <f t="shared" si="27"/>
        <v>1.3828000010107644E-3</v>
      </c>
      <c r="I162" s="2">
        <f>G162</f>
        <v>1.3828000010107644E-3</v>
      </c>
      <c r="P162" s="16">
        <f t="shared" si="23"/>
        <v>9.6827080807447037E-5</v>
      </c>
      <c r="Q162" s="10">
        <f t="shared" si="24"/>
        <v>27997.108</v>
      </c>
      <c r="R162" s="10"/>
      <c r="S162" s="2">
        <f>+(P162-G162)^2</f>
        <v>1.6537263514962479E-6</v>
      </c>
      <c r="AG162" s="2">
        <v>6</v>
      </c>
      <c r="AI162" s="2" t="s">
        <v>37</v>
      </c>
      <c r="AK162" s="2" t="s">
        <v>39</v>
      </c>
    </row>
    <row r="163" spans="1:37" x14ac:dyDescent="0.2">
      <c r="A163" s="95" t="s">
        <v>59</v>
      </c>
      <c r="B163" s="96"/>
      <c r="C163" s="97">
        <v>43041.442000000003</v>
      </c>
      <c r="D163" s="98"/>
      <c r="E163" s="7">
        <f t="shared" si="25"/>
        <v>-423.99542789822493</v>
      </c>
      <c r="F163" s="7">
        <f t="shared" si="26"/>
        <v>-424</v>
      </c>
      <c r="G163" s="62">
        <f t="shared" si="27"/>
        <v>3.9368000070680864E-3</v>
      </c>
      <c r="I163" s="2">
        <f>G163</f>
        <v>3.9368000070680864E-3</v>
      </c>
      <c r="P163" s="16">
        <f t="shared" si="23"/>
        <v>9.0231203400482815E-5</v>
      </c>
      <c r="Q163" s="10">
        <f t="shared" si="24"/>
        <v>28022.942000000003</v>
      </c>
      <c r="R163" s="10"/>
      <c r="S163" s="2">
        <f>+(P163-G163)^2</f>
        <v>1.479609156134882E-5</v>
      </c>
      <c r="AG163" s="2">
        <v>12</v>
      </c>
      <c r="AI163" s="2" t="s">
        <v>55</v>
      </c>
      <c r="AK163" s="2" t="s">
        <v>39</v>
      </c>
    </row>
    <row r="164" spans="1:37" x14ac:dyDescent="0.2">
      <c r="A164" s="95" t="s">
        <v>59</v>
      </c>
      <c r="B164" s="96"/>
      <c r="C164" s="97">
        <v>43044.358999999997</v>
      </c>
      <c r="D164" s="98"/>
      <c r="E164" s="7">
        <f t="shared" si="25"/>
        <v>-420.60769652616705</v>
      </c>
      <c r="F164" s="7">
        <f t="shared" si="26"/>
        <v>-420.5</v>
      </c>
      <c r="G164" s="62">
        <f t="shared" si="27"/>
        <v>-9.2731900003855117E-2</v>
      </c>
      <c r="P164" s="16">
        <f t="shared" si="23"/>
        <v>8.9466550970576387E-5</v>
      </c>
      <c r="Q164" s="10">
        <f t="shared" si="24"/>
        <v>28025.858999999997</v>
      </c>
      <c r="R164" s="10"/>
      <c r="S164" s="2">
        <f>+(P164-U164)^2</f>
        <v>8.6158060891053136E-3</v>
      </c>
      <c r="U164" s="2">
        <f>C164-(C$7+F164*C$8)</f>
        <v>-9.2731900003855117E-2</v>
      </c>
      <c r="AG164" s="2">
        <v>6</v>
      </c>
      <c r="AI164" s="2" t="s">
        <v>37</v>
      </c>
      <c r="AK164" s="2" t="s">
        <v>39</v>
      </c>
    </row>
    <row r="165" spans="1:37" x14ac:dyDescent="0.2">
      <c r="A165" s="95" t="s">
        <v>59</v>
      </c>
      <c r="B165" s="103"/>
      <c r="C165" s="104">
        <v>43048.633999999998</v>
      </c>
      <c r="D165" s="102"/>
      <c r="E165" s="7">
        <f t="shared" si="25"/>
        <v>-415.64281767269347</v>
      </c>
      <c r="F165" s="7">
        <f t="shared" si="26"/>
        <v>-415.5</v>
      </c>
      <c r="G165" s="62">
        <f t="shared" si="27"/>
        <v>-0.12297290000424255</v>
      </c>
      <c r="P165" s="16">
        <f t="shared" si="23"/>
        <v>8.837595436954595E-5</v>
      </c>
      <c r="Q165" s="10">
        <f t="shared" si="24"/>
        <v>28030.133999999998</v>
      </c>
      <c r="R165" s="10"/>
      <c r="S165" s="2">
        <f>+(P165-U165)^2</f>
        <v>1.5144077640561677E-2</v>
      </c>
      <c r="U165" s="2">
        <f>C165-(C$7+F165*C$8)</f>
        <v>-0.12297290000424255</v>
      </c>
      <c r="AG165" s="2">
        <v>6</v>
      </c>
      <c r="AI165" s="2" t="s">
        <v>37</v>
      </c>
      <c r="AK165" s="2" t="s">
        <v>39</v>
      </c>
    </row>
    <row r="166" spans="1:37" x14ac:dyDescent="0.2">
      <c r="A166" s="105" t="s">
        <v>36</v>
      </c>
      <c r="B166" s="106" t="s">
        <v>88</v>
      </c>
      <c r="C166" s="105">
        <v>43052.992299999998</v>
      </c>
      <c r="D166" s="107">
        <v>4.0000000000000002E-4</v>
      </c>
      <c r="E166" s="7">
        <f t="shared" si="25"/>
        <v>-410.58119626752722</v>
      </c>
      <c r="F166" s="7">
        <f t="shared" si="26"/>
        <v>-410.5</v>
      </c>
      <c r="G166" s="62">
        <f t="shared" si="27"/>
        <v>-6.9913899998937268E-2</v>
      </c>
      <c r="O166" s="2">
        <f ca="1">C$11+C$12*F166</f>
        <v>5.1457459647775766E-5</v>
      </c>
      <c r="P166" s="16">
        <f t="shared" si="23"/>
        <v>8.728743307807036E-5</v>
      </c>
      <c r="Q166" s="10">
        <f t="shared" si="24"/>
        <v>28034.492299999998</v>
      </c>
      <c r="R166" s="10"/>
      <c r="U166" s="2">
        <f>C166-(C$7+F166*C$8)</f>
        <v>-6.9913899998937268E-2</v>
      </c>
    </row>
    <row r="167" spans="1:37" x14ac:dyDescent="0.2">
      <c r="A167" s="105" t="s">
        <v>36</v>
      </c>
      <c r="B167" s="106" t="s">
        <v>88</v>
      </c>
      <c r="C167" s="105">
        <v>43052.9928</v>
      </c>
      <c r="D167" s="107">
        <v>2.9999999999999997E-4</v>
      </c>
      <c r="E167" s="7">
        <f t="shared" si="25"/>
        <v>-410.58061557993977</v>
      </c>
      <c r="F167" s="7">
        <f t="shared" si="26"/>
        <v>-410.5</v>
      </c>
      <c r="G167" s="62">
        <f t="shared" si="27"/>
        <v>-6.9413899997016415E-2</v>
      </c>
      <c r="O167" s="2">
        <f ca="1">C$11+C$12*F167</f>
        <v>5.1457459647775766E-5</v>
      </c>
      <c r="P167" s="16">
        <f t="shared" si="23"/>
        <v>8.728743307807036E-5</v>
      </c>
      <c r="Q167" s="10">
        <f t="shared" si="24"/>
        <v>28034.4928</v>
      </c>
      <c r="R167" s="10"/>
      <c r="U167" s="2">
        <f>C167-(C$7+F167*C$8)</f>
        <v>-6.9413899997016415E-2</v>
      </c>
    </row>
    <row r="168" spans="1:37" x14ac:dyDescent="0.2">
      <c r="A168" s="95" t="s">
        <v>36</v>
      </c>
      <c r="B168" s="103"/>
      <c r="C168" s="104">
        <v>43053.4928</v>
      </c>
      <c r="D168" s="102"/>
      <c r="E168" s="7">
        <f t="shared" si="25"/>
        <v>-409.99992799473841</v>
      </c>
      <c r="F168" s="7">
        <f t="shared" si="26"/>
        <v>-410</v>
      </c>
      <c r="G168" s="62">
        <f t="shared" si="27"/>
        <v>6.1999999161344022E-5</v>
      </c>
      <c r="J168" s="2">
        <f>+G168</f>
        <v>6.1999999161344022E-5</v>
      </c>
      <c r="P168" s="16">
        <f t="shared" si="23"/>
        <v>8.7178695090948312E-5</v>
      </c>
      <c r="Q168" s="10">
        <f t="shared" si="24"/>
        <v>28034.9928</v>
      </c>
      <c r="R168" s="10"/>
      <c r="S168" s="2">
        <f>+(P168-G168)^2</f>
        <v>6.3396672871547169E-10</v>
      </c>
    </row>
    <row r="169" spans="1:37" x14ac:dyDescent="0.2">
      <c r="A169" s="99" t="s">
        <v>542</v>
      </c>
      <c r="B169" s="100" t="s">
        <v>88</v>
      </c>
      <c r="C169" s="101">
        <v>43079.322999999997</v>
      </c>
      <c r="D169" s="102"/>
      <c r="E169" s="7">
        <f t="shared" si="25"/>
        <v>-380.0013750682046</v>
      </c>
      <c r="F169" s="7">
        <f t="shared" si="26"/>
        <v>-380</v>
      </c>
      <c r="G169" s="62">
        <f t="shared" si="27"/>
        <v>-1.1840000006486662E-3</v>
      </c>
      <c r="I169" s="2">
        <f>G169</f>
        <v>-1.1840000006486662E-3</v>
      </c>
      <c r="O169" s="2">
        <f ca="1">C$11+C$12*F169</f>
        <v>1.5235322671299943E-5</v>
      </c>
      <c r="P169" s="16">
        <f t="shared" si="23"/>
        <v>8.0692394028478973E-5</v>
      </c>
      <c r="Q169" s="10">
        <f t="shared" si="24"/>
        <v>28060.822999999997</v>
      </c>
      <c r="R169" s="10"/>
    </row>
    <row r="170" spans="1:37" x14ac:dyDescent="0.2">
      <c r="A170" s="99" t="s">
        <v>542</v>
      </c>
      <c r="B170" s="100" t="s">
        <v>88</v>
      </c>
      <c r="C170" s="101">
        <v>43080.184000000001</v>
      </c>
      <c r="D170" s="102"/>
      <c r="E170" s="7">
        <f t="shared" si="25"/>
        <v>-379.00143104648265</v>
      </c>
      <c r="F170" s="7">
        <f t="shared" si="26"/>
        <v>-379</v>
      </c>
      <c r="G170" s="62">
        <f t="shared" si="27"/>
        <v>-1.2321999965934083E-3</v>
      </c>
      <c r="I170" s="2">
        <f>G170</f>
        <v>-1.2321999965934083E-3</v>
      </c>
      <c r="O170" s="2">
        <f ca="1">C$11+C$12*F170</f>
        <v>1.4047711622890927E-5</v>
      </c>
      <c r="P170" s="16">
        <f t="shared" si="23"/>
        <v>8.0477470684987333E-5</v>
      </c>
      <c r="Q170" s="10">
        <f t="shared" si="24"/>
        <v>28061.684000000001</v>
      </c>
      <c r="R170" s="10"/>
    </row>
    <row r="171" spans="1:37" x14ac:dyDescent="0.2">
      <c r="A171" s="99" t="s">
        <v>542</v>
      </c>
      <c r="B171" s="100" t="s">
        <v>88</v>
      </c>
      <c r="C171" s="101">
        <v>43123.236199999999</v>
      </c>
      <c r="D171" s="102"/>
      <c r="E171" s="7">
        <f t="shared" si="25"/>
        <v>-329.00167493527044</v>
      </c>
      <c r="F171" s="7">
        <f t="shared" si="26"/>
        <v>-329</v>
      </c>
      <c r="G171" s="62">
        <f t="shared" si="27"/>
        <v>-1.4422000022022985E-3</v>
      </c>
      <c r="J171" s="2">
        <f>+G171</f>
        <v>-1.4422000022022985E-3</v>
      </c>
      <c r="O171" s="2">
        <f ca="1">C$11+C$12*F171</f>
        <v>-4.5332840797561219E-5</v>
      </c>
      <c r="P171" s="16">
        <f t="shared" si="23"/>
        <v>6.9837144297700947E-5</v>
      </c>
      <c r="Q171" s="10">
        <f t="shared" si="24"/>
        <v>28104.736199999999</v>
      </c>
      <c r="R171" s="10"/>
    </row>
    <row r="172" spans="1:37" x14ac:dyDescent="0.2">
      <c r="A172" s="105" t="s">
        <v>36</v>
      </c>
      <c r="B172" s="106" t="s">
        <v>88</v>
      </c>
      <c r="C172" s="105">
        <v>43399.9951</v>
      </c>
      <c r="D172" s="107">
        <v>5.9999999999999995E-4</v>
      </c>
      <c r="E172" s="7">
        <f t="shared" si="25"/>
        <v>-7.5807602872859308</v>
      </c>
      <c r="F172" s="7">
        <f t="shared" si="26"/>
        <v>-7.5</v>
      </c>
      <c r="G172" s="62">
        <f t="shared" si="27"/>
        <v>-6.9538499999907799E-2</v>
      </c>
      <c r="O172" s="2">
        <f ca="1">C$11+C$12*F172</f>
        <v>-4.271497928610684E-4</v>
      </c>
      <c r="P172" s="16">
        <f t="shared" si="23"/>
        <v>6.377230949996054E-6</v>
      </c>
      <c r="Q172" s="10">
        <f t="shared" si="24"/>
        <v>28381.4951</v>
      </c>
      <c r="R172" s="10"/>
      <c r="U172" s="28">
        <f>C172-(C$7+F172*C$8)</f>
        <v>-6.9538499999907799E-2</v>
      </c>
    </row>
    <row r="173" spans="1:37" x14ac:dyDescent="0.2">
      <c r="A173" s="105" t="s">
        <v>36</v>
      </c>
      <c r="B173" s="106" t="s">
        <v>88</v>
      </c>
      <c r="C173" s="105">
        <v>43399.995199999998</v>
      </c>
      <c r="D173" s="107">
        <v>8.0000000000000004E-4</v>
      </c>
      <c r="E173" s="7">
        <f t="shared" si="25"/>
        <v>-7.5806441497718247</v>
      </c>
      <c r="F173" s="7">
        <f t="shared" si="26"/>
        <v>-7.5</v>
      </c>
      <c r="G173" s="62">
        <f t="shared" si="27"/>
        <v>-6.9438500002434012E-2</v>
      </c>
      <c r="O173" s="2">
        <f ca="1">C$11+C$12*F173</f>
        <v>-4.271497928610684E-4</v>
      </c>
      <c r="P173" s="16">
        <f t="shared" si="23"/>
        <v>6.377230949996054E-6</v>
      </c>
      <c r="Q173" s="10">
        <f t="shared" si="24"/>
        <v>28381.495199999998</v>
      </c>
      <c r="R173" s="10"/>
      <c r="U173" s="28">
        <f>C173-(C$7+F173*C$8)</f>
        <v>-6.9438500002434012E-2</v>
      </c>
    </row>
    <row r="174" spans="1:37" x14ac:dyDescent="0.2">
      <c r="A174" s="95" t="s">
        <v>36</v>
      </c>
      <c r="B174" s="103"/>
      <c r="C174" s="104">
        <v>43400.4951</v>
      </c>
      <c r="D174" s="102"/>
      <c r="E174" s="7">
        <f t="shared" si="25"/>
        <v>-7.0000727020845446</v>
      </c>
      <c r="F174" s="7">
        <f t="shared" si="26"/>
        <v>-7</v>
      </c>
      <c r="G174" s="62">
        <f t="shared" si="27"/>
        <v>-6.2599996454082429E-5</v>
      </c>
      <c r="J174" s="2">
        <f>+G174</f>
        <v>-6.2599996454082429E-5</v>
      </c>
      <c r="P174" s="16">
        <f t="shared" si="23"/>
        <v>6.2852199578859192E-6</v>
      </c>
      <c r="Q174" s="10">
        <f t="shared" si="24"/>
        <v>28381.9951</v>
      </c>
      <c r="R174" s="10"/>
      <c r="S174" s="2">
        <f>+(P174-G174)^2</f>
        <v>4.7451730401237127E-9</v>
      </c>
    </row>
    <row r="175" spans="1:37" x14ac:dyDescent="0.2">
      <c r="A175" s="105" t="s">
        <v>36</v>
      </c>
      <c r="B175" s="106" t="s">
        <v>88</v>
      </c>
      <c r="C175" s="105">
        <v>43406.022400000002</v>
      </c>
      <c r="D175" s="107">
        <v>2.0000000000000001E-4</v>
      </c>
      <c r="E175" s="7">
        <f t="shared" si="25"/>
        <v>-0.5808037227154923</v>
      </c>
      <c r="F175" s="7">
        <f t="shared" si="26"/>
        <v>-0.5</v>
      </c>
      <c r="G175" s="62">
        <f t="shared" si="27"/>
        <v>-6.9575900000927504E-2</v>
      </c>
      <c r="O175" s="2">
        <f ca="1">C$11+C$12*F175</f>
        <v>-4.3546307019993167E-4</v>
      </c>
      <c r="P175" s="16">
        <f t="shared" si="23"/>
        <v>5.0909655921490589E-6</v>
      </c>
      <c r="Q175" s="10">
        <f t="shared" si="24"/>
        <v>28387.522400000002</v>
      </c>
      <c r="R175" s="10"/>
      <c r="U175" s="28">
        <f>C175-(C$7+F175*C$8)</f>
        <v>-6.9575900000927504E-2</v>
      </c>
    </row>
    <row r="176" spans="1:37" x14ac:dyDescent="0.2">
      <c r="A176" s="105" t="s">
        <v>36</v>
      </c>
      <c r="B176" s="106" t="s">
        <v>88</v>
      </c>
      <c r="C176" s="105">
        <v>43406.022599999997</v>
      </c>
      <c r="D176" s="107">
        <v>1E-4</v>
      </c>
      <c r="E176" s="7">
        <f t="shared" si="25"/>
        <v>-0.58057144768727953</v>
      </c>
      <c r="F176" s="7">
        <f t="shared" si="26"/>
        <v>-0.5</v>
      </c>
      <c r="G176" s="62">
        <f t="shared" si="27"/>
        <v>-6.9375900005979929E-2</v>
      </c>
      <c r="O176" s="2">
        <f ca="1">C$11+C$12*F176</f>
        <v>-4.3546307019993167E-4</v>
      </c>
      <c r="P176" s="16">
        <f t="shared" si="23"/>
        <v>5.0909655921490589E-6</v>
      </c>
      <c r="Q176" s="10">
        <f t="shared" si="24"/>
        <v>28387.522599999997</v>
      </c>
      <c r="R176" s="10"/>
      <c r="U176" s="28">
        <f>C176-(C$7+F176*C$8)</f>
        <v>-6.9375900005979929E-2</v>
      </c>
    </row>
    <row r="177" spans="1:37" x14ac:dyDescent="0.2">
      <c r="A177" s="95" t="s">
        <v>36</v>
      </c>
      <c r="B177" s="103"/>
      <c r="C177" s="104">
        <v>43406.522599999997</v>
      </c>
      <c r="D177" s="102"/>
      <c r="E177" s="7">
        <f t="shared" si="25"/>
        <v>1.1613751410639673E-4</v>
      </c>
      <c r="F177" s="7">
        <f t="shared" si="26"/>
        <v>0</v>
      </c>
      <c r="G177" s="62">
        <f t="shared" si="27"/>
        <v>9.9999997473787516E-5</v>
      </c>
      <c r="J177" s="2">
        <f>+G177</f>
        <v>9.9999997473787516E-5</v>
      </c>
      <c r="P177" s="16">
        <f t="shared" si="23"/>
        <v>4.9992451433765996E-6</v>
      </c>
      <c r="Q177" s="10">
        <f t="shared" si="24"/>
        <v>28388.022599999997</v>
      </c>
      <c r="R177" s="10"/>
      <c r="S177" s="2">
        <f>+(P177-G177)^2</f>
        <v>9.0251429433440761E-9</v>
      </c>
    </row>
    <row r="178" spans="1:37" x14ac:dyDescent="0.2">
      <c r="A178" s="105" t="s">
        <v>36</v>
      </c>
      <c r="B178" s="106" t="s">
        <v>88</v>
      </c>
      <c r="C178" s="105">
        <v>43424.965799999998</v>
      </c>
      <c r="D178" s="107">
        <v>2.0000000000000001E-4</v>
      </c>
      <c r="E178" s="7">
        <f t="shared" si="25"/>
        <v>21.41959068028828</v>
      </c>
      <c r="F178" s="7">
        <f t="shared" si="26"/>
        <v>21.5</v>
      </c>
      <c r="G178" s="62">
        <f t="shared" si="27"/>
        <v>-6.9236299998010509E-2</v>
      </c>
      <c r="O178" s="2">
        <f ca="1">C$11+C$12*F178</f>
        <v>-4.6159051326493062E-4</v>
      </c>
      <c r="P178" s="16">
        <f t="shared" si="23"/>
        <v>1.0748982745495297E-6</v>
      </c>
      <c r="Q178" s="10">
        <f t="shared" si="24"/>
        <v>28406.465799999998</v>
      </c>
      <c r="R178" s="10"/>
      <c r="U178" s="28">
        <f>C178-(C$7+F178*C$8)</f>
        <v>-6.9236299998010509E-2</v>
      </c>
    </row>
    <row r="179" spans="1:37" x14ac:dyDescent="0.2">
      <c r="A179" s="91" t="s">
        <v>36</v>
      </c>
      <c r="B179" s="108" t="s">
        <v>88</v>
      </c>
      <c r="C179" s="91">
        <v>43424.966099999998</v>
      </c>
      <c r="D179" s="109">
        <v>2.0000000000000001E-4</v>
      </c>
      <c r="E179" s="7">
        <f t="shared" si="25"/>
        <v>21.419939092839048</v>
      </c>
      <c r="F179" s="7">
        <f t="shared" si="26"/>
        <v>21.5</v>
      </c>
      <c r="G179" s="62">
        <f t="shared" si="27"/>
        <v>-6.8936299998313189E-2</v>
      </c>
      <c r="O179" s="2">
        <f ca="1">C$11+C$12*F179</f>
        <v>-4.6159051326493062E-4</v>
      </c>
      <c r="P179" s="16">
        <f t="shared" si="23"/>
        <v>1.0748982745495297E-6</v>
      </c>
      <c r="Q179" s="10">
        <f t="shared" si="24"/>
        <v>28406.466099999998</v>
      </c>
      <c r="R179" s="10"/>
      <c r="U179" s="28">
        <f>C179-(C$7+F179*C$8)</f>
        <v>-6.8936299998313189E-2</v>
      </c>
    </row>
    <row r="180" spans="1:37" x14ac:dyDescent="0.2">
      <c r="A180" s="90" t="s">
        <v>36</v>
      </c>
      <c r="B180" s="110"/>
      <c r="C180" s="111">
        <v>43425.465799999998</v>
      </c>
      <c r="D180" s="85"/>
      <c r="E180" s="7">
        <f t="shared" si="25"/>
        <v>22.000278265489666</v>
      </c>
      <c r="F180" s="7">
        <f t="shared" si="26"/>
        <v>22</v>
      </c>
      <c r="G180" s="62">
        <f t="shared" si="27"/>
        <v>2.3959999816725031E-4</v>
      </c>
      <c r="J180" s="2">
        <f>+G180</f>
        <v>2.3959999816725031E-4</v>
      </c>
      <c r="P180" s="16">
        <f t="shared" si="23"/>
        <v>9.840909619811953E-7</v>
      </c>
      <c r="Q180" s="10">
        <f t="shared" si="24"/>
        <v>28406.965799999998</v>
      </c>
      <c r="R180" s="10"/>
      <c r="S180" s="2">
        <f>+(P180-G180)^2</f>
        <v>5.6937551171393606E-8</v>
      </c>
    </row>
    <row r="181" spans="1:37" x14ac:dyDescent="0.2">
      <c r="A181" s="91" t="s">
        <v>36</v>
      </c>
      <c r="B181" s="108" t="s">
        <v>89</v>
      </c>
      <c r="C181" s="91">
        <v>43427.9804</v>
      </c>
      <c r="D181" s="109">
        <v>5.9999999999999995E-4</v>
      </c>
      <c r="E181" s="7">
        <f t="shared" si="25"/>
        <v>24.920672268987083</v>
      </c>
      <c r="F181" s="7">
        <f t="shared" si="26"/>
        <v>25</v>
      </c>
      <c r="G181" s="62">
        <f t="shared" si="27"/>
        <v>-6.8305000000691507E-2</v>
      </c>
      <c r="O181" s="2">
        <f ca="1">C$11+C$12*F181</f>
        <v>-4.6574715193436225E-4</v>
      </c>
      <c r="P181" s="16">
        <f t="shared" si="23"/>
        <v>4.3968290157769909E-7</v>
      </c>
      <c r="Q181" s="10">
        <f t="shared" si="24"/>
        <v>28409.4804</v>
      </c>
      <c r="R181" s="10"/>
      <c r="U181" s="28">
        <f>C181-(C$7+F181*C$8)</f>
        <v>-6.8305000000691507E-2</v>
      </c>
    </row>
    <row r="182" spans="1:37" x14ac:dyDescent="0.2">
      <c r="A182" s="91" t="s">
        <v>36</v>
      </c>
      <c r="B182" s="108" t="s">
        <v>89</v>
      </c>
      <c r="C182" s="91">
        <v>43427.980900000002</v>
      </c>
      <c r="D182" s="109">
        <v>2.9999999999999997E-4</v>
      </c>
      <c r="E182" s="7">
        <f t="shared" si="25"/>
        <v>24.921252956574516</v>
      </c>
      <c r="F182" s="7">
        <f t="shared" si="26"/>
        <v>25</v>
      </c>
      <c r="G182" s="62">
        <f t="shared" si="27"/>
        <v>-6.7804999998770654E-2</v>
      </c>
      <c r="O182" s="2">
        <f ca="1">C$11+C$12*F182</f>
        <v>-4.6574715193436225E-4</v>
      </c>
      <c r="P182" s="16">
        <f t="shared" si="23"/>
        <v>4.3968290157769909E-7</v>
      </c>
      <c r="Q182" s="10">
        <f t="shared" si="24"/>
        <v>28409.480900000002</v>
      </c>
      <c r="R182" s="10"/>
      <c r="U182" s="28">
        <f>C182-(C$7+F182*C$8)</f>
        <v>-6.7804999998770654E-2</v>
      </c>
    </row>
    <row r="183" spans="1:37" x14ac:dyDescent="0.2">
      <c r="A183" s="90" t="s">
        <v>36</v>
      </c>
      <c r="B183" s="110"/>
      <c r="C183" s="111">
        <v>43428.4804</v>
      </c>
      <c r="D183" s="85"/>
      <c r="E183" s="7">
        <f t="shared" si="25"/>
        <v>25.501359854188468</v>
      </c>
      <c r="F183" s="7">
        <f t="shared" si="26"/>
        <v>25.5</v>
      </c>
      <c r="G183" s="62">
        <f t="shared" si="27"/>
        <v>1.1709000027622096E-3</v>
      </c>
      <c r="J183" s="2">
        <f>+G183</f>
        <v>1.1709000027622096E-3</v>
      </c>
      <c r="P183" s="16">
        <f t="shared" si="23"/>
        <v>3.4902086067820259E-7</v>
      </c>
      <c r="Q183" s="10">
        <f t="shared" si="24"/>
        <v>28409.9804</v>
      </c>
      <c r="R183" s="10"/>
      <c r="S183" s="2">
        <f>+(P183-G183)^2</f>
        <v>1.3701896012306393E-6</v>
      </c>
    </row>
    <row r="184" spans="1:37" x14ac:dyDescent="0.2">
      <c r="A184" s="82" t="s">
        <v>562</v>
      </c>
      <c r="B184" s="83" t="s">
        <v>88</v>
      </c>
      <c r="C184" s="84">
        <v>43445.269099999998</v>
      </c>
      <c r="D184" s="85"/>
      <c r="E184" s="7">
        <f t="shared" si="25"/>
        <v>44.999339177526387</v>
      </c>
      <c r="F184" s="7">
        <f t="shared" si="26"/>
        <v>45</v>
      </c>
      <c r="G184" s="62">
        <f t="shared" si="27"/>
        <v>-5.6900000345194712E-4</v>
      </c>
      <c r="J184" s="2">
        <f>+G184</f>
        <v>-5.6900000345194712E-4</v>
      </c>
      <c r="O184" s="2">
        <f ca="1">C$11+C$12*F184</f>
        <v>-4.8949937290254316E-4</v>
      </c>
      <c r="P184" s="16">
        <f t="shared" si="23"/>
        <v>-3.1706113198745258E-6</v>
      </c>
      <c r="Q184" s="10">
        <f t="shared" si="24"/>
        <v>28426.769099999998</v>
      </c>
      <c r="R184" s="10"/>
    </row>
    <row r="185" spans="1:37" x14ac:dyDescent="0.2">
      <c r="A185" s="82" t="s">
        <v>562</v>
      </c>
      <c r="B185" s="83" t="s">
        <v>88</v>
      </c>
      <c r="C185" s="84">
        <v>43446.1302</v>
      </c>
      <c r="D185" s="85"/>
      <c r="E185" s="7">
        <f t="shared" si="25"/>
        <v>45.999399336762423</v>
      </c>
      <c r="F185" s="7">
        <f t="shared" si="26"/>
        <v>46</v>
      </c>
      <c r="G185" s="62">
        <f t="shared" si="27"/>
        <v>-5.1720000192290172E-4</v>
      </c>
      <c r="J185" s="2">
        <f>+G185</f>
        <v>-5.1720000192290172E-4</v>
      </c>
      <c r="O185" s="2">
        <f ca="1">C$11+C$12*F185</f>
        <v>-4.9068698395095213E-4</v>
      </c>
      <c r="P185" s="16">
        <f t="shared" si="23"/>
        <v>-3.3502544009341102E-6</v>
      </c>
      <c r="Q185" s="10">
        <f t="shared" si="24"/>
        <v>28427.6302</v>
      </c>
      <c r="R185" s="10"/>
    </row>
    <row r="186" spans="1:37" x14ac:dyDescent="0.2">
      <c r="A186" s="82" t="s">
        <v>562</v>
      </c>
      <c r="B186" s="83" t="s">
        <v>88</v>
      </c>
      <c r="C186" s="84">
        <v>43452.1564</v>
      </c>
      <c r="D186" s="85"/>
      <c r="E186" s="7">
        <f t="shared" si="25"/>
        <v>52.99807838864389</v>
      </c>
      <c r="F186" s="7">
        <f t="shared" si="26"/>
        <v>53</v>
      </c>
      <c r="G186" s="62">
        <f t="shared" si="27"/>
        <v>-1.6545999969821423E-3</v>
      </c>
      <c r="J186" s="2">
        <f>+G186</f>
        <v>-1.6545999969821423E-3</v>
      </c>
      <c r="O186" s="2">
        <f ca="1">C$11+C$12*F186</f>
        <v>-4.990002612898154E-4</v>
      </c>
      <c r="P186" s="16">
        <f t="shared" si="23"/>
        <v>-4.6054316216497889E-6</v>
      </c>
      <c r="Q186" s="10">
        <f t="shared" si="24"/>
        <v>28433.6564</v>
      </c>
      <c r="R186" s="10"/>
    </row>
    <row r="187" spans="1:37" x14ac:dyDescent="0.2">
      <c r="A187" s="82" t="s">
        <v>573</v>
      </c>
      <c r="B187" s="83" t="s">
        <v>88</v>
      </c>
      <c r="C187" s="84">
        <v>43463.349300000002</v>
      </c>
      <c r="D187" s="85"/>
      <c r="E187" s="7">
        <f t="shared" si="25"/>
        <v>65.997234533447198</v>
      </c>
      <c r="F187" s="7">
        <f t="shared" si="26"/>
        <v>66</v>
      </c>
      <c r="G187" s="62">
        <f t="shared" si="27"/>
        <v>-2.3811999999452382E-3</v>
      </c>
      <c r="J187" s="2">
        <f>+G187</f>
        <v>-2.3811999999452382E-3</v>
      </c>
      <c r="O187" s="2">
        <f ca="1">C$11+C$12*F187</f>
        <v>-5.1443920491913298E-4</v>
      </c>
      <c r="P187" s="16">
        <f t="shared" si="23"/>
        <v>-6.9256834218652318E-6</v>
      </c>
      <c r="Q187" s="10">
        <f t="shared" si="24"/>
        <v>28444.849300000002</v>
      </c>
      <c r="R187" s="10"/>
    </row>
    <row r="188" spans="1:37" x14ac:dyDescent="0.2">
      <c r="A188" s="90" t="s">
        <v>60</v>
      </c>
      <c r="B188" s="110"/>
      <c r="C188" s="111">
        <v>43734.582000000002</v>
      </c>
      <c r="D188" s="85"/>
      <c r="E188" s="7">
        <f t="shared" si="25"/>
        <v>381.00015771475165</v>
      </c>
      <c r="F188" s="7">
        <f t="shared" si="26"/>
        <v>381</v>
      </c>
      <c r="G188" s="62">
        <f t="shared" si="27"/>
        <v>1.3580000086221844E-4</v>
      </c>
      <c r="I188" s="2">
        <f>G188</f>
        <v>1.3580000086221844E-4</v>
      </c>
      <c r="P188" s="16">
        <f t="shared" si="23"/>
        <v>-5.885874968606694E-5</v>
      </c>
      <c r="Q188" s="10">
        <f t="shared" si="24"/>
        <v>28716.082000000002</v>
      </c>
      <c r="R188" s="10"/>
      <c r="S188" s="2">
        <f>+(P188-G188)^2</f>
        <v>3.7892029165019586E-8</v>
      </c>
      <c r="AG188" s="2">
        <v>11</v>
      </c>
      <c r="AI188" s="2" t="s">
        <v>37</v>
      </c>
      <c r="AK188" s="2" t="s">
        <v>39</v>
      </c>
    </row>
    <row r="189" spans="1:37" x14ac:dyDescent="0.2">
      <c r="A189" s="90" t="s">
        <v>61</v>
      </c>
      <c r="B189" s="110"/>
      <c r="C189" s="111">
        <v>43772.470999999998</v>
      </c>
      <c r="D189" s="85"/>
      <c r="E189" s="7">
        <f t="shared" si="25"/>
        <v>425.0035015461371</v>
      </c>
      <c r="F189" s="7">
        <f t="shared" si="26"/>
        <v>425</v>
      </c>
      <c r="G189" s="62">
        <f t="shared" si="27"/>
        <v>3.015000002051238E-3</v>
      </c>
      <c r="I189" s="2">
        <f>G189</f>
        <v>3.015000002051238E-3</v>
      </c>
      <c r="P189" s="16">
        <f t="shared" si="23"/>
        <v>-6.5457260480791159E-5</v>
      </c>
      <c r="Q189" s="10">
        <f t="shared" si="24"/>
        <v>28753.970999999998</v>
      </c>
      <c r="R189" s="10"/>
      <c r="S189" s="2">
        <f>+(P189-G189)^2</f>
        <v>9.4892169462863225E-6</v>
      </c>
      <c r="AG189" s="2">
        <v>9</v>
      </c>
      <c r="AI189" s="2" t="s">
        <v>55</v>
      </c>
      <c r="AK189" s="2" t="s">
        <v>39</v>
      </c>
    </row>
    <row r="190" spans="1:37" x14ac:dyDescent="0.2">
      <c r="A190" s="91" t="s">
        <v>36</v>
      </c>
      <c r="B190" s="108" t="s">
        <v>88</v>
      </c>
      <c r="C190" s="91">
        <v>43784.883399999999</v>
      </c>
      <c r="D190" s="109">
        <v>2.0000000000000001E-4</v>
      </c>
      <c r="E190" s="7">
        <f t="shared" si="25"/>
        <v>439.4189547112457</v>
      </c>
      <c r="F190" s="7">
        <f t="shared" si="26"/>
        <v>439.5</v>
      </c>
      <c r="G190" s="62">
        <f t="shared" si="27"/>
        <v>-6.9783899998583365E-2</v>
      </c>
      <c r="O190" s="2">
        <f ca="1">C$11+C$12*F190</f>
        <v>-9.5801193149991034E-4</v>
      </c>
      <c r="P190" s="16">
        <f t="shared" si="23"/>
        <v>-6.7596562093363982E-5</v>
      </c>
      <c r="Q190" s="10">
        <f t="shared" si="24"/>
        <v>28766.383399999999</v>
      </c>
      <c r="R190" s="10"/>
      <c r="U190" s="2">
        <f>C190-(C$7+F190*C$8)</f>
        <v>-6.9783899998583365E-2</v>
      </c>
    </row>
    <row r="191" spans="1:37" x14ac:dyDescent="0.2">
      <c r="A191" s="91" t="s">
        <v>36</v>
      </c>
      <c r="B191" s="108" t="s">
        <v>88</v>
      </c>
      <c r="C191" s="91">
        <v>43784.883500000004</v>
      </c>
      <c r="D191" s="109">
        <v>2.9999999999999997E-4</v>
      </c>
      <c r="E191" s="7">
        <f t="shared" si="25"/>
        <v>439.41907084876829</v>
      </c>
      <c r="F191" s="7">
        <f t="shared" si="26"/>
        <v>439.5</v>
      </c>
      <c r="G191" s="62">
        <f t="shared" si="27"/>
        <v>-6.968389999383362E-2</v>
      </c>
      <c r="O191" s="2">
        <f ca="1">C$11+C$12*F191</f>
        <v>-9.5801193149991034E-4</v>
      </c>
      <c r="P191" s="16">
        <f t="shared" si="23"/>
        <v>-6.7596562093363982E-5</v>
      </c>
      <c r="Q191" s="10">
        <f t="shared" si="24"/>
        <v>28766.383500000004</v>
      </c>
      <c r="R191" s="10"/>
      <c r="U191" s="2">
        <f>C191-(C$7+F191*C$8)</f>
        <v>-6.968389999383362E-2</v>
      </c>
    </row>
    <row r="192" spans="1:37" x14ac:dyDescent="0.2">
      <c r="A192" s="90" t="s">
        <v>36</v>
      </c>
      <c r="B192" s="110"/>
      <c r="C192" s="111">
        <v>43785.383500000004</v>
      </c>
      <c r="D192" s="85"/>
      <c r="E192" s="7">
        <f t="shared" si="25"/>
        <v>439.99975843396965</v>
      </c>
      <c r="F192" s="7">
        <f t="shared" si="26"/>
        <v>440</v>
      </c>
      <c r="G192" s="62">
        <f t="shared" si="27"/>
        <v>-2.0799999765586108E-4</v>
      </c>
      <c r="J192" s="2">
        <f>+G192</f>
        <v>-2.0799999765586108E-4</v>
      </c>
      <c r="P192" s="16">
        <f t="shared" si="23"/>
        <v>-6.7670019818053971E-5</v>
      </c>
      <c r="Q192" s="10">
        <f t="shared" si="24"/>
        <v>28766.883500000004</v>
      </c>
      <c r="R192" s="10"/>
      <c r="S192" s="2">
        <f>+(P192-G192)^2</f>
        <v>1.9692502679959434E-8</v>
      </c>
    </row>
    <row r="193" spans="1:37" x14ac:dyDescent="0.2">
      <c r="A193" s="90" t="s">
        <v>61</v>
      </c>
      <c r="B193" s="110"/>
      <c r="C193" s="111">
        <v>43791.408000000003</v>
      </c>
      <c r="D193" s="85"/>
      <c r="E193" s="7">
        <f t="shared" si="25"/>
        <v>446.99646314806063</v>
      </c>
      <c r="F193" s="7">
        <f t="shared" si="26"/>
        <v>447</v>
      </c>
      <c r="G193" s="62">
        <f t="shared" si="27"/>
        <v>-3.0453999934252352E-3</v>
      </c>
      <c r="I193" s="2">
        <f>G193</f>
        <v>-3.0453999934252352E-3</v>
      </c>
      <c r="P193" s="16">
        <f t="shared" si="23"/>
        <v>-6.8696248888681075E-5</v>
      </c>
      <c r="Q193" s="10">
        <f t="shared" si="24"/>
        <v>28772.908000000003</v>
      </c>
      <c r="R193" s="10"/>
      <c r="S193" s="2">
        <f>+(P193-G193)^2</f>
        <v>8.8607651827379436E-6</v>
      </c>
      <c r="AG193" s="2">
        <v>7</v>
      </c>
      <c r="AI193" s="2" t="s">
        <v>55</v>
      </c>
      <c r="AK193" s="2" t="s">
        <v>39</v>
      </c>
    </row>
    <row r="194" spans="1:37" x14ac:dyDescent="0.2">
      <c r="A194" s="90" t="s">
        <v>61</v>
      </c>
      <c r="B194" s="110"/>
      <c r="C194" s="111">
        <v>43803.472000000002</v>
      </c>
      <c r="D194" s="85"/>
      <c r="E194" s="7">
        <f t="shared" si="25"/>
        <v>461.00729320379793</v>
      </c>
      <c r="F194" s="7">
        <f t="shared" si="26"/>
        <v>461</v>
      </c>
      <c r="G194" s="62">
        <f t="shared" si="27"/>
        <v>6.2797999999020249E-3</v>
      </c>
      <c r="I194" s="2">
        <f>G194</f>
        <v>6.2797999999020249E-3</v>
      </c>
      <c r="P194" s="16">
        <f t="shared" si="23"/>
        <v>-7.0736504209752897E-5</v>
      </c>
      <c r="Q194" s="10">
        <f t="shared" si="24"/>
        <v>28784.972000000002</v>
      </c>
      <c r="R194" s="10"/>
      <c r="S194" s="2">
        <f>+(P194-G194)^2</f>
        <v>4.032931389005624E-5</v>
      </c>
      <c r="AG194" s="2">
        <v>8</v>
      </c>
      <c r="AI194" s="2" t="s">
        <v>55</v>
      </c>
      <c r="AK194" s="2" t="s">
        <v>39</v>
      </c>
    </row>
    <row r="195" spans="1:37" x14ac:dyDescent="0.2">
      <c r="A195" s="82" t="s">
        <v>562</v>
      </c>
      <c r="B195" s="83" t="s">
        <v>88</v>
      </c>
      <c r="C195" s="84">
        <v>43805.187700000002</v>
      </c>
      <c r="D195" s="85"/>
      <c r="E195" s="7">
        <f t="shared" si="25"/>
        <v>462.99986458365868</v>
      </c>
      <c r="F195" s="7">
        <f t="shared" si="26"/>
        <v>463</v>
      </c>
      <c r="G195" s="62">
        <f t="shared" si="27"/>
        <v>-1.1660000018309802E-4</v>
      </c>
      <c r="J195" s="2">
        <f>+G195</f>
        <v>-1.1660000018309802E-4</v>
      </c>
      <c r="O195" s="2">
        <f ca="1">C$11+C$12*F195</f>
        <v>-9.8592079113752284E-4</v>
      </c>
      <c r="P195" s="16">
        <f t="shared" si="23"/>
        <v>-7.1026641057505223E-5</v>
      </c>
      <c r="Q195" s="10">
        <f t="shared" si="24"/>
        <v>28786.687700000002</v>
      </c>
      <c r="R195" s="10"/>
    </row>
    <row r="196" spans="1:37" x14ac:dyDescent="0.2">
      <c r="A196" s="90" t="s">
        <v>61</v>
      </c>
      <c r="B196" s="110"/>
      <c r="C196" s="111">
        <v>43809.489000000001</v>
      </c>
      <c r="D196" s="85"/>
      <c r="E196" s="7">
        <f t="shared" si="25"/>
        <v>467.99528760411118</v>
      </c>
      <c r="F196" s="7">
        <f t="shared" si="26"/>
        <v>468</v>
      </c>
      <c r="G196" s="62">
        <f t="shared" si="27"/>
        <v>-4.0575999955763109E-3</v>
      </c>
      <c r="I196" s="2">
        <f>G196</f>
        <v>-4.0575999955763109E-3</v>
      </c>
      <c r="P196" s="16">
        <f t="shared" si="23"/>
        <v>-7.1750530460197614E-5</v>
      </c>
      <c r="Q196" s="10">
        <f t="shared" si="24"/>
        <v>28790.989000000001</v>
      </c>
      <c r="R196" s="10"/>
      <c r="S196" s="2">
        <f>+(P196-G196)^2</f>
        <v>1.5886995958566409E-5</v>
      </c>
      <c r="AG196" s="2">
        <v>8</v>
      </c>
      <c r="AI196" s="2" t="s">
        <v>55</v>
      </c>
      <c r="AK196" s="2" t="s">
        <v>39</v>
      </c>
    </row>
    <row r="197" spans="1:37" x14ac:dyDescent="0.2">
      <c r="A197" s="90" t="s">
        <v>62</v>
      </c>
      <c r="B197" s="110"/>
      <c r="C197" s="111">
        <v>43821.548000000003</v>
      </c>
      <c r="D197" s="85"/>
      <c r="E197" s="7">
        <f t="shared" si="25"/>
        <v>482.00031078399951</v>
      </c>
      <c r="F197" s="7">
        <f t="shared" si="26"/>
        <v>482</v>
      </c>
      <c r="G197" s="62">
        <f t="shared" si="27"/>
        <v>2.6760000037029386E-4</v>
      </c>
      <c r="I197" s="2">
        <f>G197</f>
        <v>2.6760000037029386E-4</v>
      </c>
      <c r="P197" s="16">
        <f t="shared" si="23"/>
        <v>-7.3766380140904687E-5</v>
      </c>
      <c r="Q197" s="10">
        <f t="shared" si="24"/>
        <v>28803.048000000003</v>
      </c>
      <c r="R197" s="10"/>
      <c r="S197" s="2">
        <f>+(P197-G197)^2</f>
        <v>1.1653100574331641E-7</v>
      </c>
      <c r="AG197" s="2">
        <v>7</v>
      </c>
      <c r="AI197" s="2" t="s">
        <v>37</v>
      </c>
      <c r="AK197" s="2" t="s">
        <v>39</v>
      </c>
    </row>
    <row r="198" spans="1:37" x14ac:dyDescent="0.2">
      <c r="A198" s="90" t="s">
        <v>62</v>
      </c>
      <c r="B198" s="110"/>
      <c r="C198" s="111">
        <v>43835.324000000001</v>
      </c>
      <c r="D198" s="85"/>
      <c r="E198" s="7">
        <f t="shared" si="25"/>
        <v>497.99941513146581</v>
      </c>
      <c r="F198" s="7">
        <f t="shared" si="26"/>
        <v>498</v>
      </c>
      <c r="G198" s="62">
        <f t="shared" si="27"/>
        <v>-5.0360000022919849E-4</v>
      </c>
      <c r="I198" s="2">
        <f>G198</f>
        <v>-5.0360000022919849E-4</v>
      </c>
      <c r="P198" s="16">
        <f t="shared" si="23"/>
        <v>-7.6050285375700696E-5</v>
      </c>
      <c r="Q198" s="10">
        <f t="shared" si="24"/>
        <v>28816.824000000001</v>
      </c>
      <c r="R198" s="10"/>
      <c r="S198" s="2">
        <f>+(P198-G198)^2</f>
        <v>1.8279875867130727E-7</v>
      </c>
      <c r="AG198" s="2">
        <v>7</v>
      </c>
      <c r="AI198" s="2" t="s">
        <v>55</v>
      </c>
      <c r="AK198" s="2" t="s">
        <v>39</v>
      </c>
    </row>
    <row r="199" spans="1:37" x14ac:dyDescent="0.2">
      <c r="A199" s="90" t="s">
        <v>62</v>
      </c>
      <c r="B199" s="110"/>
      <c r="C199" s="111">
        <v>43841.345000000001</v>
      </c>
      <c r="D199" s="85"/>
      <c r="E199" s="7">
        <f t="shared" si="25"/>
        <v>504.99205503246162</v>
      </c>
      <c r="F199" s="7">
        <f t="shared" si="26"/>
        <v>505</v>
      </c>
      <c r="G199" s="62">
        <f t="shared" si="27"/>
        <v>-6.840999994892627E-3</v>
      </c>
      <c r="I199" s="2">
        <f>G199</f>
        <v>-6.840999994892627E-3</v>
      </c>
      <c r="P199" s="16">
        <f t="shared" si="23"/>
        <v>-7.7042811419157395E-5</v>
      </c>
      <c r="Q199" s="10">
        <f t="shared" si="24"/>
        <v>28822.845000000001</v>
      </c>
      <c r="R199" s="10"/>
      <c r="S199" s="2">
        <f>+(P199-G199)^2</f>
        <v>4.5751116779862347E-5</v>
      </c>
      <c r="AG199" s="2">
        <v>11</v>
      </c>
      <c r="AI199" s="2" t="s">
        <v>37</v>
      </c>
      <c r="AK199" s="2" t="s">
        <v>39</v>
      </c>
    </row>
    <row r="200" spans="1:37" x14ac:dyDescent="0.2">
      <c r="A200" s="90" t="s">
        <v>63</v>
      </c>
      <c r="B200" s="110"/>
      <c r="C200" s="111">
        <v>43848.241000000002</v>
      </c>
      <c r="D200" s="85"/>
      <c r="E200" s="7">
        <f t="shared" si="25"/>
        <v>513.00089820755989</v>
      </c>
      <c r="F200" s="7">
        <f t="shared" si="26"/>
        <v>513</v>
      </c>
      <c r="G200" s="62">
        <f t="shared" si="27"/>
        <v>7.7340000279946253E-4</v>
      </c>
      <c r="I200" s="2">
        <f>G200</f>
        <v>7.7340000279946253E-4</v>
      </c>
      <c r="P200" s="16">
        <f t="shared" si="23"/>
        <v>-7.8172146154462051E-5</v>
      </c>
      <c r="Q200" s="10">
        <f t="shared" si="24"/>
        <v>28829.741000000002</v>
      </c>
      <c r="R200" s="10"/>
      <c r="S200" s="2">
        <f>+(P200-G200)^2</f>
        <v>7.2517512487400516E-7</v>
      </c>
      <c r="AG200" s="2">
        <v>12</v>
      </c>
      <c r="AI200" s="2" t="s">
        <v>37</v>
      </c>
      <c r="AK200" s="2" t="s">
        <v>39</v>
      </c>
    </row>
    <row r="201" spans="1:37" x14ac:dyDescent="0.2">
      <c r="A201" s="82" t="s">
        <v>562</v>
      </c>
      <c r="B201" s="83" t="s">
        <v>88</v>
      </c>
      <c r="C201" s="84">
        <v>43849.099600000001</v>
      </c>
      <c r="D201" s="85"/>
      <c r="E201" s="7">
        <f t="shared" si="25"/>
        <v>513.99805492886719</v>
      </c>
      <c r="F201" s="7">
        <f t="shared" si="26"/>
        <v>514</v>
      </c>
      <c r="G201" s="62">
        <f t="shared" si="27"/>
        <v>-1.6747999979997985E-3</v>
      </c>
      <c r="J201" s="2">
        <f>+G201</f>
        <v>-1.6747999979997985E-3</v>
      </c>
      <c r="O201" s="2">
        <f ca="1">C$11+C$12*F201</f>
        <v>-1.0464889546063839E-3</v>
      </c>
      <c r="P201" s="16">
        <f t="shared" si="23"/>
        <v>-7.8312939440655264E-5</v>
      </c>
      <c r="Q201" s="10">
        <f t="shared" si="24"/>
        <v>28830.599600000001</v>
      </c>
      <c r="R201" s="10"/>
    </row>
    <row r="202" spans="1:37" x14ac:dyDescent="0.2">
      <c r="A202" s="82" t="s">
        <v>562</v>
      </c>
      <c r="B202" s="83" t="s">
        <v>88</v>
      </c>
      <c r="C202" s="84">
        <v>43861.154199999997</v>
      </c>
      <c r="D202" s="85"/>
      <c r="E202" s="7">
        <f t="shared" si="25"/>
        <v>527.99796805799963</v>
      </c>
      <c r="F202" s="7">
        <f t="shared" si="26"/>
        <v>528</v>
      </c>
      <c r="G202" s="62">
        <f t="shared" si="27"/>
        <v>-1.7496000000392087E-3</v>
      </c>
      <c r="J202" s="2">
        <f>+G202</f>
        <v>-1.7496000000392087E-3</v>
      </c>
      <c r="O202" s="2">
        <f ca="1">C$11+C$12*F202</f>
        <v>-1.0631155092841107E-3</v>
      </c>
      <c r="P202" s="16">
        <f t="shared" si="23"/>
        <v>-8.0275329147229966E-5</v>
      </c>
      <c r="Q202" s="10">
        <f t="shared" si="24"/>
        <v>28842.654199999997</v>
      </c>
      <c r="R202" s="10"/>
    </row>
    <row r="203" spans="1:37" x14ac:dyDescent="0.2">
      <c r="A203" s="90" t="s">
        <v>64</v>
      </c>
      <c r="B203" s="110"/>
      <c r="C203" s="111">
        <v>44144.445</v>
      </c>
      <c r="D203" s="85"/>
      <c r="E203" s="7">
        <f t="shared" si="25"/>
        <v>857.00486918154002</v>
      </c>
      <c r="F203" s="7">
        <f t="shared" si="26"/>
        <v>857</v>
      </c>
      <c r="G203" s="62">
        <f t="shared" si="27"/>
        <v>4.1925999976228923E-3</v>
      </c>
      <c r="I203" s="2">
        <f t="shared" ref="I203:I215" si="28">G203</f>
        <v>4.1925999976228923E-3</v>
      </c>
      <c r="P203" s="16">
        <f t="shared" si="23"/>
        <v>-1.2170763810506302E-4</v>
      </c>
      <c r="Q203" s="10">
        <f t="shared" si="24"/>
        <v>29125.945</v>
      </c>
      <c r="R203" s="10"/>
      <c r="S203" s="2">
        <f>+(P203-G203)^2</f>
        <v>1.8613250375700539E-5</v>
      </c>
      <c r="AG203" s="2">
        <v>9</v>
      </c>
      <c r="AI203" s="2" t="s">
        <v>55</v>
      </c>
      <c r="AK203" s="2" t="s">
        <v>39</v>
      </c>
    </row>
    <row r="204" spans="1:37" x14ac:dyDescent="0.2">
      <c r="A204" s="90" t="s">
        <v>64</v>
      </c>
      <c r="B204" s="110"/>
      <c r="C204" s="111">
        <v>44157.345000000001</v>
      </c>
      <c r="D204" s="85"/>
      <c r="E204" s="7">
        <f t="shared" si="25"/>
        <v>871.98660887973756</v>
      </c>
      <c r="F204" s="7">
        <f t="shared" si="26"/>
        <v>872</v>
      </c>
      <c r="G204" s="62">
        <f t="shared" si="27"/>
        <v>-1.1530399999173824E-2</v>
      </c>
      <c r="I204" s="2">
        <f t="shared" si="28"/>
        <v>-1.1530399999173824E-2</v>
      </c>
      <c r="P204" s="16">
        <f t="shared" si="23"/>
        <v>-1.2338247720571454E-4</v>
      </c>
      <c r="Q204" s="10">
        <f t="shared" si="24"/>
        <v>29138.845000000001</v>
      </c>
      <c r="R204" s="10"/>
      <c r="S204" s="2">
        <f>+(P204-G204)^2</f>
        <v>1.3012004874648746E-4</v>
      </c>
      <c r="AG204" s="2">
        <v>9</v>
      </c>
      <c r="AI204" s="2" t="s">
        <v>65</v>
      </c>
      <c r="AK204" s="2" t="s">
        <v>39</v>
      </c>
    </row>
    <row r="205" spans="1:37" x14ac:dyDescent="0.2">
      <c r="A205" s="82" t="s">
        <v>616</v>
      </c>
      <c r="B205" s="83" t="s">
        <v>88</v>
      </c>
      <c r="C205" s="84">
        <v>44168.550999999999</v>
      </c>
      <c r="D205" s="85"/>
      <c r="E205" s="7">
        <f t="shared" si="25"/>
        <v>885.00097903926905</v>
      </c>
      <c r="F205" s="7">
        <f t="shared" si="26"/>
        <v>885</v>
      </c>
      <c r="G205" s="62">
        <f t="shared" si="27"/>
        <v>8.4300000162329525E-4</v>
      </c>
      <c r="I205" s="2">
        <f t="shared" si="28"/>
        <v>8.4300000162329525E-4</v>
      </c>
      <c r="O205" s="2">
        <f ca="1">C$11+C$12*F205</f>
        <v>-1.4870926535661389E-3</v>
      </c>
      <c r="P205" s="16">
        <f t="shared" si="23"/>
        <v>-1.2481889617272003E-4</v>
      </c>
      <c r="Q205" s="10">
        <f t="shared" si="24"/>
        <v>29150.050999999999</v>
      </c>
      <c r="R205" s="10"/>
    </row>
    <row r="206" spans="1:37" x14ac:dyDescent="0.2">
      <c r="A206" s="90" t="s">
        <v>64</v>
      </c>
      <c r="B206" s="110"/>
      <c r="C206" s="111">
        <v>44201.271999999997</v>
      </c>
      <c r="D206" s="85"/>
      <c r="E206" s="7">
        <f t="shared" si="25"/>
        <v>923.00233599001547</v>
      </c>
      <c r="F206" s="7">
        <f t="shared" si="26"/>
        <v>923</v>
      </c>
      <c r="G206" s="62">
        <f t="shared" si="27"/>
        <v>2.0113999999011867E-3</v>
      </c>
      <c r="I206" s="2">
        <f t="shared" si="28"/>
        <v>2.0113999999011867E-3</v>
      </c>
      <c r="P206" s="16">
        <f t="shared" si="23"/>
        <v>-1.289372203086987E-4</v>
      </c>
      <c r="Q206" s="10">
        <f t="shared" si="24"/>
        <v>29182.771999999997</v>
      </c>
      <c r="R206" s="10"/>
      <c r="S206" s="2">
        <f>+(P206-G206)^2</f>
        <v>4.5810434162157797E-6</v>
      </c>
      <c r="AG206" s="2">
        <v>8</v>
      </c>
      <c r="AI206" s="2" t="s">
        <v>65</v>
      </c>
      <c r="AK206" s="2" t="s">
        <v>39</v>
      </c>
    </row>
    <row r="207" spans="1:37" x14ac:dyDescent="0.2">
      <c r="A207" s="90" t="s">
        <v>64</v>
      </c>
      <c r="B207" s="110"/>
      <c r="C207" s="111">
        <v>44201.277000000002</v>
      </c>
      <c r="D207" s="85"/>
      <c r="E207" s="7">
        <f t="shared" si="25"/>
        <v>923.00814286587286</v>
      </c>
      <c r="F207" s="7">
        <f t="shared" si="26"/>
        <v>923</v>
      </c>
      <c r="G207" s="62">
        <f t="shared" si="27"/>
        <v>7.0114000045577995E-3</v>
      </c>
      <c r="I207" s="2">
        <f t="shared" si="28"/>
        <v>7.0114000045577995E-3</v>
      </c>
      <c r="P207" s="16">
        <f t="shared" si="23"/>
        <v>-1.289372203086987E-4</v>
      </c>
      <c r="Q207" s="10">
        <f t="shared" si="24"/>
        <v>29182.777000000002</v>
      </c>
      <c r="R207" s="10"/>
      <c r="S207" s="2">
        <f>+(P207-G207)^2</f>
        <v>5.0984415684814198E-5</v>
      </c>
      <c r="AG207" s="2">
        <v>9</v>
      </c>
      <c r="AI207" s="2" t="s">
        <v>55</v>
      </c>
      <c r="AK207" s="2" t="s">
        <v>39</v>
      </c>
    </row>
    <row r="208" spans="1:37" x14ac:dyDescent="0.2">
      <c r="A208" s="90" t="s">
        <v>66</v>
      </c>
      <c r="B208" s="110"/>
      <c r="C208" s="111">
        <v>44212.46</v>
      </c>
      <c r="D208" s="85"/>
      <c r="E208" s="7">
        <f t="shared" si="25"/>
        <v>935.9958013964839</v>
      </c>
      <c r="F208" s="7">
        <f t="shared" si="26"/>
        <v>936</v>
      </c>
      <c r="G208" s="62">
        <f t="shared" si="27"/>
        <v>-3.615200002968777E-3</v>
      </c>
      <c r="I208" s="2">
        <f t="shared" si="28"/>
        <v>-3.615200002968777E-3</v>
      </c>
      <c r="P208" s="16">
        <f t="shared" si="23"/>
        <v>-1.3031860206631017E-4</v>
      </c>
      <c r="Q208" s="10">
        <f t="shared" si="24"/>
        <v>29193.96</v>
      </c>
      <c r="R208" s="10"/>
      <c r="S208" s="2">
        <f>+(P208-G208)^2</f>
        <v>1.2144398378355938E-5</v>
      </c>
      <c r="AG208" s="2">
        <v>8</v>
      </c>
      <c r="AI208" s="2" t="s">
        <v>55</v>
      </c>
      <c r="AK208" s="2" t="s">
        <v>39</v>
      </c>
    </row>
    <row r="209" spans="1:37" x14ac:dyDescent="0.2">
      <c r="A209" s="82" t="s">
        <v>627</v>
      </c>
      <c r="B209" s="83" t="s">
        <v>88</v>
      </c>
      <c r="C209" s="84">
        <v>44225.379000000001</v>
      </c>
      <c r="D209" s="85"/>
      <c r="E209" s="7">
        <f t="shared" si="25"/>
        <v>950.99960722291928</v>
      </c>
      <c r="F209" s="7">
        <f t="shared" si="26"/>
        <v>951</v>
      </c>
      <c r="G209" s="62">
        <f t="shared" si="27"/>
        <v>-3.3819999953266233E-4</v>
      </c>
      <c r="I209" s="2">
        <f t="shared" si="28"/>
        <v>-3.3819999953266233E-4</v>
      </c>
      <c r="O209" s="2">
        <f ca="1">C$11+C$12*F209</f>
        <v>-1.5654749827611356E-3</v>
      </c>
      <c r="P209" s="16">
        <f t="shared" si="23"/>
        <v>-1.3189507149406288E-4</v>
      </c>
      <c r="Q209" s="10">
        <f t="shared" si="24"/>
        <v>29206.879000000001</v>
      </c>
      <c r="R209" s="10"/>
    </row>
    <row r="210" spans="1:37" x14ac:dyDescent="0.2">
      <c r="A210" s="90" t="s">
        <v>67</v>
      </c>
      <c r="B210" s="110"/>
      <c r="C210" s="111">
        <v>44603.385999999999</v>
      </c>
      <c r="D210" s="85"/>
      <c r="E210" s="7">
        <f t="shared" si="25"/>
        <v>1390.0075512613573</v>
      </c>
      <c r="F210" s="7">
        <f t="shared" si="26"/>
        <v>1390</v>
      </c>
      <c r="G210" s="62">
        <f t="shared" si="27"/>
        <v>6.5019999965443276E-3</v>
      </c>
      <c r="I210" s="2">
        <f t="shared" si="28"/>
        <v>6.5019999965443276E-3</v>
      </c>
      <c r="P210" s="16">
        <f t="shared" si="23"/>
        <v>-1.6976064382360253E-4</v>
      </c>
      <c r="Q210" s="10">
        <f t="shared" si="24"/>
        <v>29584.885999999999</v>
      </c>
      <c r="R210" s="10"/>
      <c r="S210" s="2">
        <f>+(P210-G210)^2</f>
        <v>4.4512390042362696E-5</v>
      </c>
      <c r="AG210" s="2">
        <v>6</v>
      </c>
      <c r="AI210" s="2" t="s">
        <v>55</v>
      </c>
      <c r="AK210" s="2" t="s">
        <v>39</v>
      </c>
    </row>
    <row r="211" spans="1:37" x14ac:dyDescent="0.2">
      <c r="A211" s="90" t="s">
        <v>68</v>
      </c>
      <c r="B211" s="110"/>
      <c r="C211" s="111">
        <v>44831.552000000003</v>
      </c>
      <c r="D211" s="85"/>
      <c r="E211" s="7">
        <f t="shared" si="25"/>
        <v>1654.9938783914815</v>
      </c>
      <c r="F211" s="7">
        <f t="shared" si="26"/>
        <v>1655</v>
      </c>
      <c r="G211" s="62">
        <f t="shared" si="27"/>
        <v>-5.2709999945363961E-3</v>
      </c>
      <c r="I211" s="2">
        <f t="shared" si="28"/>
        <v>-5.2709999945363961E-3</v>
      </c>
      <c r="P211" s="16">
        <f t="shared" si="23"/>
        <v>-1.8487459885210166E-4</v>
      </c>
      <c r="Q211" s="10">
        <f t="shared" si="24"/>
        <v>29813.052000000003</v>
      </c>
      <c r="R211" s="10"/>
      <c r="S211" s="2">
        <f>+(P211-G211)^2</f>
        <v>2.5868671540624724E-5</v>
      </c>
      <c r="AG211" s="2">
        <v>8</v>
      </c>
      <c r="AI211" s="2" t="s">
        <v>65</v>
      </c>
      <c r="AK211" s="2" t="s">
        <v>39</v>
      </c>
    </row>
    <row r="212" spans="1:37" x14ac:dyDescent="0.2">
      <c r="A212" s="82" t="s">
        <v>616</v>
      </c>
      <c r="B212" s="83" t="s">
        <v>88</v>
      </c>
      <c r="C212" s="84">
        <v>44869.447</v>
      </c>
      <c r="D212" s="85"/>
      <c r="E212" s="7">
        <f t="shared" si="25"/>
        <v>1699.004190473891</v>
      </c>
      <c r="F212" s="7">
        <f t="shared" si="26"/>
        <v>1699</v>
      </c>
      <c r="G212" s="62">
        <f t="shared" si="27"/>
        <v>3.6082000005990267E-3</v>
      </c>
      <c r="I212" s="2">
        <f t="shared" si="28"/>
        <v>3.6082000005990267E-3</v>
      </c>
      <c r="O212" s="2">
        <f ca="1">C$11+C$12*F212</f>
        <v>-2.4538080469710993E-3</v>
      </c>
      <c r="P212" s="16">
        <f t="shared" si="23"/>
        <v>-1.8681976755060943E-4</v>
      </c>
      <c r="Q212" s="10">
        <f t="shared" si="24"/>
        <v>29850.947</v>
      </c>
      <c r="R212" s="10"/>
    </row>
    <row r="213" spans="1:37" x14ac:dyDescent="0.2">
      <c r="A213" s="90" t="s">
        <v>69</v>
      </c>
      <c r="B213" s="110"/>
      <c r="C213" s="111">
        <v>44913.358</v>
      </c>
      <c r="D213" s="85"/>
      <c r="E213" s="7">
        <f t="shared" si="25"/>
        <v>1750.0013355814472</v>
      </c>
      <c r="F213" s="7">
        <f t="shared" si="26"/>
        <v>1750</v>
      </c>
      <c r="G213" s="62">
        <f t="shared" si="27"/>
        <v>1.1500000036903657E-3</v>
      </c>
      <c r="I213" s="2">
        <f t="shared" si="28"/>
        <v>1.1500000036903657E-3</v>
      </c>
      <c r="P213" s="16">
        <f t="shared" ref="P213:P276" si="29">+D$11+D$12*F213+D$13*F213^2</f>
        <v>-1.8887329740983517E-4</v>
      </c>
      <c r="Q213" s="10">
        <f t="shared" ref="Q213:Q276" si="30">C213-15018.5</f>
        <v>29894.858</v>
      </c>
      <c r="R213" s="10"/>
      <c r="S213" s="2">
        <f>+(P213-G213)^2</f>
        <v>1.7925817163989493E-6</v>
      </c>
      <c r="AG213" s="2">
        <v>7</v>
      </c>
      <c r="AI213" s="2" t="s">
        <v>65</v>
      </c>
      <c r="AK213" s="2" t="s">
        <v>39</v>
      </c>
    </row>
    <row r="214" spans="1:37" x14ac:dyDescent="0.2">
      <c r="A214" s="90" t="s">
        <v>69</v>
      </c>
      <c r="B214" s="110"/>
      <c r="C214" s="111">
        <v>44913.362999999998</v>
      </c>
      <c r="D214" s="85"/>
      <c r="E214" s="7">
        <f t="shared" ref="E214:E277" si="31">(C214-C$7)/C$8</f>
        <v>1750.0071424572961</v>
      </c>
      <c r="F214" s="7">
        <f t="shared" ref="F214:F277" si="32">ROUND(2*E214,0)/2</f>
        <v>1750</v>
      </c>
      <c r="G214" s="62">
        <f t="shared" ref="G214:G277" si="33">C214-(C$7+F214*C$8)</f>
        <v>6.150000001071021E-3</v>
      </c>
      <c r="I214" s="2">
        <f t="shared" si="28"/>
        <v>6.150000001071021E-3</v>
      </c>
      <c r="P214" s="16">
        <f t="shared" si="29"/>
        <v>-1.8887329740983517E-4</v>
      </c>
      <c r="Q214" s="10">
        <f t="shared" si="30"/>
        <v>29894.862999999998</v>
      </c>
      <c r="R214" s="10"/>
      <c r="S214" s="2">
        <f>+(P214-G214)^2</f>
        <v>4.0181314694193569E-5</v>
      </c>
      <c r="AG214" s="2">
        <v>8</v>
      </c>
      <c r="AI214" s="2" t="s">
        <v>55</v>
      </c>
      <c r="AK214" s="2" t="s">
        <v>39</v>
      </c>
    </row>
    <row r="215" spans="1:37" x14ac:dyDescent="0.2">
      <c r="A215" s="90" t="s">
        <v>69</v>
      </c>
      <c r="B215" s="110"/>
      <c r="C215" s="111">
        <v>44931.438000000002</v>
      </c>
      <c r="D215" s="85"/>
      <c r="E215" s="7">
        <f t="shared" si="31"/>
        <v>1770.9989986623311</v>
      </c>
      <c r="F215" s="7">
        <f t="shared" si="32"/>
        <v>1771</v>
      </c>
      <c r="G215" s="62">
        <f t="shared" si="33"/>
        <v>-8.6219999502645805E-4</v>
      </c>
      <c r="I215" s="2">
        <f t="shared" si="28"/>
        <v>-8.6219999502645805E-4</v>
      </c>
      <c r="P215" s="16">
        <f t="shared" si="29"/>
        <v>-1.8965611116740193E-4</v>
      </c>
      <c r="Q215" s="10">
        <f t="shared" si="30"/>
        <v>29912.938000000002</v>
      </c>
      <c r="R215" s="10"/>
      <c r="S215" s="2">
        <f>+(P215-G215)^2</f>
        <v>4.5231527571622356E-7</v>
      </c>
      <c r="AG215" s="2">
        <v>7</v>
      </c>
      <c r="AI215" s="2" t="s">
        <v>55</v>
      </c>
      <c r="AK215" s="2" t="s">
        <v>39</v>
      </c>
    </row>
    <row r="216" spans="1:37" x14ac:dyDescent="0.2">
      <c r="A216" s="82" t="s">
        <v>647</v>
      </c>
      <c r="B216" s="83" t="s">
        <v>88</v>
      </c>
      <c r="C216" s="84">
        <v>44932.296600000001</v>
      </c>
      <c r="D216" s="85"/>
      <c r="E216" s="7">
        <f t="shared" si="31"/>
        <v>1771.9961553836386</v>
      </c>
      <c r="F216" s="7">
        <f t="shared" si="32"/>
        <v>1772</v>
      </c>
      <c r="G216" s="62">
        <f t="shared" si="33"/>
        <v>-3.3103999958257191E-3</v>
      </c>
      <c r="J216" s="2">
        <f>+G216</f>
        <v>-3.3103999958257191E-3</v>
      </c>
      <c r="O216" s="2">
        <f ca="1">C$11+C$12*F216</f>
        <v>-2.5405036535049597E-3</v>
      </c>
      <c r="P216" s="16">
        <f t="shared" si="29"/>
        <v>-1.8969247487679621E-4</v>
      </c>
      <c r="Q216" s="10">
        <f t="shared" si="30"/>
        <v>29913.796600000001</v>
      </c>
      <c r="R216" s="10"/>
    </row>
    <row r="217" spans="1:37" x14ac:dyDescent="0.2">
      <c r="A217" s="90" t="s">
        <v>70</v>
      </c>
      <c r="B217" s="110"/>
      <c r="C217" s="111">
        <v>45241.415000000001</v>
      </c>
      <c r="D217" s="85"/>
      <c r="E217" s="7">
        <f t="shared" si="31"/>
        <v>2130.99858985827</v>
      </c>
      <c r="F217" s="7">
        <f t="shared" si="32"/>
        <v>2131</v>
      </c>
      <c r="G217" s="62">
        <f t="shared" si="33"/>
        <v>-1.2141999977757223E-3</v>
      </c>
      <c r="I217" s="2">
        <f>G217</f>
        <v>-1.2141999977757223E-3</v>
      </c>
      <c r="P217" s="16">
        <f t="shared" si="29"/>
        <v>-1.9738278641202888E-4</v>
      </c>
      <c r="Q217" s="10">
        <f t="shared" si="30"/>
        <v>30222.915000000001</v>
      </c>
      <c r="R217" s="10"/>
      <c r="S217" s="2">
        <f>+(P217-G217)^2</f>
        <v>1.033917241325438E-6</v>
      </c>
      <c r="AG217" s="2">
        <v>8</v>
      </c>
      <c r="AI217" s="2" t="s">
        <v>55</v>
      </c>
      <c r="AK217" s="2" t="s">
        <v>39</v>
      </c>
    </row>
    <row r="218" spans="1:37" x14ac:dyDescent="0.2">
      <c r="A218" s="90" t="s">
        <v>35</v>
      </c>
      <c r="B218" s="110" t="s">
        <v>88</v>
      </c>
      <c r="C218" s="111">
        <v>45265.522799999999</v>
      </c>
      <c r="D218" s="85"/>
      <c r="E218" s="7">
        <f t="shared" si="31"/>
        <v>2158.9967901913037</v>
      </c>
      <c r="F218" s="7">
        <f t="shared" si="32"/>
        <v>2159</v>
      </c>
      <c r="G218" s="62">
        <f t="shared" si="33"/>
        <v>-2.7638000028673559E-3</v>
      </c>
      <c r="J218" s="2">
        <f>+G218</f>
        <v>-2.7638000028673559E-3</v>
      </c>
      <c r="P218" s="16">
        <f t="shared" si="29"/>
        <v>-1.9753282678209363E-4</v>
      </c>
      <c r="Q218" s="10">
        <f t="shared" si="30"/>
        <v>30247.022799999999</v>
      </c>
      <c r="R218" s="10"/>
      <c r="S218" s="2">
        <f>+(P218-G218)^2</f>
        <v>6.5857272190526271E-6</v>
      </c>
    </row>
    <row r="219" spans="1:37" x14ac:dyDescent="0.2">
      <c r="A219" s="91" t="s">
        <v>35</v>
      </c>
      <c r="B219" s="108" t="s">
        <v>89</v>
      </c>
      <c r="C219" s="91">
        <v>45282.314899999998</v>
      </c>
      <c r="D219" s="109" t="s">
        <v>106</v>
      </c>
      <c r="E219" s="7">
        <f t="shared" si="31"/>
        <v>2178.4987181902225</v>
      </c>
      <c r="F219" s="7">
        <f t="shared" si="32"/>
        <v>2178.5</v>
      </c>
      <c r="G219" s="62">
        <f t="shared" si="33"/>
        <v>-1.1037000003852881E-3</v>
      </c>
      <c r="J219" s="2">
        <f>+G219</f>
        <v>-1.1037000003852881E-3</v>
      </c>
      <c r="O219" s="2">
        <f ca="1">C$11+C$12*F219</f>
        <v>-3.0232675446832352E-3</v>
      </c>
      <c r="P219" s="16">
        <f t="shared" si="29"/>
        <v>-1.9759887407317124E-4</v>
      </c>
      <c r="Q219" s="10">
        <f t="shared" si="30"/>
        <v>30263.814899999998</v>
      </c>
      <c r="R219" s="10"/>
    </row>
    <row r="220" spans="1:37" x14ac:dyDescent="0.2">
      <c r="A220" s="90" t="s">
        <v>35</v>
      </c>
      <c r="B220" s="110"/>
      <c r="C220" s="111">
        <v>45284.4666</v>
      </c>
      <c r="D220" s="85"/>
      <c r="E220" s="7">
        <f t="shared" si="31"/>
        <v>2180.9976491443808</v>
      </c>
      <c r="F220" s="7">
        <f t="shared" si="32"/>
        <v>2181</v>
      </c>
      <c r="G220" s="62">
        <f t="shared" si="33"/>
        <v>-2.0242000027792528E-3</v>
      </c>
      <c r="J220" s="2">
        <f>+G220</f>
        <v>-2.0242000027792528E-3</v>
      </c>
      <c r="P220" s="16">
        <f t="shared" si="29"/>
        <v>-1.9760505883408114E-4</v>
      </c>
      <c r="Q220" s="10">
        <f t="shared" si="30"/>
        <v>30265.9666</v>
      </c>
      <c r="R220" s="10"/>
      <c r="S220" s="2">
        <f>+(P220-G220)^2</f>
        <v>3.3364490892460652E-6</v>
      </c>
    </row>
    <row r="221" spans="1:37" x14ac:dyDescent="0.2">
      <c r="A221" s="91" t="s">
        <v>35</v>
      </c>
      <c r="B221" s="108" t="s">
        <v>88</v>
      </c>
      <c r="C221" s="91">
        <v>45285.328399999999</v>
      </c>
      <c r="D221" s="109" t="s">
        <v>106</v>
      </c>
      <c r="E221" s="7">
        <f t="shared" si="31"/>
        <v>2181.9985222662322</v>
      </c>
      <c r="F221" s="7">
        <f t="shared" si="32"/>
        <v>2182</v>
      </c>
      <c r="G221" s="62">
        <f t="shared" si="33"/>
        <v>-1.272399997105822E-3</v>
      </c>
      <c r="J221" s="2">
        <f>G221</f>
        <v>-1.272399997105822E-3</v>
      </c>
      <c r="O221" s="2">
        <f ca="1">C$11+C$12*F221</f>
        <v>-3.0274241833526667E-3</v>
      </c>
      <c r="P221" s="16">
        <f t="shared" si="29"/>
        <v>-1.9760738746677623E-4</v>
      </c>
      <c r="Q221" s="10">
        <f t="shared" si="30"/>
        <v>30266.828399999999</v>
      </c>
      <c r="R221" s="10"/>
    </row>
    <row r="222" spans="1:37" x14ac:dyDescent="0.2">
      <c r="A222" s="82" t="s">
        <v>669</v>
      </c>
      <c r="B222" s="83" t="s">
        <v>88</v>
      </c>
      <c r="C222" s="84">
        <v>45322.356</v>
      </c>
      <c r="D222" s="85"/>
      <c r="E222" s="7">
        <f t="shared" si="31"/>
        <v>2225.0014575258397</v>
      </c>
      <c r="F222" s="7">
        <f t="shared" si="32"/>
        <v>2225</v>
      </c>
      <c r="G222" s="62">
        <f t="shared" si="33"/>
        <v>1.255000002856832E-3</v>
      </c>
      <c r="I222" s="2">
        <f>G222</f>
        <v>1.255000002856832E-3</v>
      </c>
      <c r="O222" s="2">
        <f ca="1">C$11+C$12*F222</f>
        <v>-3.0784914584342559E-3</v>
      </c>
      <c r="P222" s="16">
        <f t="shared" si="29"/>
        <v>-1.9762898895911177E-4</v>
      </c>
      <c r="Q222" s="10">
        <f t="shared" si="30"/>
        <v>30303.856</v>
      </c>
      <c r="R222" s="10"/>
    </row>
    <row r="223" spans="1:37" x14ac:dyDescent="0.2">
      <c r="A223" s="90" t="s">
        <v>71</v>
      </c>
      <c r="B223" s="110"/>
      <c r="C223" s="111">
        <v>45323.214</v>
      </c>
      <c r="D223" s="85"/>
      <c r="E223" s="7">
        <f t="shared" si="31"/>
        <v>2225.9979174220452</v>
      </c>
      <c r="F223" s="7">
        <f t="shared" si="32"/>
        <v>2226</v>
      </c>
      <c r="G223" s="62">
        <f t="shared" si="33"/>
        <v>-1.7931999973370694E-3</v>
      </c>
      <c r="I223" s="2">
        <f>G223</f>
        <v>-1.7931999973370694E-3</v>
      </c>
      <c r="P223" s="16">
        <f t="shared" si="29"/>
        <v>-1.9762766504699038E-4</v>
      </c>
      <c r="Q223" s="10">
        <f t="shared" si="30"/>
        <v>30304.714</v>
      </c>
      <c r="R223" s="10"/>
      <c r="S223" s="2">
        <f>+(P223-G223)^2</f>
        <v>2.5458510675696027E-6</v>
      </c>
      <c r="AG223" s="2">
        <v>7</v>
      </c>
      <c r="AI223" s="2" t="s">
        <v>65</v>
      </c>
      <c r="AK223" s="2" t="s">
        <v>39</v>
      </c>
    </row>
    <row r="224" spans="1:37" x14ac:dyDescent="0.2">
      <c r="A224" s="90" t="s">
        <v>71</v>
      </c>
      <c r="B224" s="110"/>
      <c r="C224" s="111">
        <v>45335.266000000003</v>
      </c>
      <c r="D224" s="85"/>
      <c r="E224" s="7">
        <f t="shared" si="31"/>
        <v>2239.9948109757433</v>
      </c>
      <c r="F224" s="7">
        <f t="shared" si="32"/>
        <v>2240</v>
      </c>
      <c r="G224" s="62">
        <f t="shared" si="33"/>
        <v>-4.4679999991785735E-3</v>
      </c>
      <c r="I224" s="2">
        <f>G224</f>
        <v>-4.4679999991785735E-3</v>
      </c>
      <c r="P224" s="16">
        <f t="shared" si="29"/>
        <v>-1.9760041397716085E-4</v>
      </c>
      <c r="Q224" s="10">
        <f t="shared" si="30"/>
        <v>30316.766000000003</v>
      </c>
      <c r="R224" s="10"/>
      <c r="S224" s="2">
        <f>+(P224-G224)^2</f>
        <v>1.8236312617288399E-5</v>
      </c>
      <c r="AG224" s="2">
        <v>8</v>
      </c>
      <c r="AI224" s="2" t="s">
        <v>65</v>
      </c>
      <c r="AK224" s="2" t="s">
        <v>39</v>
      </c>
    </row>
    <row r="225" spans="1:37" x14ac:dyDescent="0.2">
      <c r="A225" s="82" t="s">
        <v>669</v>
      </c>
      <c r="B225" s="83" t="s">
        <v>88</v>
      </c>
      <c r="C225" s="84">
        <v>45341.3</v>
      </c>
      <c r="D225" s="85"/>
      <c r="E225" s="7">
        <f t="shared" si="31"/>
        <v>2247.0025487539533</v>
      </c>
      <c r="F225" s="7">
        <f t="shared" si="32"/>
        <v>2247</v>
      </c>
      <c r="G225" s="62">
        <f t="shared" si="33"/>
        <v>2.1946000051684678E-3</v>
      </c>
      <c r="O225" s="2">
        <f t="shared" ref="O225:O256" ca="1" si="34">C$11+C$12*F225</f>
        <v>-3.1046189014992545E-3</v>
      </c>
      <c r="P225" s="16">
        <f t="shared" si="29"/>
        <v>-1.975806870321549E-4</v>
      </c>
      <c r="Q225" s="10">
        <f t="shared" si="30"/>
        <v>30322.800000000003</v>
      </c>
      <c r="R225" s="10"/>
    </row>
    <row r="226" spans="1:37" x14ac:dyDescent="0.2">
      <c r="A226" s="90" t="s">
        <v>72</v>
      </c>
      <c r="B226" s="110"/>
      <c r="C226" s="111">
        <v>45613.392</v>
      </c>
      <c r="D226" s="85"/>
      <c r="E226" s="7">
        <f t="shared" si="31"/>
        <v>2563.0034416191806</v>
      </c>
      <c r="F226" s="7">
        <f t="shared" si="32"/>
        <v>2563</v>
      </c>
      <c r="G226" s="62">
        <f t="shared" si="33"/>
        <v>2.9634000020450912E-3</v>
      </c>
      <c r="I226" s="2">
        <f>G226</f>
        <v>2.9634000020450912E-3</v>
      </c>
      <c r="O226" s="2">
        <f t="shared" ca="1" si="34"/>
        <v>-3.479903992796512E-3</v>
      </c>
      <c r="P226" s="16">
        <f t="shared" si="29"/>
        <v>-1.9245370245904312E-4</v>
      </c>
      <c r="Q226" s="10">
        <f t="shared" si="30"/>
        <v>30594.892</v>
      </c>
      <c r="R226" s="10"/>
      <c r="S226" s="2">
        <f>+(P226-G226)^2</f>
        <v>9.9594126042324685E-6</v>
      </c>
      <c r="AG226" s="2">
        <v>7</v>
      </c>
      <c r="AI226" s="2" t="s">
        <v>55</v>
      </c>
      <c r="AK226" s="2" t="s">
        <v>39</v>
      </c>
    </row>
    <row r="227" spans="1:37" x14ac:dyDescent="0.2">
      <c r="A227" s="90" t="s">
        <v>72</v>
      </c>
      <c r="B227" s="110"/>
      <c r="C227" s="111">
        <v>45632.332000000002</v>
      </c>
      <c r="D227" s="85"/>
      <c r="E227" s="7">
        <f t="shared" si="31"/>
        <v>2584.999887346612</v>
      </c>
      <c r="F227" s="7">
        <f t="shared" si="32"/>
        <v>2585</v>
      </c>
      <c r="G227" s="62">
        <f t="shared" si="33"/>
        <v>-9.6999996458180249E-5</v>
      </c>
      <c r="I227" s="2">
        <f>G227</f>
        <v>-9.6999996458180249E-5</v>
      </c>
      <c r="O227" s="2">
        <f t="shared" ca="1" si="34"/>
        <v>-3.5060314358615111E-3</v>
      </c>
      <c r="P227" s="16">
        <f t="shared" si="29"/>
        <v>-1.9178812045809839E-4</v>
      </c>
      <c r="Q227" s="10">
        <f t="shared" si="30"/>
        <v>30613.832000000002</v>
      </c>
      <c r="R227" s="10"/>
      <c r="S227" s="2">
        <f>+(P227-G227)^2</f>
        <v>8.984788451423856E-9</v>
      </c>
      <c r="AG227" s="2">
        <v>7</v>
      </c>
      <c r="AI227" s="2" t="s">
        <v>55</v>
      </c>
      <c r="AK227" s="2" t="s">
        <v>39</v>
      </c>
    </row>
    <row r="228" spans="1:37" x14ac:dyDescent="0.2">
      <c r="A228" s="82" t="s">
        <v>669</v>
      </c>
      <c r="B228" s="83" t="s">
        <v>88</v>
      </c>
      <c r="C228" s="84">
        <v>45681.41</v>
      </c>
      <c r="D228" s="85"/>
      <c r="E228" s="7">
        <f t="shared" si="31"/>
        <v>2641.9978579596404</v>
      </c>
      <c r="F228" s="7">
        <f t="shared" si="32"/>
        <v>2642</v>
      </c>
      <c r="G228" s="62">
        <f t="shared" si="33"/>
        <v>-1.8443999942974187E-3</v>
      </c>
      <c r="I228" s="2">
        <f>G228</f>
        <v>-1.8443999942974187E-3</v>
      </c>
      <c r="O228" s="2">
        <f t="shared" ca="1" si="34"/>
        <v>-3.5737252656208264E-3</v>
      </c>
      <c r="P228" s="16">
        <f t="shared" si="29"/>
        <v>-1.8987675562259738E-4</v>
      </c>
      <c r="Q228" s="10">
        <f t="shared" si="30"/>
        <v>30662.910000000003</v>
      </c>
      <c r="R228" s="10"/>
    </row>
    <row r="229" spans="1:37" x14ac:dyDescent="0.2">
      <c r="A229" s="90" t="s">
        <v>34</v>
      </c>
      <c r="B229" s="110" t="s">
        <v>89</v>
      </c>
      <c r="C229" s="111">
        <v>45987.512699999999</v>
      </c>
      <c r="D229" s="85"/>
      <c r="E229" s="7">
        <f t="shared" si="31"/>
        <v>2997.4979333328843</v>
      </c>
      <c r="F229" s="7">
        <f t="shared" si="32"/>
        <v>2997.5</v>
      </c>
      <c r="G229" s="62">
        <f t="shared" si="33"/>
        <v>-1.7795000021578744E-3</v>
      </c>
      <c r="J229" s="2">
        <f>+G229</f>
        <v>-1.7795000021578744E-3</v>
      </c>
      <c r="O229" s="2">
        <f t="shared" ca="1" si="34"/>
        <v>-3.995920993330241E-3</v>
      </c>
      <c r="P229" s="16">
        <f t="shared" si="29"/>
        <v>-1.7186925142741042E-4</v>
      </c>
      <c r="Q229" s="10">
        <f t="shared" si="30"/>
        <v>30969.012699999999</v>
      </c>
      <c r="R229" s="10"/>
      <c r="S229" s="2">
        <f>+(P229-G229)^2</f>
        <v>2.5844766306941953E-6</v>
      </c>
    </row>
    <row r="230" spans="1:37" x14ac:dyDescent="0.2">
      <c r="A230" s="91" t="s">
        <v>34</v>
      </c>
      <c r="B230" s="108" t="s">
        <v>89</v>
      </c>
      <c r="C230" s="91">
        <v>45987.513399999996</v>
      </c>
      <c r="D230" s="109" t="s">
        <v>106</v>
      </c>
      <c r="E230" s="7">
        <f t="shared" si="31"/>
        <v>2997.4987462955</v>
      </c>
      <c r="F230" s="7">
        <f t="shared" si="32"/>
        <v>2997.5</v>
      </c>
      <c r="G230" s="62">
        <f t="shared" si="33"/>
        <v>-1.0795000052894466E-3</v>
      </c>
      <c r="J230" s="2">
        <f>+G230</f>
        <v>-1.0795000052894466E-3</v>
      </c>
      <c r="O230" s="2">
        <f t="shared" ca="1" si="34"/>
        <v>-3.995920993330241E-3</v>
      </c>
      <c r="P230" s="16">
        <f t="shared" si="29"/>
        <v>-1.7186925142741042E-4</v>
      </c>
      <c r="Q230" s="10">
        <f t="shared" si="30"/>
        <v>30969.013399999996</v>
      </c>
      <c r="R230" s="10"/>
    </row>
    <row r="231" spans="1:37" x14ac:dyDescent="0.2">
      <c r="A231" s="90" t="s">
        <v>34</v>
      </c>
      <c r="B231" s="110"/>
      <c r="C231" s="111">
        <v>46004.300799999997</v>
      </c>
      <c r="D231" s="85"/>
      <c r="E231" s="7">
        <f t="shared" si="31"/>
        <v>3016.9952158311207</v>
      </c>
      <c r="F231" s="7">
        <f t="shared" si="32"/>
        <v>3017</v>
      </c>
      <c r="G231" s="62">
        <f t="shared" si="33"/>
        <v>-4.1194000004907139E-3</v>
      </c>
      <c r="J231" s="2">
        <f>+G231</f>
        <v>-4.1194000004907139E-3</v>
      </c>
      <c r="O231" s="2">
        <f t="shared" ca="1" si="34"/>
        <v>-4.0190794087742177E-3</v>
      </c>
      <c r="P231" s="16">
        <f t="shared" si="29"/>
        <v>-1.7057798401034423E-4</v>
      </c>
      <c r="Q231" s="10">
        <f t="shared" si="30"/>
        <v>30985.800799999997</v>
      </c>
      <c r="R231" s="10"/>
      <c r="S231" s="2">
        <f>+(P231-G231)^2</f>
        <v>1.5593195317840092E-5</v>
      </c>
    </row>
    <row r="232" spans="1:37" x14ac:dyDescent="0.2">
      <c r="A232" s="90" t="s">
        <v>34</v>
      </c>
      <c r="B232" s="110"/>
      <c r="C232" s="111">
        <v>46004.301500000001</v>
      </c>
      <c r="D232" s="85"/>
      <c r="E232" s="7">
        <f t="shared" si="31"/>
        <v>3016.9960287937447</v>
      </c>
      <c r="F232" s="7">
        <f t="shared" si="32"/>
        <v>3017</v>
      </c>
      <c r="G232" s="62">
        <f t="shared" si="33"/>
        <v>-3.4193999963463284E-3</v>
      </c>
      <c r="J232" s="2">
        <f>+G232</f>
        <v>-3.4193999963463284E-3</v>
      </c>
      <c r="O232" s="2">
        <f t="shared" ca="1" si="34"/>
        <v>-4.0190794087742177E-3</v>
      </c>
      <c r="P232" s="16">
        <f t="shared" si="29"/>
        <v>-1.7057798401034423E-4</v>
      </c>
      <c r="Q232" s="10">
        <f t="shared" si="30"/>
        <v>30985.801500000001</v>
      </c>
      <c r="R232" s="10"/>
      <c r="S232" s="2">
        <f>+(P232-G232)^2</f>
        <v>1.0554844467838833E-5</v>
      </c>
    </row>
    <row r="233" spans="1:37" x14ac:dyDescent="0.2">
      <c r="A233" s="90" t="s">
        <v>73</v>
      </c>
      <c r="B233" s="110"/>
      <c r="C233" s="111">
        <v>46023.25</v>
      </c>
      <c r="D233" s="85"/>
      <c r="E233" s="7">
        <f t="shared" si="31"/>
        <v>3039.0023462101203</v>
      </c>
      <c r="F233" s="7">
        <f t="shared" si="32"/>
        <v>3039</v>
      </c>
      <c r="G233" s="62">
        <f t="shared" si="33"/>
        <v>2.0202000014251098E-3</v>
      </c>
      <c r="I233" s="2">
        <f>G233</f>
        <v>2.0202000014251098E-3</v>
      </c>
      <c r="O233" s="2">
        <f t="shared" ca="1" si="34"/>
        <v>-4.0452068518392163E-3</v>
      </c>
      <c r="P233" s="16">
        <f t="shared" si="29"/>
        <v>-1.6908327433605479E-4</v>
      </c>
      <c r="Q233" s="10">
        <f t="shared" si="30"/>
        <v>31004.75</v>
      </c>
      <c r="R233" s="10"/>
      <c r="S233" s="2">
        <f>+(P233-G233)^2</f>
        <v>4.7929612615275352E-6</v>
      </c>
      <c r="AG233" s="2">
        <v>8</v>
      </c>
      <c r="AI233" s="2" t="s">
        <v>65</v>
      </c>
      <c r="AK233" s="2" t="s">
        <v>39</v>
      </c>
    </row>
    <row r="234" spans="1:37" x14ac:dyDescent="0.2">
      <c r="A234" s="82" t="s">
        <v>699</v>
      </c>
      <c r="B234" s="83" t="s">
        <v>88</v>
      </c>
      <c r="C234" s="84">
        <v>46043.049400000004</v>
      </c>
      <c r="D234" s="85"/>
      <c r="E234" s="7">
        <f t="shared" si="31"/>
        <v>3061.996877758997</v>
      </c>
      <c r="F234" s="7">
        <f t="shared" si="32"/>
        <v>3062</v>
      </c>
      <c r="G234" s="62">
        <f t="shared" si="33"/>
        <v>-2.6883999962592497E-3</v>
      </c>
      <c r="J234" s="2">
        <f>+G234</f>
        <v>-2.6883999962592497E-3</v>
      </c>
      <c r="O234" s="2">
        <f t="shared" ca="1" si="34"/>
        <v>-4.0725219059526245E-3</v>
      </c>
      <c r="P234" s="16">
        <f t="shared" si="29"/>
        <v>-1.6747766440514903E-4</v>
      </c>
      <c r="Q234" s="10">
        <f t="shared" si="30"/>
        <v>31024.549400000004</v>
      </c>
      <c r="R234" s="10"/>
    </row>
    <row r="235" spans="1:37" x14ac:dyDescent="0.2">
      <c r="A235" s="90" t="s">
        <v>74</v>
      </c>
      <c r="B235" s="110"/>
      <c r="C235" s="111">
        <v>46054.243999999999</v>
      </c>
      <c r="D235" s="85"/>
      <c r="E235" s="7">
        <f t="shared" si="31"/>
        <v>3074.9980082415823</v>
      </c>
      <c r="F235" s="7">
        <f t="shared" si="32"/>
        <v>3075</v>
      </c>
      <c r="G235" s="62">
        <f t="shared" si="33"/>
        <v>-1.7149999985122122E-3</v>
      </c>
      <c r="I235" s="2">
        <f>G235</f>
        <v>-1.7149999985122122E-3</v>
      </c>
      <c r="O235" s="2">
        <f t="shared" ca="1" si="34"/>
        <v>-4.087960849581942E-3</v>
      </c>
      <c r="P235" s="16">
        <f t="shared" si="29"/>
        <v>-1.6655072085111693E-4</v>
      </c>
      <c r="Q235" s="10">
        <f t="shared" si="30"/>
        <v>31035.743999999999</v>
      </c>
      <c r="R235" s="10"/>
      <c r="S235" s="2">
        <f>+(P235-G235)^2</f>
        <v>2.3976951654891675E-6</v>
      </c>
      <c r="AG235" s="2">
        <v>7</v>
      </c>
      <c r="AI235" s="2" t="s">
        <v>65</v>
      </c>
      <c r="AK235" s="2" t="s">
        <v>39</v>
      </c>
    </row>
    <row r="236" spans="1:37" x14ac:dyDescent="0.2">
      <c r="A236" s="82" t="s">
        <v>705</v>
      </c>
      <c r="B236" s="83" t="s">
        <v>88</v>
      </c>
      <c r="C236" s="84">
        <v>46059.411999999997</v>
      </c>
      <c r="D236" s="85"/>
      <c r="E236" s="7">
        <f t="shared" si="31"/>
        <v>3080.9999951222212</v>
      </c>
      <c r="F236" s="7">
        <f t="shared" si="32"/>
        <v>3081</v>
      </c>
      <c r="G236" s="62">
        <f t="shared" si="33"/>
        <v>-4.2000028770416975E-6</v>
      </c>
      <c r="I236" s="2">
        <f>G236</f>
        <v>-4.2000028770416975E-6</v>
      </c>
      <c r="O236" s="2">
        <f t="shared" ca="1" si="34"/>
        <v>-4.0950865158723964E-3</v>
      </c>
      <c r="P236" s="16">
        <f t="shared" si="29"/>
        <v>-1.6611816904347099E-4</v>
      </c>
      <c r="Q236" s="10">
        <f t="shared" si="30"/>
        <v>31040.911999999997</v>
      </c>
      <c r="R236" s="10"/>
    </row>
    <row r="237" spans="1:37" x14ac:dyDescent="0.2">
      <c r="A237" s="90" t="s">
        <v>34</v>
      </c>
      <c r="B237" s="110"/>
      <c r="C237" s="111">
        <v>46322.459199999998</v>
      </c>
      <c r="D237" s="85"/>
      <c r="E237" s="7">
        <f t="shared" si="31"/>
        <v>3386.4964818461945</v>
      </c>
      <c r="F237" s="7">
        <f t="shared" si="32"/>
        <v>3386.5</v>
      </c>
      <c r="G237" s="62">
        <f t="shared" si="33"/>
        <v>-3.0293000017991289E-3</v>
      </c>
      <c r="J237" s="2">
        <f>+G237</f>
        <v>-3.0293000017991289E-3</v>
      </c>
      <c r="O237" s="2">
        <f t="shared" ca="1" si="34"/>
        <v>-4.4579016911613584E-3</v>
      </c>
      <c r="P237" s="16">
        <f t="shared" si="29"/>
        <v>-1.4014420879762863E-4</v>
      </c>
      <c r="Q237" s="10">
        <f t="shared" si="30"/>
        <v>31303.959199999998</v>
      </c>
      <c r="R237" s="10"/>
      <c r="S237" s="2">
        <f t="shared" ref="S237:S248" si="35">+(P237-G237)^2</f>
        <v>8.3472211962341281E-6</v>
      </c>
    </row>
    <row r="238" spans="1:37" x14ac:dyDescent="0.2">
      <c r="A238" s="90" t="s">
        <v>34</v>
      </c>
      <c r="B238" s="110"/>
      <c r="C238" s="111">
        <v>46326.3344</v>
      </c>
      <c r="D238" s="85"/>
      <c r="E238" s="7">
        <f t="shared" si="31"/>
        <v>3390.9970429065415</v>
      </c>
      <c r="F238" s="7">
        <f t="shared" si="32"/>
        <v>3391</v>
      </c>
      <c r="G238" s="62">
        <f t="shared" si="33"/>
        <v>-2.546199997595977E-3</v>
      </c>
      <c r="J238" s="2">
        <f>+G238</f>
        <v>-2.546199997595977E-3</v>
      </c>
      <c r="O238" s="2">
        <f t="shared" ca="1" si="34"/>
        <v>-4.4632459408791994E-3</v>
      </c>
      <c r="P238" s="16">
        <f t="shared" si="29"/>
        <v>-1.3970371250194479E-4</v>
      </c>
      <c r="Q238" s="10">
        <f t="shared" si="30"/>
        <v>31307.8344</v>
      </c>
      <c r="R238" s="10"/>
      <c r="S238" s="2">
        <f t="shared" si="35"/>
        <v>5.7912243701713783E-6</v>
      </c>
    </row>
    <row r="239" spans="1:37" x14ac:dyDescent="0.2">
      <c r="A239" s="90" t="s">
        <v>34</v>
      </c>
      <c r="B239" s="110"/>
      <c r="C239" s="111">
        <v>46331.500200000002</v>
      </c>
      <c r="D239" s="85"/>
      <c r="E239" s="7">
        <f t="shared" si="31"/>
        <v>3396.996474761811</v>
      </c>
      <c r="F239" s="7">
        <f t="shared" si="32"/>
        <v>3397</v>
      </c>
      <c r="G239" s="62">
        <f t="shared" si="33"/>
        <v>-3.0353999973158352E-3</v>
      </c>
      <c r="J239" s="2">
        <f>+G239</f>
        <v>-3.0353999973158352E-3</v>
      </c>
      <c r="O239" s="2">
        <f t="shared" ca="1" si="34"/>
        <v>-4.4703716071696539E-3</v>
      </c>
      <c r="P239" s="16">
        <f t="shared" si="29"/>
        <v>-1.3911376921766082E-4</v>
      </c>
      <c r="Q239" s="10">
        <f t="shared" si="30"/>
        <v>31313.000200000002</v>
      </c>
      <c r="R239" s="10"/>
      <c r="S239" s="2">
        <f t="shared" si="35"/>
        <v>8.3884739150711505E-6</v>
      </c>
    </row>
    <row r="240" spans="1:37" x14ac:dyDescent="0.2">
      <c r="A240" s="90" t="s">
        <v>34</v>
      </c>
      <c r="B240" s="110"/>
      <c r="C240" s="111">
        <v>46331.500500000002</v>
      </c>
      <c r="D240" s="85"/>
      <c r="E240" s="7">
        <f t="shared" si="31"/>
        <v>3396.9968231743619</v>
      </c>
      <c r="F240" s="7">
        <f t="shared" si="32"/>
        <v>3397</v>
      </c>
      <c r="G240" s="62">
        <f t="shared" si="33"/>
        <v>-2.735399997618515E-3</v>
      </c>
      <c r="J240" s="2">
        <f>+G240</f>
        <v>-2.735399997618515E-3</v>
      </c>
      <c r="O240" s="2">
        <f t="shared" ca="1" si="34"/>
        <v>-4.4703716071696539E-3</v>
      </c>
      <c r="P240" s="16">
        <f t="shared" si="29"/>
        <v>-1.3911376921766082E-4</v>
      </c>
      <c r="Q240" s="10">
        <f t="shared" si="30"/>
        <v>31313.000500000002</v>
      </c>
      <c r="R240" s="10"/>
      <c r="S240" s="2">
        <f t="shared" si="35"/>
        <v>6.7407021797839333E-6</v>
      </c>
    </row>
    <row r="241" spans="1:37" x14ac:dyDescent="0.2">
      <c r="A241" s="90" t="s">
        <v>75</v>
      </c>
      <c r="B241" s="110"/>
      <c r="C241" s="111">
        <v>46413.298000000003</v>
      </c>
      <c r="D241" s="85"/>
      <c r="E241" s="7">
        <f t="shared" si="31"/>
        <v>3491.9944086753835</v>
      </c>
      <c r="F241" s="7">
        <f t="shared" si="32"/>
        <v>3492</v>
      </c>
      <c r="G241" s="62">
        <f t="shared" si="33"/>
        <v>-4.8143999956664629E-3</v>
      </c>
      <c r="I241" s="2">
        <f>G241</f>
        <v>-4.8143999956664629E-3</v>
      </c>
      <c r="O241" s="2">
        <f t="shared" ca="1" si="34"/>
        <v>-4.5831946567685125E-3</v>
      </c>
      <c r="P241" s="16">
        <f t="shared" si="29"/>
        <v>-1.2937474864625808E-4</v>
      </c>
      <c r="Q241" s="10">
        <f t="shared" si="30"/>
        <v>31394.798000000003</v>
      </c>
      <c r="R241" s="10"/>
      <c r="S241" s="2">
        <f t="shared" si="35"/>
        <v>2.1949461565216734E-5</v>
      </c>
      <c r="AG241" s="2">
        <v>6</v>
      </c>
      <c r="AI241" s="2" t="s">
        <v>65</v>
      </c>
      <c r="AK241" s="2" t="s">
        <v>39</v>
      </c>
    </row>
    <row r="242" spans="1:37" x14ac:dyDescent="0.2">
      <c r="A242" s="90" t="s">
        <v>34</v>
      </c>
      <c r="B242" s="110"/>
      <c r="C242" s="111">
        <v>46745.235699999997</v>
      </c>
      <c r="D242" s="85"/>
      <c r="E242" s="7">
        <f t="shared" si="31"/>
        <v>3877.4986115759816</v>
      </c>
      <c r="F242" s="7">
        <f t="shared" si="32"/>
        <v>3877.5</v>
      </c>
      <c r="G242" s="62">
        <f t="shared" si="33"/>
        <v>-1.1955000009038486E-3</v>
      </c>
      <c r="J242" s="2">
        <f>+G242</f>
        <v>-1.1955000009038486E-3</v>
      </c>
      <c r="O242" s="2">
        <f t="shared" ca="1" si="34"/>
        <v>-5.0410187159301983E-3</v>
      </c>
      <c r="P242" s="16">
        <f t="shared" si="29"/>
        <v>-8.2166522408726466E-5</v>
      </c>
      <c r="Q242" s="10">
        <f t="shared" si="30"/>
        <v>31726.735699999997</v>
      </c>
      <c r="R242" s="10"/>
      <c r="S242" s="2">
        <f t="shared" si="35"/>
        <v>1.2395114343380487E-6</v>
      </c>
    </row>
    <row r="243" spans="1:37" x14ac:dyDescent="0.2">
      <c r="A243" s="90" t="s">
        <v>34</v>
      </c>
      <c r="B243" s="110"/>
      <c r="C243" s="111">
        <v>46745.237699999998</v>
      </c>
      <c r="D243" s="85"/>
      <c r="E243" s="7">
        <f t="shared" si="31"/>
        <v>3877.5009343263227</v>
      </c>
      <c r="F243" s="7">
        <f t="shared" si="32"/>
        <v>3877.5</v>
      </c>
      <c r="G243" s="62">
        <f t="shared" si="33"/>
        <v>8.0449999950360507E-4</v>
      </c>
      <c r="J243" s="2">
        <f>+G243</f>
        <v>8.0449999950360507E-4</v>
      </c>
      <c r="O243" s="2">
        <f t="shared" ca="1" si="34"/>
        <v>-5.0410187159301983E-3</v>
      </c>
      <c r="P243" s="16">
        <f t="shared" si="29"/>
        <v>-8.2166522408726466E-5</v>
      </c>
      <c r="Q243" s="10">
        <f t="shared" si="30"/>
        <v>31726.737699999998</v>
      </c>
      <c r="R243" s="10"/>
      <c r="S243" s="2">
        <f t="shared" si="35"/>
        <v>7.8617752108011108E-7</v>
      </c>
    </row>
    <row r="244" spans="1:37" x14ac:dyDescent="0.2">
      <c r="A244" s="90" t="s">
        <v>34</v>
      </c>
      <c r="B244" s="110"/>
      <c r="C244" s="111">
        <v>46753.413</v>
      </c>
      <c r="D244" s="85"/>
      <c r="E244" s="7">
        <f t="shared" si="31"/>
        <v>3886.9955247569196</v>
      </c>
      <c r="F244" s="7">
        <f t="shared" si="32"/>
        <v>3887</v>
      </c>
      <c r="G244" s="62">
        <f t="shared" si="33"/>
        <v>-3.8533999977516942E-3</v>
      </c>
      <c r="I244" s="2">
        <f>G244</f>
        <v>-3.8533999977516942E-3</v>
      </c>
      <c r="O244" s="2">
        <f t="shared" ca="1" si="34"/>
        <v>-5.0523010208900843E-3</v>
      </c>
      <c r="P244" s="16">
        <f t="shared" si="29"/>
        <v>-8.0847402983688405E-5</v>
      </c>
      <c r="Q244" s="10">
        <f t="shared" si="30"/>
        <v>31734.913</v>
      </c>
      <c r="R244" s="10"/>
      <c r="S244" s="2">
        <f t="shared" si="35"/>
        <v>1.4232153080290814E-5</v>
      </c>
    </row>
    <row r="245" spans="1:37" x14ac:dyDescent="0.2">
      <c r="A245" s="90" t="s">
        <v>76</v>
      </c>
      <c r="B245" s="110"/>
      <c r="C245" s="111">
        <v>46760.303</v>
      </c>
      <c r="D245" s="85"/>
      <c r="E245" s="7">
        <f t="shared" si="31"/>
        <v>3894.997399680994</v>
      </c>
      <c r="F245" s="7">
        <f t="shared" si="32"/>
        <v>3895</v>
      </c>
      <c r="G245" s="62">
        <f t="shared" si="33"/>
        <v>-2.2390000012819655E-3</v>
      </c>
      <c r="I245" s="2">
        <f>G245</f>
        <v>-2.2390000012819655E-3</v>
      </c>
      <c r="O245" s="2">
        <f t="shared" ca="1" si="34"/>
        <v>-5.0618019092773569E-3</v>
      </c>
      <c r="P245" s="16">
        <f t="shared" si="29"/>
        <v>-7.9730754706376574E-5</v>
      </c>
      <c r="Q245" s="10">
        <f t="shared" si="30"/>
        <v>31741.803</v>
      </c>
      <c r="R245" s="10"/>
      <c r="S245" s="2">
        <f t="shared" si="35"/>
        <v>4.6624436792071116E-6</v>
      </c>
      <c r="AG245" s="2">
        <v>6</v>
      </c>
      <c r="AI245" s="2" t="s">
        <v>65</v>
      </c>
      <c r="AK245" s="2" t="s">
        <v>39</v>
      </c>
    </row>
    <row r="246" spans="1:37" x14ac:dyDescent="0.2">
      <c r="A246" s="90" t="s">
        <v>76</v>
      </c>
      <c r="B246" s="110"/>
      <c r="C246" s="111">
        <v>46760.305999999997</v>
      </c>
      <c r="D246" s="85"/>
      <c r="E246" s="7">
        <f t="shared" si="31"/>
        <v>3895.0008838065019</v>
      </c>
      <c r="F246" s="7">
        <f t="shared" si="32"/>
        <v>3895</v>
      </c>
      <c r="G246" s="62">
        <f t="shared" si="33"/>
        <v>7.6099999569123611E-4</v>
      </c>
      <c r="I246" s="2">
        <f>G246</f>
        <v>7.6099999569123611E-4</v>
      </c>
      <c r="O246" s="2">
        <f t="shared" ca="1" si="34"/>
        <v>-5.0618019092773569E-3</v>
      </c>
      <c r="P246" s="16">
        <f t="shared" si="29"/>
        <v>-7.9730754706376574E-5</v>
      </c>
      <c r="Q246" s="10">
        <f t="shared" si="30"/>
        <v>31741.805999999997</v>
      </c>
      <c r="R246" s="10"/>
      <c r="S246" s="2">
        <f t="shared" si="35"/>
        <v>7.0682819466413296E-7</v>
      </c>
      <c r="AG246" s="2">
        <v>8</v>
      </c>
      <c r="AI246" s="2" t="s">
        <v>55</v>
      </c>
      <c r="AK246" s="2" t="s">
        <v>39</v>
      </c>
    </row>
    <row r="247" spans="1:37" x14ac:dyDescent="0.2">
      <c r="A247" s="90" t="s">
        <v>78</v>
      </c>
      <c r="B247" s="110"/>
      <c r="C247" s="111">
        <v>47057.364999999998</v>
      </c>
      <c r="D247" s="85"/>
      <c r="E247" s="7">
        <f t="shared" si="31"/>
        <v>4239.9978305511804</v>
      </c>
      <c r="F247" s="7">
        <f t="shared" si="32"/>
        <v>4240</v>
      </c>
      <c r="G247" s="62">
        <f t="shared" si="33"/>
        <v>-1.8679999993764795E-3</v>
      </c>
      <c r="I247" s="2">
        <f>G247</f>
        <v>-1.8679999993764795E-3</v>
      </c>
      <c r="O247" s="2">
        <f t="shared" ca="1" si="34"/>
        <v>-5.471527720978476E-3</v>
      </c>
      <c r="P247" s="16">
        <f t="shared" si="29"/>
        <v>-2.6520466264608449E-5</v>
      </c>
      <c r="Q247" s="10">
        <f t="shared" si="30"/>
        <v>32038.864999999998</v>
      </c>
      <c r="R247" s="10"/>
      <c r="S247" s="2">
        <f t="shared" si="35"/>
        <v>3.3910468708699149E-6</v>
      </c>
      <c r="AG247" s="2">
        <v>7</v>
      </c>
      <c r="AI247" s="2" t="s">
        <v>77</v>
      </c>
      <c r="AK247" s="2" t="s">
        <v>39</v>
      </c>
    </row>
    <row r="248" spans="1:37" x14ac:dyDescent="0.2">
      <c r="A248" s="90" t="s">
        <v>78</v>
      </c>
      <c r="B248" s="110"/>
      <c r="C248" s="111">
        <v>47082.328999999998</v>
      </c>
      <c r="D248" s="85"/>
      <c r="E248" s="7">
        <f t="shared" si="31"/>
        <v>4268.9904003051151</v>
      </c>
      <c r="F248" s="7">
        <f t="shared" si="32"/>
        <v>4269</v>
      </c>
      <c r="G248" s="62">
        <f t="shared" si="33"/>
        <v>-8.2658000028459355E-3</v>
      </c>
      <c r="I248" s="2">
        <f>G248</f>
        <v>-8.2658000028459355E-3</v>
      </c>
      <c r="O248" s="2">
        <f t="shared" ca="1" si="34"/>
        <v>-5.5059684413823386E-3</v>
      </c>
      <c r="P248" s="16">
        <f t="shared" si="29"/>
        <v>-2.1597541232464272E-5</v>
      </c>
      <c r="Q248" s="10">
        <f t="shared" si="30"/>
        <v>32063.828999999998</v>
      </c>
      <c r="R248" s="10"/>
      <c r="S248" s="2">
        <f t="shared" si="35"/>
        <v>6.7966874228073606E-5</v>
      </c>
      <c r="AF248" s="2" t="s">
        <v>79</v>
      </c>
      <c r="AG248" s="2">
        <v>8</v>
      </c>
      <c r="AI248" s="2" t="s">
        <v>77</v>
      </c>
      <c r="AK248" s="2" t="s">
        <v>39</v>
      </c>
    </row>
    <row r="249" spans="1:37" x14ac:dyDescent="0.2">
      <c r="A249" s="91" t="s">
        <v>6</v>
      </c>
      <c r="B249" s="108" t="s">
        <v>88</v>
      </c>
      <c r="C249" s="91">
        <v>47094.387199999997</v>
      </c>
      <c r="D249" s="109" t="s">
        <v>106</v>
      </c>
      <c r="E249" s="7">
        <f t="shared" si="31"/>
        <v>4282.994494384865</v>
      </c>
      <c r="F249" s="7">
        <f t="shared" si="32"/>
        <v>4283</v>
      </c>
      <c r="G249" s="62">
        <f t="shared" si="33"/>
        <v>-4.7406000012415461E-3</v>
      </c>
      <c r="J249" s="2">
        <f>G249</f>
        <v>-4.7406000012415461E-3</v>
      </c>
      <c r="O249" s="2">
        <f t="shared" ca="1" si="34"/>
        <v>-5.5225949960600656E-3</v>
      </c>
      <c r="P249" s="16">
        <f t="shared" si="29"/>
        <v>-1.9195970007147801E-5</v>
      </c>
      <c r="Q249" s="10">
        <f t="shared" si="30"/>
        <v>32075.887199999997</v>
      </c>
      <c r="R249" s="10"/>
    </row>
    <row r="250" spans="1:37" x14ac:dyDescent="0.2">
      <c r="A250" s="91" t="s">
        <v>6</v>
      </c>
      <c r="B250" s="108" t="s">
        <v>88</v>
      </c>
      <c r="C250" s="91">
        <v>47094.387699999999</v>
      </c>
      <c r="D250" s="109" t="s">
        <v>106</v>
      </c>
      <c r="E250" s="7">
        <f t="shared" si="31"/>
        <v>4282.995075072452</v>
      </c>
      <c r="F250" s="7">
        <f t="shared" si="32"/>
        <v>4283</v>
      </c>
      <c r="G250" s="62">
        <f t="shared" si="33"/>
        <v>-4.2405999993206933E-3</v>
      </c>
      <c r="J250" s="2">
        <f>G250</f>
        <v>-4.2405999993206933E-3</v>
      </c>
      <c r="O250" s="2">
        <f t="shared" ca="1" si="34"/>
        <v>-5.5225949960600656E-3</v>
      </c>
      <c r="P250" s="16">
        <f t="shared" si="29"/>
        <v>-1.9195970007147801E-5</v>
      </c>
      <c r="Q250" s="10">
        <f t="shared" si="30"/>
        <v>32075.887699999999</v>
      </c>
      <c r="R250" s="10"/>
    </row>
    <row r="251" spans="1:37" x14ac:dyDescent="0.2">
      <c r="A251" s="90" t="s">
        <v>80</v>
      </c>
      <c r="B251" s="110"/>
      <c r="C251" s="111">
        <v>47113.326000000001</v>
      </c>
      <c r="D251" s="85"/>
      <c r="E251" s="7">
        <f t="shared" si="31"/>
        <v>4304.9895464620931</v>
      </c>
      <c r="F251" s="7">
        <f t="shared" si="32"/>
        <v>4305</v>
      </c>
      <c r="G251" s="62">
        <f t="shared" si="33"/>
        <v>-9.0009999985340983E-3</v>
      </c>
      <c r="I251" s="2">
        <f>G251</f>
        <v>-9.0009999985340983E-3</v>
      </c>
      <c r="O251" s="2">
        <f t="shared" ca="1" si="34"/>
        <v>-5.5487224391250643E-3</v>
      </c>
      <c r="P251" s="16">
        <f t="shared" si="29"/>
        <v>-1.5389199464016035E-5</v>
      </c>
      <c r="Q251" s="10">
        <f t="shared" si="30"/>
        <v>32094.826000000001</v>
      </c>
      <c r="R251" s="10"/>
      <c r="S251" s="2">
        <f>+(P251-G251)^2</f>
        <v>8.0741201432364879E-5</v>
      </c>
      <c r="AF251" s="2" t="s">
        <v>79</v>
      </c>
      <c r="AG251" s="2">
        <v>7</v>
      </c>
      <c r="AI251" s="2" t="s">
        <v>77</v>
      </c>
      <c r="AK251" s="2" t="s">
        <v>39</v>
      </c>
    </row>
    <row r="252" spans="1:37" x14ac:dyDescent="0.2">
      <c r="A252" s="90" t="s">
        <v>81</v>
      </c>
      <c r="B252" s="110"/>
      <c r="C252" s="111">
        <v>47125.385999999999</v>
      </c>
      <c r="D252" s="85"/>
      <c r="E252" s="7">
        <f t="shared" si="31"/>
        <v>4318.9957310171476</v>
      </c>
      <c r="F252" s="7">
        <f t="shared" si="32"/>
        <v>4319</v>
      </c>
      <c r="G252" s="62">
        <f t="shared" si="33"/>
        <v>-3.6757999987457879E-3</v>
      </c>
      <c r="I252" s="2">
        <f>G252</f>
        <v>-3.6757999987457879E-3</v>
      </c>
      <c r="O252" s="2">
        <f t="shared" ca="1" si="34"/>
        <v>-5.5653489938027904E-3</v>
      </c>
      <c r="P252" s="16">
        <f t="shared" si="29"/>
        <v>-1.2945789998074111E-5</v>
      </c>
      <c r="Q252" s="10">
        <f t="shared" si="30"/>
        <v>32106.885999999999</v>
      </c>
      <c r="R252" s="10"/>
      <c r="S252" s="2">
        <f>+(P252-G252)^2</f>
        <v>1.341650095454084E-5</v>
      </c>
      <c r="AF252" s="2" t="s">
        <v>79</v>
      </c>
      <c r="AK252" s="2" t="s">
        <v>82</v>
      </c>
    </row>
    <row r="253" spans="1:37" x14ac:dyDescent="0.2">
      <c r="A253" s="90" t="s">
        <v>6</v>
      </c>
      <c r="B253" s="110"/>
      <c r="C253" s="111">
        <v>47410.393199999999</v>
      </c>
      <c r="D253" s="85"/>
      <c r="E253" s="7">
        <f t="shared" si="31"/>
        <v>4649.9960164831646</v>
      </c>
      <c r="F253" s="7">
        <f t="shared" si="32"/>
        <v>4650</v>
      </c>
      <c r="G253" s="62">
        <f t="shared" si="33"/>
        <v>-3.430000004300382E-3</v>
      </c>
      <c r="J253" s="2">
        <f>+G253</f>
        <v>-3.430000004300382E-3</v>
      </c>
      <c r="O253" s="2">
        <f t="shared" ca="1" si="34"/>
        <v>-5.9584482508261835E-3</v>
      </c>
      <c r="P253" s="16">
        <f t="shared" si="29"/>
        <v>4.956319043896611E-5</v>
      </c>
      <c r="Q253" s="10">
        <f t="shared" si="30"/>
        <v>32391.893199999999</v>
      </c>
      <c r="R253" s="10"/>
      <c r="S253" s="2">
        <f>+(P253-G253)^2</f>
        <v>1.2107360026184698E-5</v>
      </c>
    </row>
    <row r="254" spans="1:37" x14ac:dyDescent="0.2">
      <c r="A254" s="91" t="s">
        <v>6</v>
      </c>
      <c r="B254" s="108" t="s">
        <v>88</v>
      </c>
      <c r="C254" s="91">
        <v>47410.395600000003</v>
      </c>
      <c r="D254" s="109" t="s">
        <v>106</v>
      </c>
      <c r="E254" s="7">
        <f t="shared" si="31"/>
        <v>4649.9988037835792</v>
      </c>
      <c r="F254" s="7">
        <f t="shared" si="32"/>
        <v>4650</v>
      </c>
      <c r="G254" s="62">
        <f t="shared" si="33"/>
        <v>-1.0299999994458631E-3</v>
      </c>
      <c r="J254" s="2">
        <f>G254</f>
        <v>-1.0299999994458631E-3</v>
      </c>
      <c r="O254" s="2">
        <f t="shared" ca="1" si="34"/>
        <v>-5.9584482508261835E-3</v>
      </c>
      <c r="P254" s="16">
        <f t="shared" si="29"/>
        <v>4.956319043896611E-5</v>
      </c>
      <c r="Q254" s="10">
        <f t="shared" si="30"/>
        <v>32391.895600000003</v>
      </c>
      <c r="R254" s="10"/>
    </row>
    <row r="255" spans="1:37" x14ac:dyDescent="0.2">
      <c r="A255" s="90" t="s">
        <v>6</v>
      </c>
      <c r="B255" s="110"/>
      <c r="C255" s="111">
        <v>47434.502099999998</v>
      </c>
      <c r="D255" s="85"/>
      <c r="E255" s="7">
        <f t="shared" si="31"/>
        <v>4677.9954943288876</v>
      </c>
      <c r="F255" s="7">
        <f t="shared" si="32"/>
        <v>4678</v>
      </c>
      <c r="G255" s="62">
        <f t="shared" si="33"/>
        <v>-3.8796000008005649E-3</v>
      </c>
      <c r="J255" s="2">
        <f>+G255</f>
        <v>-3.8796000008005649E-3</v>
      </c>
      <c r="O255" s="2">
        <f t="shared" ca="1" si="34"/>
        <v>-5.9917013601816374E-3</v>
      </c>
      <c r="P255" s="16">
        <f t="shared" si="29"/>
        <v>5.5268179409745225E-5</v>
      </c>
      <c r="Q255" s="10">
        <f t="shared" si="30"/>
        <v>32416.002099999998</v>
      </c>
      <c r="R255" s="10"/>
      <c r="S255" s="2">
        <f>+(P255-G255)^2</f>
        <v>1.5483187595631599E-5</v>
      </c>
    </row>
    <row r="256" spans="1:37" x14ac:dyDescent="0.2">
      <c r="A256" s="90" t="s">
        <v>83</v>
      </c>
      <c r="B256" s="110"/>
      <c r="C256" s="111">
        <v>47553.328000000001</v>
      </c>
      <c r="D256" s="85"/>
      <c r="E256" s="7">
        <f t="shared" si="31"/>
        <v>4815.9969441896537</v>
      </c>
      <c r="F256" s="7">
        <f t="shared" si="32"/>
        <v>4816</v>
      </c>
      <c r="G256" s="62">
        <f t="shared" si="33"/>
        <v>-2.6311999972676858E-3</v>
      </c>
      <c r="I256" s="2">
        <f>G256</f>
        <v>-2.6311999972676858E-3</v>
      </c>
      <c r="O256" s="2">
        <f t="shared" ca="1" si="34"/>
        <v>-6.1555916848620848E-3</v>
      </c>
      <c r="P256" s="16">
        <f t="shared" si="29"/>
        <v>8.4336448877081623E-5</v>
      </c>
      <c r="Q256" s="10">
        <f t="shared" si="30"/>
        <v>32534.828000000001</v>
      </c>
      <c r="R256" s="10"/>
      <c r="S256" s="2">
        <f>+(P256-G256)^2</f>
        <v>7.3741381903405539E-6</v>
      </c>
      <c r="AF256" s="2" t="s">
        <v>79</v>
      </c>
      <c r="AG256" s="2">
        <v>6</v>
      </c>
      <c r="AI256" s="2" t="s">
        <v>55</v>
      </c>
      <c r="AK256" s="2" t="s">
        <v>39</v>
      </c>
    </row>
    <row r="257" spans="1:37" x14ac:dyDescent="0.2">
      <c r="A257" s="82" t="s">
        <v>758</v>
      </c>
      <c r="B257" s="83" t="s">
        <v>88</v>
      </c>
      <c r="C257" s="84">
        <v>47856.423999999999</v>
      </c>
      <c r="D257" s="85"/>
      <c r="E257" s="7">
        <f t="shared" si="31"/>
        <v>5168.0051128380501</v>
      </c>
      <c r="F257" s="7">
        <f t="shared" si="32"/>
        <v>5168</v>
      </c>
      <c r="G257" s="62">
        <f t="shared" si="33"/>
        <v>4.4024000017088838E-3</v>
      </c>
      <c r="I257" s="2">
        <f>G257</f>
        <v>4.4024000017088838E-3</v>
      </c>
      <c r="O257" s="2">
        <f t="shared" ref="O257:O288" ca="1" si="36">C$11+C$12*F257</f>
        <v>-6.5736307739020679E-3</v>
      </c>
      <c r="P257" s="16">
        <f t="shared" si="29"/>
        <v>1.6564058782250486E-4</v>
      </c>
      <c r="Q257" s="10">
        <f t="shared" si="30"/>
        <v>32837.923999999999</v>
      </c>
      <c r="R257" s="10"/>
    </row>
    <row r="258" spans="1:37" x14ac:dyDescent="0.2">
      <c r="A258" s="90" t="s">
        <v>33</v>
      </c>
      <c r="B258" s="110"/>
      <c r="C258" s="111">
        <v>48531.475299999998</v>
      </c>
      <c r="D258" s="85"/>
      <c r="E258" s="7">
        <f t="shared" si="31"/>
        <v>5951.9929314061619</v>
      </c>
      <c r="F258" s="7">
        <f t="shared" si="32"/>
        <v>5952</v>
      </c>
      <c r="G258" s="62">
        <f t="shared" si="33"/>
        <v>-6.0864000042784028E-3</v>
      </c>
      <c r="J258" s="2">
        <f>+G258</f>
        <v>-6.0864000042784028E-3</v>
      </c>
      <c r="O258" s="2">
        <f t="shared" ca="1" si="36"/>
        <v>-7.5047178358547571E-3</v>
      </c>
      <c r="P258" s="16">
        <f t="shared" si="29"/>
        <v>3.8369348904921221E-4</v>
      </c>
      <c r="Q258" s="10">
        <f t="shared" si="30"/>
        <v>33512.975299999998</v>
      </c>
      <c r="R258" s="10"/>
      <c r="S258" s="2">
        <f>+(P258-G258)^2</f>
        <v>4.1862109812400336E-5</v>
      </c>
    </row>
    <row r="259" spans="1:37" x14ac:dyDescent="0.2">
      <c r="A259" s="91" t="s">
        <v>33</v>
      </c>
      <c r="B259" s="108" t="s">
        <v>88</v>
      </c>
      <c r="C259" s="91">
        <v>48531.4758</v>
      </c>
      <c r="D259" s="109" t="s">
        <v>106</v>
      </c>
      <c r="E259" s="7">
        <f t="shared" si="31"/>
        <v>5951.9935120937489</v>
      </c>
      <c r="F259" s="7">
        <f t="shared" si="32"/>
        <v>5952</v>
      </c>
      <c r="G259" s="62">
        <f t="shared" si="33"/>
        <v>-5.58640000235755E-3</v>
      </c>
      <c r="J259" s="2">
        <f>G259</f>
        <v>-5.58640000235755E-3</v>
      </c>
      <c r="O259" s="2">
        <f t="shared" ca="1" si="36"/>
        <v>-7.5047178358547571E-3</v>
      </c>
      <c r="P259" s="16">
        <f t="shared" si="29"/>
        <v>3.8369348904921221E-4</v>
      </c>
      <c r="Q259" s="10">
        <f t="shared" si="30"/>
        <v>33512.9758</v>
      </c>
      <c r="R259" s="10"/>
    </row>
    <row r="260" spans="1:37" x14ac:dyDescent="0.2">
      <c r="A260" s="91" t="s">
        <v>33</v>
      </c>
      <c r="B260" s="108" t="s">
        <v>89</v>
      </c>
      <c r="C260" s="91">
        <v>48541.3773</v>
      </c>
      <c r="D260" s="109" t="s">
        <v>106</v>
      </c>
      <c r="E260" s="7">
        <f t="shared" si="31"/>
        <v>5963.4928683434919</v>
      </c>
      <c r="F260" s="7">
        <f t="shared" si="32"/>
        <v>5963.5</v>
      </c>
      <c r="G260" s="62">
        <f t="shared" si="33"/>
        <v>-6.1406999957398511E-3</v>
      </c>
      <c r="J260" s="2">
        <f>G260</f>
        <v>-6.1406999957398511E-3</v>
      </c>
      <c r="O260" s="2">
        <f t="shared" ca="1" si="36"/>
        <v>-7.5183753629114612E-3</v>
      </c>
      <c r="P260" s="16">
        <f t="shared" si="29"/>
        <v>3.8727167811817014E-4</v>
      </c>
      <c r="Q260" s="10">
        <f t="shared" si="30"/>
        <v>33522.8773</v>
      </c>
      <c r="R260" s="10"/>
    </row>
    <row r="261" spans="1:37" x14ac:dyDescent="0.2">
      <c r="A261" s="91" t="s">
        <v>33</v>
      </c>
      <c r="B261" s="108" t="s">
        <v>88</v>
      </c>
      <c r="C261" s="91">
        <v>48594.333299999998</v>
      </c>
      <c r="D261" s="109" t="s">
        <v>106</v>
      </c>
      <c r="E261" s="7">
        <f t="shared" si="31"/>
        <v>6024.9946518673396</v>
      </c>
      <c r="F261" s="7">
        <f t="shared" si="32"/>
        <v>6025</v>
      </c>
      <c r="G261" s="62">
        <f t="shared" si="33"/>
        <v>-4.6050000019022264E-3</v>
      </c>
      <c r="J261" s="2">
        <f>G261</f>
        <v>-4.6050000019022264E-3</v>
      </c>
      <c r="O261" s="2">
        <f t="shared" ca="1" si="36"/>
        <v>-7.591413442388617E-3</v>
      </c>
      <c r="P261" s="16">
        <f t="shared" si="29"/>
        <v>4.065935530101351E-4</v>
      </c>
      <c r="Q261" s="10">
        <f t="shared" si="30"/>
        <v>33575.833299999998</v>
      </c>
      <c r="R261" s="10"/>
    </row>
    <row r="262" spans="1:37" x14ac:dyDescent="0.2">
      <c r="A262" s="90" t="s">
        <v>32</v>
      </c>
      <c r="B262" s="110" t="s">
        <v>89</v>
      </c>
      <c r="C262" s="111">
        <v>48888.375399999997</v>
      </c>
      <c r="D262" s="85">
        <v>5.9999999999999995E-4</v>
      </c>
      <c r="E262" s="7">
        <f t="shared" si="31"/>
        <v>6366.4878458604262</v>
      </c>
      <c r="F262" s="7">
        <f t="shared" si="32"/>
        <v>6366.5</v>
      </c>
      <c r="G262" s="62">
        <f t="shared" si="33"/>
        <v>-1.0465300001669675E-2</v>
      </c>
      <c r="J262" s="2">
        <f>+G262</f>
        <v>-1.0465300001669675E-2</v>
      </c>
      <c r="O262" s="2">
        <f t="shared" ca="1" si="36"/>
        <v>-7.9969826154203047E-3</v>
      </c>
      <c r="P262" s="16">
        <f t="shared" si="29"/>
        <v>5.195972084019217E-4</v>
      </c>
      <c r="Q262" s="10">
        <f t="shared" si="30"/>
        <v>33869.875399999997</v>
      </c>
      <c r="R262" s="10"/>
      <c r="S262" s="2">
        <f t="shared" ref="S262:S273" si="37">+(P262-G262)^2</f>
        <v>1.2066796671583873E-4</v>
      </c>
    </row>
    <row r="263" spans="1:37" x14ac:dyDescent="0.2">
      <c r="A263" s="90" t="s">
        <v>32</v>
      </c>
      <c r="B263" s="110" t="s">
        <v>88</v>
      </c>
      <c r="C263" s="111">
        <v>48897.416100000002</v>
      </c>
      <c r="D263" s="85">
        <v>6.9999999999999999E-4</v>
      </c>
      <c r="E263" s="7">
        <f t="shared" si="31"/>
        <v>6376.9874903634927</v>
      </c>
      <c r="F263" s="7">
        <f t="shared" si="32"/>
        <v>6377</v>
      </c>
      <c r="G263" s="62">
        <f t="shared" si="33"/>
        <v>-1.0771399996883702E-2</v>
      </c>
      <c r="J263" s="2">
        <f>+G263</f>
        <v>-1.0771399996883702E-2</v>
      </c>
      <c r="O263" s="2">
        <f t="shared" ca="1" si="36"/>
        <v>-8.0094525314285993E-3</v>
      </c>
      <c r="P263" s="16">
        <f t="shared" si="29"/>
        <v>5.2322510542071165E-4</v>
      </c>
      <c r="Q263" s="10">
        <f t="shared" si="30"/>
        <v>33878.916100000002</v>
      </c>
      <c r="R263" s="10"/>
      <c r="S263" s="2">
        <f t="shared" si="37"/>
        <v>1.2756855620160501E-4</v>
      </c>
    </row>
    <row r="264" spans="1:37" x14ac:dyDescent="0.2">
      <c r="A264" s="90" t="s">
        <v>32</v>
      </c>
      <c r="B264" s="110" t="s">
        <v>89</v>
      </c>
      <c r="C264" s="111">
        <v>48913.345999999998</v>
      </c>
      <c r="D264" s="85">
        <v>5.9999999999999995E-4</v>
      </c>
      <c r="E264" s="7">
        <f t="shared" si="31"/>
        <v>6395.4880806904866</v>
      </c>
      <c r="F264" s="7">
        <f t="shared" si="32"/>
        <v>6395.5</v>
      </c>
      <c r="G264" s="62">
        <f t="shared" si="33"/>
        <v>-1.026310000452213E-2</v>
      </c>
      <c r="I264" s="2">
        <f>G264</f>
        <v>-1.026310000452213E-2</v>
      </c>
      <c r="O264" s="2">
        <f t="shared" ca="1" si="36"/>
        <v>-8.0314233358241664E-3</v>
      </c>
      <c r="P264" s="16">
        <f t="shared" si="29"/>
        <v>5.2963938252534098E-4</v>
      </c>
      <c r="Q264" s="10">
        <f t="shared" si="30"/>
        <v>33894.845999999998</v>
      </c>
      <c r="R264" s="10"/>
      <c r="S264" s="2">
        <f t="shared" si="37"/>
        <v>1.1648322347672583E-4</v>
      </c>
    </row>
    <row r="265" spans="1:37" x14ac:dyDescent="0.2">
      <c r="A265" s="90" t="s">
        <v>84</v>
      </c>
      <c r="B265" s="110"/>
      <c r="C265" s="111">
        <v>49003.33</v>
      </c>
      <c r="D265" s="85">
        <v>5.0000000000000001E-3</v>
      </c>
      <c r="E265" s="7">
        <f t="shared" si="31"/>
        <v>6499.993264024014</v>
      </c>
      <c r="F265" s="7">
        <f t="shared" si="32"/>
        <v>6500</v>
      </c>
      <c r="G265" s="62">
        <f t="shared" si="33"/>
        <v>-5.7999999989988282E-3</v>
      </c>
      <c r="I265" s="2">
        <f>G265</f>
        <v>-5.7999999989988282E-3</v>
      </c>
      <c r="O265" s="2">
        <f t="shared" ca="1" si="36"/>
        <v>-8.1555286903829127E-3</v>
      </c>
      <c r="P265" s="16">
        <f t="shared" si="29"/>
        <v>5.6640488005172351E-4</v>
      </c>
      <c r="Q265" s="10">
        <f t="shared" si="30"/>
        <v>33984.83</v>
      </c>
      <c r="R265" s="10"/>
      <c r="S265" s="2">
        <f t="shared" si="37"/>
        <v>4.0531111083998671E-5</v>
      </c>
      <c r="AF265" s="2" t="s">
        <v>79</v>
      </c>
      <c r="AG265" s="2">
        <v>9</v>
      </c>
      <c r="AI265" s="2" t="s">
        <v>55</v>
      </c>
      <c r="AK265" s="2" t="s">
        <v>39</v>
      </c>
    </row>
    <row r="266" spans="1:37" x14ac:dyDescent="0.2">
      <c r="A266" s="90" t="s">
        <v>31</v>
      </c>
      <c r="B266" s="110" t="s">
        <v>89</v>
      </c>
      <c r="C266" s="111">
        <v>50003.439729999998</v>
      </c>
      <c r="D266" s="85">
        <v>1.2999999999999999E-3</v>
      </c>
      <c r="E266" s="7">
        <f t="shared" si="31"/>
        <v>7661.4958721242301</v>
      </c>
      <c r="F266" s="7">
        <f t="shared" si="32"/>
        <v>7661.5</v>
      </c>
      <c r="G266" s="62">
        <f t="shared" si="33"/>
        <v>-3.5542999976314604E-3</v>
      </c>
      <c r="J266" s="2">
        <f t="shared" ref="J266:J275" si="38">G266</f>
        <v>-3.5542999976314604E-3</v>
      </c>
      <c r="O266" s="2">
        <f t="shared" ca="1" si="36"/>
        <v>-9.5349389231100153E-3</v>
      </c>
      <c r="P266" s="16">
        <f t="shared" si="29"/>
        <v>1.0360803804096055E-3</v>
      </c>
      <c r="Q266" s="10">
        <f t="shared" si="30"/>
        <v>34984.939729999998</v>
      </c>
      <c r="R266" s="10"/>
      <c r="S266" s="2">
        <f t="shared" si="37"/>
        <v>2.1071592015104442E-5</v>
      </c>
    </row>
    <row r="267" spans="1:37" x14ac:dyDescent="0.2">
      <c r="A267" s="90" t="s">
        <v>31</v>
      </c>
      <c r="B267" s="110" t="s">
        <v>88</v>
      </c>
      <c r="C267" s="111">
        <v>50007.311179999997</v>
      </c>
      <c r="D267" s="85">
        <v>4.8000000000000001E-4</v>
      </c>
      <c r="E267" s="7">
        <f t="shared" si="31"/>
        <v>7665.9920780276843</v>
      </c>
      <c r="F267" s="7">
        <f t="shared" si="32"/>
        <v>7666</v>
      </c>
      <c r="G267" s="62">
        <f t="shared" si="33"/>
        <v>-6.8212000041967258E-3</v>
      </c>
      <c r="J267" s="2">
        <f t="shared" si="38"/>
        <v>-6.8212000041967258E-3</v>
      </c>
      <c r="O267" s="2">
        <f t="shared" ca="1" si="36"/>
        <v>-9.5402831728278563E-3</v>
      </c>
      <c r="P267" s="16">
        <f t="shared" si="29"/>
        <v>1.0381178274077294E-3</v>
      </c>
      <c r="Q267" s="10">
        <f t="shared" si="30"/>
        <v>34988.811179999997</v>
      </c>
      <c r="R267" s="10"/>
      <c r="S267" s="2">
        <f t="shared" si="37"/>
        <v>6.1768876778175747E-5</v>
      </c>
    </row>
    <row r="268" spans="1:37" x14ac:dyDescent="0.2">
      <c r="A268" s="90" t="s">
        <v>87</v>
      </c>
      <c r="B268" s="110" t="s">
        <v>88</v>
      </c>
      <c r="C268" s="111">
        <v>50333.643400000001</v>
      </c>
      <c r="D268" s="85">
        <v>1E-4</v>
      </c>
      <c r="E268" s="7">
        <f t="shared" si="31"/>
        <v>8044.9862156381041</v>
      </c>
      <c r="F268" s="7">
        <f t="shared" si="32"/>
        <v>8045</v>
      </c>
      <c r="G268" s="62">
        <f t="shared" si="33"/>
        <v>-1.1869000001752283E-2</v>
      </c>
      <c r="J268" s="2">
        <f t="shared" si="38"/>
        <v>-1.1869000001752283E-2</v>
      </c>
      <c r="O268" s="2">
        <f t="shared" ca="1" si="36"/>
        <v>-9.990387760174883E-3</v>
      </c>
      <c r="P268" s="16">
        <f t="shared" si="29"/>
        <v>1.2157489208539027E-3</v>
      </c>
      <c r="Q268" s="10">
        <f t="shared" si="30"/>
        <v>35315.143400000001</v>
      </c>
      <c r="R268" s="10"/>
      <c r="S268" s="2">
        <f t="shared" si="37"/>
        <v>1.7121065436764374E-4</v>
      </c>
    </row>
    <row r="269" spans="1:37" x14ac:dyDescent="0.2">
      <c r="A269" s="90" t="s">
        <v>87</v>
      </c>
      <c r="B269" s="110" t="s">
        <v>88</v>
      </c>
      <c r="C269" s="111">
        <v>50334.505100000002</v>
      </c>
      <c r="D269" s="85">
        <v>2.0000000000000001E-4</v>
      </c>
      <c r="E269" s="7">
        <f t="shared" si="31"/>
        <v>8045.9869726224415</v>
      </c>
      <c r="F269" s="7">
        <f t="shared" si="32"/>
        <v>8046</v>
      </c>
      <c r="G269" s="62">
        <f t="shared" si="33"/>
        <v>-1.1217200000828598E-2</v>
      </c>
      <c r="J269" s="2">
        <f t="shared" si="38"/>
        <v>-1.1217200000828598E-2</v>
      </c>
      <c r="O269" s="2">
        <f t="shared" ca="1" si="36"/>
        <v>-9.9915753712232925E-3</v>
      </c>
      <c r="P269" s="16">
        <f t="shared" si="29"/>
        <v>1.216233376830388E-3</v>
      </c>
      <c r="Q269" s="10">
        <f t="shared" si="30"/>
        <v>35316.005100000002</v>
      </c>
      <c r="R269" s="10"/>
      <c r="S269" s="2">
        <f t="shared" si="37"/>
        <v>1.5459026555668455E-4</v>
      </c>
    </row>
    <row r="270" spans="1:37" x14ac:dyDescent="0.2">
      <c r="A270" s="90" t="s">
        <v>87</v>
      </c>
      <c r="B270" s="110" t="s">
        <v>89</v>
      </c>
      <c r="C270" s="111">
        <v>50652.6656</v>
      </c>
      <c r="D270" s="85">
        <v>1E-4</v>
      </c>
      <c r="E270" s="7">
        <f t="shared" si="31"/>
        <v>8415.4906775253712</v>
      </c>
      <c r="F270" s="7">
        <f t="shared" si="32"/>
        <v>8415.5</v>
      </c>
      <c r="G270" s="62">
        <f t="shared" si="33"/>
        <v>-8.027099996979814E-3</v>
      </c>
      <c r="J270" s="2">
        <f t="shared" si="38"/>
        <v>-8.027099996979814E-3</v>
      </c>
      <c r="O270" s="2">
        <f t="shared" ca="1" si="36"/>
        <v>-1.0430397653610434E-2</v>
      </c>
      <c r="P270" s="16">
        <f t="shared" si="29"/>
        <v>1.4009220473262475E-3</v>
      </c>
      <c r="Q270" s="10">
        <f t="shared" si="30"/>
        <v>35634.1656</v>
      </c>
      <c r="R270" s="10"/>
      <c r="S270" s="2">
        <f t="shared" si="37"/>
        <v>8.8887599667921051E-5</v>
      </c>
    </row>
    <row r="271" spans="1:37" x14ac:dyDescent="0.2">
      <c r="A271" s="90" t="s">
        <v>87</v>
      </c>
      <c r="B271" s="110" t="s">
        <v>88</v>
      </c>
      <c r="C271" s="111">
        <v>50655.676700000004</v>
      </c>
      <c r="D271" s="85">
        <v>1E-4</v>
      </c>
      <c r="E271" s="7">
        <f t="shared" si="31"/>
        <v>8418.9876943009749</v>
      </c>
      <c r="F271" s="7">
        <f t="shared" si="32"/>
        <v>8419</v>
      </c>
      <c r="G271" s="62">
        <f t="shared" si="33"/>
        <v>-1.0595799998554867E-2</v>
      </c>
      <c r="J271" s="2">
        <f t="shared" si="38"/>
        <v>-1.0595799998554867E-2</v>
      </c>
      <c r="O271" s="2">
        <f t="shared" ca="1" si="36"/>
        <v>-1.0434554292279866E-2</v>
      </c>
      <c r="P271" s="16">
        <f t="shared" si="29"/>
        <v>1.4027256527297267E-3</v>
      </c>
      <c r="Q271" s="10">
        <f t="shared" si="30"/>
        <v>35637.176700000004</v>
      </c>
      <c r="R271" s="10"/>
      <c r="S271" s="2">
        <f t="shared" si="37"/>
        <v>1.4396461780453437E-4</v>
      </c>
    </row>
    <row r="272" spans="1:37" x14ac:dyDescent="0.2">
      <c r="A272" s="90" t="s">
        <v>7</v>
      </c>
      <c r="B272" s="110" t="s">
        <v>89</v>
      </c>
      <c r="C272" s="111">
        <v>50715.526579999998</v>
      </c>
      <c r="D272" s="85">
        <v>1.14E-3</v>
      </c>
      <c r="E272" s="7">
        <f t="shared" si="31"/>
        <v>8488.4958588845529</v>
      </c>
      <c r="F272" s="7">
        <f t="shared" si="32"/>
        <v>8488.5</v>
      </c>
      <c r="G272" s="62">
        <f t="shared" si="33"/>
        <v>-3.5657000044011511E-3</v>
      </c>
      <c r="J272" s="2">
        <f t="shared" si="38"/>
        <v>-3.5657000044011511E-3</v>
      </c>
      <c r="O272" s="2">
        <f t="shared" ca="1" si="36"/>
        <v>-1.0517093260144293E-2</v>
      </c>
      <c r="P272" s="16">
        <f t="shared" si="29"/>
        <v>1.4387506845450577E-3</v>
      </c>
      <c r="Q272" s="10">
        <f t="shared" si="30"/>
        <v>35697.026579999998</v>
      </c>
      <c r="R272" s="10"/>
      <c r="S272" s="2">
        <f t="shared" si="37"/>
        <v>2.5044526698094186E-5</v>
      </c>
    </row>
    <row r="273" spans="1:19" x14ac:dyDescent="0.2">
      <c r="A273" s="90" t="s">
        <v>7</v>
      </c>
      <c r="B273" s="110"/>
      <c r="C273" s="111">
        <v>50731.450620000003</v>
      </c>
      <c r="D273" s="85"/>
      <c r="E273" s="7">
        <f t="shared" si="31"/>
        <v>8506.9896435530591</v>
      </c>
      <c r="F273" s="7">
        <f t="shared" si="32"/>
        <v>8507</v>
      </c>
      <c r="G273" s="62">
        <f t="shared" si="33"/>
        <v>-8.917399994970765E-3</v>
      </c>
      <c r="J273" s="2">
        <f t="shared" si="38"/>
        <v>-8.917399994970765E-3</v>
      </c>
      <c r="O273" s="2">
        <f t="shared" ca="1" si="36"/>
        <v>-1.053906406453986E-2</v>
      </c>
      <c r="P273" s="16">
        <f t="shared" si="29"/>
        <v>1.4484076535822008E-3</v>
      </c>
      <c r="Q273" s="10">
        <f t="shared" si="30"/>
        <v>35712.950620000003</v>
      </c>
      <c r="R273" s="10"/>
      <c r="S273" s="2">
        <f t="shared" si="37"/>
        <v>1.0744996820679917E-4</v>
      </c>
    </row>
    <row r="274" spans="1:19" x14ac:dyDescent="0.2">
      <c r="A274" s="112" t="s">
        <v>8</v>
      </c>
      <c r="B274" s="113" t="s">
        <v>88</v>
      </c>
      <c r="C274" s="111">
        <v>50756.420100000003</v>
      </c>
      <c r="D274" s="85">
        <v>1E-4</v>
      </c>
      <c r="E274" s="7">
        <f t="shared" si="31"/>
        <v>8535.9885776429273</v>
      </c>
      <c r="F274" s="7">
        <f t="shared" si="32"/>
        <v>8536</v>
      </c>
      <c r="G274" s="62">
        <f t="shared" si="33"/>
        <v>-9.8351999986334704E-3</v>
      </c>
      <c r="J274" s="2">
        <f t="shared" si="38"/>
        <v>-9.8351999986334704E-3</v>
      </c>
      <c r="O274" s="2">
        <f t="shared" ca="1" si="36"/>
        <v>-1.0573504784943724E-2</v>
      </c>
      <c r="P274" s="16">
        <f t="shared" si="29"/>
        <v>1.4636027798240654E-3</v>
      </c>
      <c r="Q274" s="10">
        <f t="shared" si="30"/>
        <v>35737.920100000003</v>
      </c>
      <c r="R274" s="10"/>
    </row>
    <row r="275" spans="1:19" x14ac:dyDescent="0.2">
      <c r="A275" s="91" t="s">
        <v>93</v>
      </c>
      <c r="B275" s="114"/>
      <c r="C275" s="91">
        <v>51821.536200000002</v>
      </c>
      <c r="D275" s="109">
        <v>4.0000000000000002E-4</v>
      </c>
      <c r="E275" s="7">
        <f t="shared" si="31"/>
        <v>9772.9879697791639</v>
      </c>
      <c r="F275" s="7">
        <f t="shared" si="32"/>
        <v>9773</v>
      </c>
      <c r="G275" s="62">
        <f t="shared" si="33"/>
        <v>-1.0358599996834528E-2</v>
      </c>
      <c r="J275" s="2">
        <f t="shared" si="38"/>
        <v>-1.0358599996834528E-2</v>
      </c>
      <c r="O275" s="2">
        <f t="shared" ca="1" si="36"/>
        <v>-1.2042579651825709E-2</v>
      </c>
      <c r="P275" s="16">
        <f t="shared" si="29"/>
        <v>2.1767539480373921E-3</v>
      </c>
      <c r="Q275" s="10">
        <f t="shared" si="30"/>
        <v>36803.036200000002</v>
      </c>
      <c r="R275" s="10"/>
      <c r="S275" s="2">
        <f>+(P275-G275)^2</f>
        <v>1.5713509852321599E-4</v>
      </c>
    </row>
    <row r="276" spans="1:19" x14ac:dyDescent="0.2">
      <c r="A276" s="115" t="s">
        <v>86</v>
      </c>
      <c r="B276" s="110"/>
      <c r="C276" s="85">
        <v>52607.673000000003</v>
      </c>
      <c r="D276" s="85">
        <v>1E-4</v>
      </c>
      <c r="E276" s="7">
        <f t="shared" si="31"/>
        <v>10685.987729839053</v>
      </c>
      <c r="F276" s="7">
        <f t="shared" si="32"/>
        <v>10686</v>
      </c>
      <c r="G276" s="62">
        <f t="shared" si="33"/>
        <v>-1.0565199998382013E-2</v>
      </c>
      <c r="I276" s="2">
        <f>G276</f>
        <v>-1.0565199998382013E-2</v>
      </c>
      <c r="O276" s="2">
        <f t="shared" ca="1" si="36"/>
        <v>-1.3126868539023165E-2</v>
      </c>
      <c r="P276" s="16">
        <f t="shared" si="29"/>
        <v>2.7845882805623843E-3</v>
      </c>
      <c r="Q276" s="10">
        <f t="shared" si="30"/>
        <v>37589.173000000003</v>
      </c>
      <c r="R276" s="10"/>
      <c r="S276" s="2">
        <f>+(P276-G276)^2</f>
        <v>1.7821684709264121E-4</v>
      </c>
    </row>
    <row r="277" spans="1:19" x14ac:dyDescent="0.2">
      <c r="A277" s="116" t="s">
        <v>94</v>
      </c>
      <c r="B277" s="114" t="s">
        <v>88</v>
      </c>
      <c r="C277" s="116">
        <v>52874.596799999999</v>
      </c>
      <c r="D277" s="117">
        <v>8.9999999999999998E-4</v>
      </c>
      <c r="E277" s="7">
        <f t="shared" si="31"/>
        <v>10995.986403548604</v>
      </c>
      <c r="F277" s="7">
        <f t="shared" si="32"/>
        <v>10996</v>
      </c>
      <c r="G277" s="62">
        <f t="shared" si="33"/>
        <v>-1.1707199999364093E-2</v>
      </c>
      <c r="K277" s="2">
        <f>G277</f>
        <v>-1.1707199999364093E-2</v>
      </c>
      <c r="O277" s="2">
        <f t="shared" ca="1" si="36"/>
        <v>-1.3495027964029968E-2</v>
      </c>
      <c r="P277" s="16">
        <f t="shared" ref="P277:P341" si="39">+D$11+D$12*F277+D$13*F277^2</f>
        <v>3.0067085787432546E-3</v>
      </c>
      <c r="Q277" s="10">
        <f t="shared" ref="Q277:Q341" si="40">C277-15018.5</f>
        <v>37856.096799999999</v>
      </c>
      <c r="R277" s="10"/>
      <c r="S277" s="2">
        <f>+(P277-G277)^2</f>
        <v>2.1649910564490099E-4</v>
      </c>
    </row>
    <row r="278" spans="1:19" x14ac:dyDescent="0.2">
      <c r="A278" s="116" t="s">
        <v>94</v>
      </c>
      <c r="B278" s="114" t="s">
        <v>88</v>
      </c>
      <c r="C278" s="116">
        <v>52874.597099999999</v>
      </c>
      <c r="D278" s="117">
        <v>8.0000000000000004E-4</v>
      </c>
      <c r="E278" s="7">
        <f t="shared" ref="E278:E341" si="41">(C278-C$7)/C$8</f>
        <v>10995.986751961156</v>
      </c>
      <c r="F278" s="7">
        <f t="shared" ref="F278:F341" si="42">ROUND(2*E278,0)/2</f>
        <v>10996</v>
      </c>
      <c r="G278" s="62">
        <f t="shared" ref="G278:G341" si="43">C278-(C$7+F278*C$8)</f>
        <v>-1.1407199999666773E-2</v>
      </c>
      <c r="K278" s="2">
        <f>G278</f>
        <v>-1.1407199999666773E-2</v>
      </c>
      <c r="O278" s="2">
        <f t="shared" ca="1" si="36"/>
        <v>-1.3495027964029968E-2</v>
      </c>
      <c r="P278" s="16">
        <f t="shared" si="39"/>
        <v>3.0067085787432546E-3</v>
      </c>
      <c r="Q278" s="10">
        <f t="shared" si="40"/>
        <v>37856.097099999999</v>
      </c>
      <c r="R278" s="10"/>
      <c r="S278" s="2">
        <f>+(P278-G278)^2</f>
        <v>2.077607605067622E-4</v>
      </c>
    </row>
    <row r="279" spans="1:19" x14ac:dyDescent="0.2">
      <c r="A279" s="82" t="s">
        <v>838</v>
      </c>
      <c r="B279" s="83" t="s">
        <v>88</v>
      </c>
      <c r="C279" s="84">
        <v>52875.462</v>
      </c>
      <c r="D279" s="85"/>
      <c r="E279" s="7">
        <f t="shared" si="41"/>
        <v>10996.991225346037</v>
      </c>
      <c r="F279" s="7">
        <f t="shared" si="42"/>
        <v>10997</v>
      </c>
      <c r="G279" s="62">
        <f t="shared" si="43"/>
        <v>-7.5553999995463528E-3</v>
      </c>
      <c r="I279" s="2">
        <f>G279</f>
        <v>-7.5553999995463528E-3</v>
      </c>
      <c r="O279" s="2">
        <f t="shared" ca="1" si="36"/>
        <v>-1.3496215575078376E-2</v>
      </c>
      <c r="P279" s="16">
        <f t="shared" si="39"/>
        <v>3.0074380042595908E-3</v>
      </c>
      <c r="Q279" s="10">
        <f t="shared" si="40"/>
        <v>37856.962</v>
      </c>
      <c r="R279" s="10"/>
    </row>
    <row r="280" spans="1:19" x14ac:dyDescent="0.2">
      <c r="A280" s="111" t="s">
        <v>103</v>
      </c>
      <c r="B280" s="110" t="s">
        <v>88</v>
      </c>
      <c r="C280" s="111">
        <v>52875.462670000001</v>
      </c>
      <c r="D280" s="85" t="s">
        <v>104</v>
      </c>
      <c r="E280" s="7">
        <f t="shared" si="41"/>
        <v>10996.992003467403</v>
      </c>
      <c r="F280" s="7">
        <f t="shared" si="42"/>
        <v>10997</v>
      </c>
      <c r="G280" s="62">
        <f t="shared" si="43"/>
        <v>-6.8853999982820824E-3</v>
      </c>
      <c r="K280" s="2">
        <f t="shared" ref="K280:K292" si="44">G280</f>
        <v>-6.8853999982820824E-3</v>
      </c>
      <c r="O280" s="2">
        <f t="shared" ca="1" si="36"/>
        <v>-1.3496215575078376E-2</v>
      </c>
      <c r="P280" s="16">
        <f t="shared" si="39"/>
        <v>3.0074380042595908E-3</v>
      </c>
      <c r="Q280" s="10">
        <f t="shared" si="40"/>
        <v>37856.962670000001</v>
      </c>
      <c r="R280" s="10"/>
      <c r="S280" s="2">
        <f>+(P280-G280)^2</f>
        <v>9.7868243744532715E-5</v>
      </c>
    </row>
    <row r="281" spans="1:19" x14ac:dyDescent="0.2">
      <c r="A281" s="90" t="s">
        <v>101</v>
      </c>
      <c r="B281" s="110" t="s">
        <v>89</v>
      </c>
      <c r="C281" s="111">
        <v>53273.697200000002</v>
      </c>
      <c r="D281" s="85">
        <v>2.0000000000000001E-4</v>
      </c>
      <c r="E281" s="7">
        <f t="shared" si="41"/>
        <v>11459.491698606422</v>
      </c>
      <c r="F281" s="7">
        <f t="shared" si="42"/>
        <v>11459.5</v>
      </c>
      <c r="G281" s="62">
        <f t="shared" si="43"/>
        <v>-7.1478999961982481E-3</v>
      </c>
      <c r="K281" s="2">
        <f t="shared" si="44"/>
        <v>-7.1478999961982481E-3</v>
      </c>
      <c r="O281" s="2">
        <f t="shared" ca="1" si="36"/>
        <v>-1.4045485684967558E-2</v>
      </c>
      <c r="P281" s="16">
        <f t="shared" si="39"/>
        <v>3.3536949358681108E-3</v>
      </c>
      <c r="Q281" s="10">
        <f t="shared" si="40"/>
        <v>38255.197200000002</v>
      </c>
      <c r="R281" s="10"/>
    </row>
    <row r="282" spans="1:19" x14ac:dyDescent="0.2">
      <c r="A282" s="90" t="s">
        <v>101</v>
      </c>
      <c r="B282" s="110" t="s">
        <v>88</v>
      </c>
      <c r="C282" s="111">
        <v>53283.5936</v>
      </c>
      <c r="D282" s="85">
        <v>2.9999999999999997E-4</v>
      </c>
      <c r="E282" s="7">
        <f t="shared" si="41"/>
        <v>11470.985131842794</v>
      </c>
      <c r="F282" s="7">
        <f t="shared" si="42"/>
        <v>11471</v>
      </c>
      <c r="G282" s="62">
        <f t="shared" si="43"/>
        <v>-1.2802199998986907E-2</v>
      </c>
      <c r="K282" s="2">
        <f t="shared" si="44"/>
        <v>-1.2802199998986907E-2</v>
      </c>
      <c r="O282" s="2">
        <f t="shared" ca="1" si="36"/>
        <v>-1.4059143212024262E-2</v>
      </c>
      <c r="P282" s="16">
        <f t="shared" si="39"/>
        <v>3.3625308179287467E-3</v>
      </c>
      <c r="Q282" s="10">
        <f t="shared" si="40"/>
        <v>38265.0936</v>
      </c>
      <c r="R282" s="10"/>
    </row>
    <row r="283" spans="1:19" x14ac:dyDescent="0.2">
      <c r="A283" s="90" t="s">
        <v>101</v>
      </c>
      <c r="B283" s="110" t="s">
        <v>89</v>
      </c>
      <c r="C283" s="111">
        <v>53286.605799999998</v>
      </c>
      <c r="D283" s="85">
        <v>1E-3</v>
      </c>
      <c r="E283" s="7">
        <f t="shared" si="41"/>
        <v>11474.483426131079</v>
      </c>
      <c r="F283" s="7">
        <f t="shared" si="42"/>
        <v>11474.5</v>
      </c>
      <c r="G283" s="62">
        <f t="shared" si="43"/>
        <v>-1.4270899999246467E-2</v>
      </c>
      <c r="K283" s="2">
        <f t="shared" si="44"/>
        <v>-1.4270899999246467E-2</v>
      </c>
      <c r="O283" s="2">
        <f t="shared" ca="1" si="36"/>
        <v>-1.4063299850693694E-2</v>
      </c>
      <c r="P283" s="16">
        <f t="shared" si="39"/>
        <v>3.3652221785004941E-3</v>
      </c>
      <c r="Q283" s="10">
        <f t="shared" si="40"/>
        <v>38268.105799999998</v>
      </c>
      <c r="R283" s="10"/>
    </row>
    <row r="284" spans="1:19" x14ac:dyDescent="0.2">
      <c r="A284" s="90" t="s">
        <v>101</v>
      </c>
      <c r="B284" s="110" t="s">
        <v>88</v>
      </c>
      <c r="C284" s="111">
        <v>53288.7592</v>
      </c>
      <c r="D284" s="85">
        <v>4.0000000000000002E-4</v>
      </c>
      <c r="E284" s="7">
        <f t="shared" si="41"/>
        <v>11476.984331423027</v>
      </c>
      <c r="F284" s="7">
        <f t="shared" si="42"/>
        <v>11477</v>
      </c>
      <c r="G284" s="62">
        <f t="shared" si="43"/>
        <v>-1.3491400000930298E-2</v>
      </c>
      <c r="K284" s="2">
        <f t="shared" si="44"/>
        <v>-1.3491400000930298E-2</v>
      </c>
      <c r="O284" s="2">
        <f t="shared" ca="1" si="36"/>
        <v>-1.4066268878314718E-2</v>
      </c>
      <c r="P284" s="16">
        <f t="shared" si="39"/>
        <v>3.3671452015017517E-3</v>
      </c>
      <c r="Q284" s="10">
        <f t="shared" si="40"/>
        <v>38270.2592</v>
      </c>
      <c r="R284" s="10"/>
    </row>
    <row r="285" spans="1:19" x14ac:dyDescent="0.2">
      <c r="A285" s="90" t="s">
        <v>101</v>
      </c>
      <c r="B285" s="110" t="s">
        <v>88</v>
      </c>
      <c r="C285" s="111">
        <v>53289.621099999997</v>
      </c>
      <c r="D285" s="85">
        <v>4.0000000000000002E-4</v>
      </c>
      <c r="E285" s="7">
        <f t="shared" si="41"/>
        <v>11477.985320682394</v>
      </c>
      <c r="F285" s="7">
        <f t="shared" si="42"/>
        <v>11478</v>
      </c>
      <c r="G285" s="62">
        <f t="shared" si="43"/>
        <v>-1.2639600005059037E-2</v>
      </c>
      <c r="K285" s="2">
        <f t="shared" si="44"/>
        <v>-1.2639600005059037E-2</v>
      </c>
      <c r="O285" s="2">
        <f t="shared" ca="1" si="36"/>
        <v>-1.4067456489363125E-2</v>
      </c>
      <c r="P285" s="16">
        <f t="shared" si="39"/>
        <v>3.3679145559739245E-3</v>
      </c>
      <c r="Q285" s="10">
        <f t="shared" si="40"/>
        <v>38271.121099999997</v>
      </c>
      <c r="R285" s="10"/>
    </row>
    <row r="286" spans="1:19" x14ac:dyDescent="0.2">
      <c r="A286" s="90" t="s">
        <v>101</v>
      </c>
      <c r="B286" s="110" t="s">
        <v>88</v>
      </c>
      <c r="C286" s="111">
        <v>53294.788699999997</v>
      </c>
      <c r="D286" s="85">
        <v>5.9999999999999995E-4</v>
      </c>
      <c r="E286" s="7">
        <f t="shared" si="41"/>
        <v>11483.986843012966</v>
      </c>
      <c r="F286" s="7">
        <f t="shared" si="42"/>
        <v>11484</v>
      </c>
      <c r="G286" s="62">
        <f t="shared" si="43"/>
        <v>-1.1328800006594975E-2</v>
      </c>
      <c r="K286" s="2">
        <f t="shared" si="44"/>
        <v>-1.1328800006594975E-2</v>
      </c>
      <c r="O286" s="2">
        <f t="shared" ca="1" si="36"/>
        <v>-1.4074582155653581E-2</v>
      </c>
      <c r="P286" s="16">
        <f t="shared" si="39"/>
        <v>3.3725324260669817E-3</v>
      </c>
      <c r="Q286" s="10">
        <f t="shared" si="40"/>
        <v>38276.288699999997</v>
      </c>
      <c r="R286" s="10"/>
    </row>
    <row r="287" spans="1:19" x14ac:dyDescent="0.2">
      <c r="A287" s="90" t="s">
        <v>101</v>
      </c>
      <c r="B287" s="110" t="s">
        <v>89</v>
      </c>
      <c r="C287" s="111">
        <v>53298.6607</v>
      </c>
      <c r="D287" s="85">
        <v>5.9999999999999995E-4</v>
      </c>
      <c r="E287" s="7">
        <f t="shared" si="41"/>
        <v>11488.48368767277</v>
      </c>
      <c r="F287" s="7">
        <f t="shared" si="42"/>
        <v>11488.5</v>
      </c>
      <c r="G287" s="62">
        <f t="shared" si="43"/>
        <v>-1.4045700001588557E-2</v>
      </c>
      <c r="K287" s="2">
        <f t="shared" si="44"/>
        <v>-1.4045700001588557E-2</v>
      </c>
      <c r="O287" s="2">
        <f t="shared" ca="1" si="36"/>
        <v>-1.4079926405371422E-2</v>
      </c>
      <c r="P287" s="16">
        <f t="shared" si="39"/>
        <v>3.3759977898043044E-3</v>
      </c>
      <c r="Q287" s="10">
        <f t="shared" si="40"/>
        <v>38280.1607</v>
      </c>
      <c r="R287" s="10"/>
    </row>
    <row r="288" spans="1:19" x14ac:dyDescent="0.2">
      <c r="A288" s="90" t="s">
        <v>101</v>
      </c>
      <c r="B288" s="110" t="s">
        <v>88</v>
      </c>
      <c r="C288" s="111">
        <v>53307.702899999997</v>
      </c>
      <c r="D288" s="85">
        <v>2.0000000000000001E-4</v>
      </c>
      <c r="E288" s="7">
        <f t="shared" si="41"/>
        <v>11498.985074238581</v>
      </c>
      <c r="F288" s="7">
        <f t="shared" si="42"/>
        <v>11499</v>
      </c>
      <c r="G288" s="62">
        <f t="shared" si="43"/>
        <v>-1.285180000559194E-2</v>
      </c>
      <c r="K288" s="2">
        <f t="shared" si="44"/>
        <v>-1.285180000559194E-2</v>
      </c>
      <c r="O288" s="2">
        <f t="shared" ca="1" si="36"/>
        <v>-1.4092396321379716E-2</v>
      </c>
      <c r="P288" s="16">
        <f t="shared" si="39"/>
        <v>3.3840901757498216E-3</v>
      </c>
      <c r="Q288" s="10">
        <f t="shared" si="40"/>
        <v>38289.202899999997</v>
      </c>
      <c r="R288" s="10"/>
    </row>
    <row r="289" spans="1:21" x14ac:dyDescent="0.2">
      <c r="A289" s="90" t="s">
        <v>101</v>
      </c>
      <c r="B289" s="110" t="s">
        <v>89</v>
      </c>
      <c r="C289" s="111">
        <v>53311.575599999996</v>
      </c>
      <c r="D289" s="85">
        <v>1E-3</v>
      </c>
      <c r="E289" s="7">
        <f t="shared" si="41"/>
        <v>11503.482731861001</v>
      </c>
      <c r="F289" s="7">
        <f t="shared" si="42"/>
        <v>11503.5</v>
      </c>
      <c r="G289" s="62">
        <f t="shared" si="43"/>
        <v>-1.4868700003717095E-2</v>
      </c>
      <c r="K289" s="2">
        <f t="shared" si="44"/>
        <v>-1.4868700003717095E-2</v>
      </c>
      <c r="O289" s="2">
        <f t="shared" ref="O289:O320" ca="1" si="45">C$11+C$12*F289</f>
        <v>-1.4097740571097557E-2</v>
      </c>
      <c r="P289" s="16">
        <f t="shared" si="39"/>
        <v>3.3875611428229421E-3</v>
      </c>
      <c r="Q289" s="10">
        <f t="shared" si="40"/>
        <v>38293.075599999996</v>
      </c>
      <c r="R289" s="10"/>
    </row>
    <row r="290" spans="1:21" x14ac:dyDescent="0.2">
      <c r="A290" s="82" t="s">
        <v>882</v>
      </c>
      <c r="B290" s="83" t="s">
        <v>88</v>
      </c>
      <c r="C290" s="84">
        <v>53336.977099999996</v>
      </c>
      <c r="D290" s="85"/>
      <c r="E290" s="7">
        <f t="shared" si="41"/>
        <v>11532.983403251987</v>
      </c>
      <c r="F290" s="7">
        <f t="shared" si="42"/>
        <v>11533</v>
      </c>
      <c r="G290" s="62">
        <f t="shared" si="43"/>
        <v>-1.4290600003732834E-2</v>
      </c>
      <c r="K290" s="2">
        <f t="shared" si="44"/>
        <v>-1.4290600003732834E-2</v>
      </c>
      <c r="O290" s="2">
        <f t="shared" ca="1" si="45"/>
        <v>-1.4132775097025624E-2</v>
      </c>
      <c r="P290" s="16">
        <f t="shared" si="39"/>
        <v>3.410356891011958E-3</v>
      </c>
      <c r="Q290" s="10">
        <f t="shared" si="40"/>
        <v>38318.477099999996</v>
      </c>
      <c r="R290" s="10"/>
    </row>
    <row r="291" spans="1:21" x14ac:dyDescent="0.2">
      <c r="A291" s="111" t="s">
        <v>99</v>
      </c>
      <c r="B291" s="113" t="s">
        <v>88</v>
      </c>
      <c r="C291" s="112">
        <v>53984.486599999997</v>
      </c>
      <c r="D291" s="118">
        <v>4.0000000000000002E-4</v>
      </c>
      <c r="E291" s="7">
        <f t="shared" si="41"/>
        <v>12284.9848591519</v>
      </c>
      <c r="F291" s="7">
        <f t="shared" si="42"/>
        <v>12285</v>
      </c>
      <c r="G291" s="62">
        <f t="shared" si="43"/>
        <v>-1.3037000004260335E-2</v>
      </c>
      <c r="K291" s="2">
        <f t="shared" si="44"/>
        <v>-1.3037000004260335E-2</v>
      </c>
      <c r="O291" s="2">
        <f t="shared" ca="1" si="45"/>
        <v>-1.5025858605429224E-2</v>
      </c>
      <c r="P291" s="16">
        <f t="shared" si="39"/>
        <v>4.0158479759583345E-3</v>
      </c>
      <c r="Q291" s="10">
        <f t="shared" si="40"/>
        <v>38965.986599999997</v>
      </c>
      <c r="R291" s="10"/>
    </row>
    <row r="292" spans="1:21" x14ac:dyDescent="0.2">
      <c r="A292" s="90" t="s">
        <v>97</v>
      </c>
      <c r="B292" s="113" t="s">
        <v>88</v>
      </c>
      <c r="C292" s="112">
        <v>53990.5121</v>
      </c>
      <c r="D292" s="85">
        <v>1E-4</v>
      </c>
      <c r="E292" s="7">
        <f t="shared" si="41"/>
        <v>12291.982725241165</v>
      </c>
      <c r="F292" s="7">
        <f t="shared" si="42"/>
        <v>12292</v>
      </c>
      <c r="G292" s="62">
        <f t="shared" si="43"/>
        <v>-1.4874399996188004E-2</v>
      </c>
      <c r="K292" s="2">
        <f t="shared" si="44"/>
        <v>-1.4874399996188004E-2</v>
      </c>
      <c r="O292" s="2">
        <f t="shared" ca="1" si="45"/>
        <v>-1.5034171882768087E-2</v>
      </c>
      <c r="P292" s="16">
        <f t="shared" si="39"/>
        <v>4.0217047185572476E-3</v>
      </c>
      <c r="Q292" s="10">
        <f t="shared" si="40"/>
        <v>38972.0121</v>
      </c>
      <c r="R292" s="10"/>
      <c r="S292" s="2">
        <f>+(P292-G292)^2</f>
        <v>3.5706277339061777E-4</v>
      </c>
    </row>
    <row r="293" spans="1:21" x14ac:dyDescent="0.2">
      <c r="A293" s="111" t="s">
        <v>100</v>
      </c>
      <c r="B293" s="113" t="s">
        <v>88</v>
      </c>
      <c r="C293" s="111">
        <v>54019.473899999997</v>
      </c>
      <c r="D293" s="85">
        <v>1E-3</v>
      </c>
      <c r="E293" s="7">
        <f t="shared" si="41"/>
        <v>12325.618240651334</v>
      </c>
      <c r="F293" s="7">
        <f t="shared" si="42"/>
        <v>12325.5</v>
      </c>
      <c r="G293" s="62">
        <f t="shared" si="43"/>
        <v>0.10181089999969117</v>
      </c>
      <c r="O293" s="2">
        <f t="shared" ca="1" si="45"/>
        <v>-1.507395685288979E-2</v>
      </c>
      <c r="P293" s="16">
        <f t="shared" si="39"/>
        <v>4.0497897288053909E-3</v>
      </c>
      <c r="Q293" s="10">
        <f t="shared" si="40"/>
        <v>39000.973899999997</v>
      </c>
      <c r="R293" s="10"/>
      <c r="U293" s="33">
        <v>0.11072829999466194</v>
      </c>
    </row>
    <row r="294" spans="1:21" x14ac:dyDescent="0.2">
      <c r="A294" s="82" t="s">
        <v>899</v>
      </c>
      <c r="B294" s="83" t="s">
        <v>88</v>
      </c>
      <c r="C294" s="84">
        <v>54023.0942</v>
      </c>
      <c r="D294" s="85"/>
      <c r="E294" s="7">
        <f t="shared" si="41"/>
        <v>12329.822767180745</v>
      </c>
      <c r="F294" s="7">
        <f t="shared" si="42"/>
        <v>12330</v>
      </c>
      <c r="G294" s="62">
        <f t="shared" si="43"/>
        <v>-0.15260599999601254</v>
      </c>
      <c r="O294" s="2">
        <f t="shared" ca="1" si="45"/>
        <v>-1.5079301102607631E-2</v>
      </c>
      <c r="P294" s="16">
        <f t="shared" si="39"/>
        <v>4.0535694396809843E-3</v>
      </c>
      <c r="Q294" s="10">
        <f t="shared" si="40"/>
        <v>39004.5942</v>
      </c>
      <c r="R294" s="10"/>
      <c r="U294" s="2">
        <f>C294-(C$7+F294*C$8)</f>
        <v>-0.15260599999601254</v>
      </c>
    </row>
    <row r="295" spans="1:21" x14ac:dyDescent="0.2">
      <c r="A295" s="82" t="s">
        <v>899</v>
      </c>
      <c r="B295" s="83" t="s">
        <v>89</v>
      </c>
      <c r="C295" s="84">
        <v>54040.023999999998</v>
      </c>
      <c r="D295" s="85"/>
      <c r="E295" s="7">
        <f t="shared" si="41"/>
        <v>12349.484616540629</v>
      </c>
      <c r="F295" s="7">
        <f t="shared" si="42"/>
        <v>12349.5</v>
      </c>
      <c r="G295" s="62">
        <f t="shared" si="43"/>
        <v>-1.3245900001493283E-2</v>
      </c>
      <c r="I295" s="2">
        <f>G295</f>
        <v>-1.3245900001493283E-2</v>
      </c>
      <c r="O295" s="2">
        <f t="shared" ca="1" si="45"/>
        <v>-1.5102459518051607E-2</v>
      </c>
      <c r="P295" s="16">
        <f t="shared" si="39"/>
        <v>4.0699676117059835E-3</v>
      </c>
      <c r="Q295" s="10">
        <f t="shared" si="40"/>
        <v>39021.523999999998</v>
      </c>
      <c r="R295" s="10"/>
    </row>
    <row r="296" spans="1:21" x14ac:dyDescent="0.2">
      <c r="A296" s="111" t="s">
        <v>103</v>
      </c>
      <c r="B296" s="110" t="s">
        <v>88</v>
      </c>
      <c r="C296" s="111">
        <v>54097.283539999997</v>
      </c>
      <c r="D296" s="85">
        <v>1.2999999999999999E-3</v>
      </c>
      <c r="E296" s="7">
        <f t="shared" si="41"/>
        <v>12415.984424565311</v>
      </c>
      <c r="F296" s="7">
        <f t="shared" si="42"/>
        <v>12416</v>
      </c>
      <c r="G296" s="62">
        <f t="shared" si="43"/>
        <v>-1.3411200001428369E-2</v>
      </c>
      <c r="K296" s="2">
        <f t="shared" ref="K296:K304" si="46">G296</f>
        <v>-1.3411200001428369E-2</v>
      </c>
      <c r="O296" s="2">
        <f t="shared" ca="1" si="45"/>
        <v>-1.5181435652770808E-2</v>
      </c>
      <c r="P296" s="16">
        <f t="shared" si="39"/>
        <v>4.1261269568776075E-3</v>
      </c>
      <c r="Q296" s="10">
        <f t="shared" si="40"/>
        <v>39078.783539999997</v>
      </c>
      <c r="R296" s="10"/>
      <c r="S296" s="2">
        <f>+(P296-G296)^2</f>
        <v>3.0755783684252553E-4</v>
      </c>
    </row>
    <row r="297" spans="1:21" x14ac:dyDescent="0.2">
      <c r="A297" s="82" t="s">
        <v>914</v>
      </c>
      <c r="B297" s="83" t="s">
        <v>88</v>
      </c>
      <c r="C297" s="84">
        <v>54369.373699999996</v>
      </c>
      <c r="D297" s="85"/>
      <c r="E297" s="7">
        <f t="shared" si="41"/>
        <v>12731.983180500229</v>
      </c>
      <c r="F297" s="7">
        <f t="shared" si="42"/>
        <v>12732</v>
      </c>
      <c r="G297" s="62">
        <f t="shared" si="43"/>
        <v>-1.4482400001725182E-2</v>
      </c>
      <c r="K297" s="2">
        <f t="shared" si="46"/>
        <v>-1.4482400001725182E-2</v>
      </c>
      <c r="O297" s="2">
        <f t="shared" ca="1" si="45"/>
        <v>-1.5556720744068065E-2</v>
      </c>
      <c r="P297" s="16">
        <f t="shared" si="39"/>
        <v>4.3980062624395574E-3</v>
      </c>
      <c r="Q297" s="10">
        <f t="shared" si="40"/>
        <v>39350.873699999996</v>
      </c>
      <c r="R297" s="10"/>
    </row>
    <row r="298" spans="1:21" x14ac:dyDescent="0.2">
      <c r="A298" s="82" t="s">
        <v>920</v>
      </c>
      <c r="B298" s="83" t="s">
        <v>89</v>
      </c>
      <c r="C298" s="84">
        <v>54845.962299999999</v>
      </c>
      <c r="D298" s="85"/>
      <c r="E298" s="7">
        <f t="shared" si="41"/>
        <v>13285.48134703725</v>
      </c>
      <c r="F298" s="7">
        <f t="shared" si="42"/>
        <v>13285.5</v>
      </c>
      <c r="G298" s="62">
        <f t="shared" si="43"/>
        <v>-1.6061100002843887E-2</v>
      </c>
      <c r="K298" s="2">
        <f t="shared" si="46"/>
        <v>-1.6061100002843887E-2</v>
      </c>
      <c r="O298" s="2">
        <f t="shared" ca="1" si="45"/>
        <v>-1.6214063459362469E-2</v>
      </c>
      <c r="P298" s="16">
        <f t="shared" si="39"/>
        <v>4.894200847900796E-3</v>
      </c>
      <c r="Q298" s="10">
        <f t="shared" si="40"/>
        <v>39827.462299999999</v>
      </c>
      <c r="R298" s="10"/>
    </row>
    <row r="299" spans="1:21" x14ac:dyDescent="0.2">
      <c r="A299" s="90" t="s">
        <v>108</v>
      </c>
      <c r="B299" s="110" t="s">
        <v>88</v>
      </c>
      <c r="C299" s="111">
        <v>55114.179485000001</v>
      </c>
      <c r="D299" s="85">
        <v>5.5999999999999999E-5</v>
      </c>
      <c r="E299" s="7">
        <f t="shared" si="41"/>
        <v>13596.982125971579</v>
      </c>
      <c r="F299" s="7">
        <f t="shared" si="42"/>
        <v>13597</v>
      </c>
      <c r="G299" s="62">
        <f t="shared" si="43"/>
        <v>-1.5390400003525428E-2</v>
      </c>
      <c r="K299" s="2">
        <f t="shared" si="46"/>
        <v>-1.5390400003525428E-2</v>
      </c>
      <c r="O299" s="2">
        <f t="shared" ca="1" si="45"/>
        <v>-1.6584004300941885E-2</v>
      </c>
      <c r="P299" s="16">
        <f t="shared" si="39"/>
        <v>5.1846341146454811E-3</v>
      </c>
      <c r="Q299" s="10">
        <f t="shared" si="40"/>
        <v>40095.679485000001</v>
      </c>
      <c r="R299" s="10"/>
    </row>
    <row r="300" spans="1:21" x14ac:dyDescent="0.2">
      <c r="A300" s="90" t="s">
        <v>108</v>
      </c>
      <c r="B300" s="110" t="s">
        <v>88</v>
      </c>
      <c r="C300" s="111">
        <v>55121.494809999997</v>
      </c>
      <c r="D300" s="85">
        <v>4.0000000000000002E-4</v>
      </c>
      <c r="E300" s="7">
        <f t="shared" si="41"/>
        <v>13605.477962790001</v>
      </c>
      <c r="F300" s="7">
        <f t="shared" si="42"/>
        <v>13605.5</v>
      </c>
      <c r="G300" s="62">
        <f t="shared" si="43"/>
        <v>-1.8975100007082801E-2</v>
      </c>
      <c r="K300" s="2">
        <f t="shared" si="46"/>
        <v>-1.8975100007082801E-2</v>
      </c>
      <c r="O300" s="2">
        <f t="shared" ca="1" si="45"/>
        <v>-1.6594098994853364E-2</v>
      </c>
      <c r="P300" s="16">
        <f t="shared" si="39"/>
        <v>5.1926721568057443E-3</v>
      </c>
      <c r="Q300" s="10">
        <f t="shared" si="40"/>
        <v>40102.994809999997</v>
      </c>
      <c r="R300" s="10"/>
    </row>
    <row r="301" spans="1:21" x14ac:dyDescent="0.2">
      <c r="A301" s="82" t="s">
        <v>920</v>
      </c>
      <c r="B301" s="83" t="s">
        <v>89</v>
      </c>
      <c r="C301" s="84">
        <v>55143.024400000002</v>
      </c>
      <c r="D301" s="85"/>
      <c r="E301" s="7">
        <f t="shared" si="41"/>
        <v>13630.481894044959</v>
      </c>
      <c r="F301" s="7">
        <f t="shared" si="42"/>
        <v>13630.5</v>
      </c>
      <c r="G301" s="62">
        <f t="shared" si="43"/>
        <v>-1.5590099996188655E-2</v>
      </c>
      <c r="K301" s="2">
        <f t="shared" si="46"/>
        <v>-1.5590099996188655E-2</v>
      </c>
      <c r="O301" s="2">
        <f t="shared" ca="1" si="45"/>
        <v>-1.6623789271063592E-2</v>
      </c>
      <c r="P301" s="16">
        <f t="shared" si="39"/>
        <v>5.2163482187121517E-3</v>
      </c>
      <c r="Q301" s="10">
        <f t="shared" si="40"/>
        <v>40124.524400000002</v>
      </c>
      <c r="R301" s="10"/>
    </row>
    <row r="302" spans="1:21" x14ac:dyDescent="0.2">
      <c r="A302" s="91" t="s">
        <v>107</v>
      </c>
      <c r="B302" s="108" t="s">
        <v>88</v>
      </c>
      <c r="C302" s="91">
        <v>55483.568249999997</v>
      </c>
      <c r="D302" s="109">
        <v>8.1999999999999998E-4</v>
      </c>
      <c r="E302" s="7">
        <f t="shared" si="41"/>
        <v>14025.981065868318</v>
      </c>
      <c r="F302" s="7">
        <f t="shared" si="42"/>
        <v>14026</v>
      </c>
      <c r="G302" s="62">
        <f t="shared" si="43"/>
        <v>-1.6303200005495455E-2</v>
      </c>
      <c r="K302" s="2">
        <f t="shared" si="46"/>
        <v>-1.6303200005495455E-2</v>
      </c>
      <c r="O302" s="2">
        <f t="shared" ca="1" si="45"/>
        <v>-1.7093489440709365E-2</v>
      </c>
      <c r="P302" s="16">
        <f t="shared" si="39"/>
        <v>5.5978063193238455E-3</v>
      </c>
      <c r="Q302" s="10">
        <f t="shared" si="40"/>
        <v>40465.068249999997</v>
      </c>
      <c r="R302" s="10"/>
    </row>
    <row r="303" spans="1:21" x14ac:dyDescent="0.2">
      <c r="A303" s="90" t="s">
        <v>108</v>
      </c>
      <c r="B303" s="110" t="s">
        <v>88</v>
      </c>
      <c r="C303" s="111">
        <v>55528.342500999999</v>
      </c>
      <c r="D303" s="85">
        <v>8.4000000000000003E-4</v>
      </c>
      <c r="E303" s="7">
        <f t="shared" si="41"/>
        <v>14077.980769253103</v>
      </c>
      <c r="F303" s="7">
        <f t="shared" si="42"/>
        <v>14078</v>
      </c>
      <c r="G303" s="62">
        <f t="shared" si="43"/>
        <v>-1.6558600000280421E-2</v>
      </c>
      <c r="K303" s="2">
        <f t="shared" si="46"/>
        <v>-1.6558600000280421E-2</v>
      </c>
      <c r="O303" s="2">
        <f t="shared" ca="1" si="45"/>
        <v>-1.7155245215226638E-2</v>
      </c>
      <c r="P303" s="16">
        <f t="shared" si="39"/>
        <v>5.6489259515305054E-3</v>
      </c>
      <c r="Q303" s="10">
        <f t="shared" si="40"/>
        <v>40509.842500999999</v>
      </c>
      <c r="R303" s="10"/>
    </row>
    <row r="304" spans="1:21" x14ac:dyDescent="0.2">
      <c r="A304" s="90" t="s">
        <v>108</v>
      </c>
      <c r="B304" s="110" t="s">
        <v>88</v>
      </c>
      <c r="C304" s="111">
        <v>55553.313236000002</v>
      </c>
      <c r="D304" s="85">
        <v>6.2E-4</v>
      </c>
      <c r="E304" s="7">
        <f t="shared" si="41"/>
        <v>14106.981160868812</v>
      </c>
      <c r="F304" s="7">
        <f t="shared" si="42"/>
        <v>14107</v>
      </c>
      <c r="G304" s="62">
        <f t="shared" si="43"/>
        <v>-1.6221400001086295E-2</v>
      </c>
      <c r="K304" s="2">
        <f t="shared" si="46"/>
        <v>-1.6221400001086295E-2</v>
      </c>
      <c r="O304" s="2">
        <f t="shared" ca="1" si="45"/>
        <v>-1.71896859356305E-2</v>
      </c>
      <c r="P304" s="16">
        <f t="shared" si="39"/>
        <v>5.6775324752271067E-3</v>
      </c>
      <c r="Q304" s="10">
        <f t="shared" si="40"/>
        <v>40534.813236000002</v>
      </c>
      <c r="R304" s="10"/>
    </row>
    <row r="305" spans="1:18" x14ac:dyDescent="0.2">
      <c r="A305" s="82" t="s">
        <v>938</v>
      </c>
      <c r="B305" s="83" t="s">
        <v>88</v>
      </c>
      <c r="C305" s="84">
        <v>55850.375999999997</v>
      </c>
      <c r="D305" s="85"/>
      <c r="E305" s="7">
        <f t="shared" si="41"/>
        <v>14451.982479029626</v>
      </c>
      <c r="F305" s="7">
        <f t="shared" si="42"/>
        <v>14452</v>
      </c>
      <c r="G305" s="62">
        <f t="shared" si="43"/>
        <v>-1.5086400002473965E-2</v>
      </c>
      <c r="I305" s="2">
        <f>G305</f>
        <v>-1.5086400002473965E-2</v>
      </c>
      <c r="O305" s="2">
        <f t="shared" ca="1" si="45"/>
        <v>-1.7599411747331619E-2</v>
      </c>
      <c r="P305" s="16">
        <f t="shared" si="39"/>
        <v>6.0232070078686736E-3</v>
      </c>
      <c r="Q305" s="10">
        <f t="shared" si="40"/>
        <v>40831.875999999997</v>
      </c>
      <c r="R305" s="10"/>
    </row>
    <row r="306" spans="1:18" x14ac:dyDescent="0.2">
      <c r="A306" s="82" t="s">
        <v>943</v>
      </c>
      <c r="B306" s="83" t="s">
        <v>88</v>
      </c>
      <c r="C306" s="84">
        <v>55889.982400000001</v>
      </c>
      <c r="D306" s="85"/>
      <c r="E306" s="7">
        <f t="shared" si="41"/>
        <v>14497.98036857867</v>
      </c>
      <c r="F306" s="7">
        <f t="shared" si="42"/>
        <v>14498</v>
      </c>
      <c r="G306" s="62">
        <f t="shared" si="43"/>
        <v>-1.6903600000659935E-2</v>
      </c>
      <c r="K306" s="2">
        <f t="shared" ref="K306:K313" si="47">G306</f>
        <v>-1.6903600000659935E-2</v>
      </c>
      <c r="O306" s="2">
        <f t="shared" ca="1" si="45"/>
        <v>-1.7654041855558435E-2</v>
      </c>
      <c r="P306" s="16">
        <f t="shared" si="39"/>
        <v>6.0700434759072795E-3</v>
      </c>
      <c r="Q306" s="10">
        <f t="shared" si="40"/>
        <v>40871.482400000001</v>
      </c>
      <c r="R306" s="10"/>
    </row>
    <row r="307" spans="1:18" x14ac:dyDescent="0.2">
      <c r="A307" s="119" t="s">
        <v>117</v>
      </c>
      <c r="B307" s="120" t="s">
        <v>88</v>
      </c>
      <c r="C307" s="119">
        <v>56152.600330000001</v>
      </c>
      <c r="D307" s="121">
        <v>3.6000000000000002E-4</v>
      </c>
      <c r="E307" s="7">
        <f t="shared" si="41"/>
        <v>14802.978311783245</v>
      </c>
      <c r="F307" s="7">
        <f t="shared" si="42"/>
        <v>14803</v>
      </c>
      <c r="G307" s="62">
        <f t="shared" si="43"/>
        <v>-1.8674599996302277E-2</v>
      </c>
      <c r="K307" s="2">
        <f t="shared" si="47"/>
        <v>-1.8674599996302277E-2</v>
      </c>
      <c r="O307" s="2">
        <f t="shared" ca="1" si="45"/>
        <v>-1.8016263225323192E-2</v>
      </c>
      <c r="P307" s="16">
        <f t="shared" si="39"/>
        <v>6.385033067972827E-3</v>
      </c>
      <c r="Q307" s="10">
        <f t="shared" si="40"/>
        <v>41134.100330000001</v>
      </c>
      <c r="R307" s="10"/>
    </row>
    <row r="308" spans="1:18" x14ac:dyDescent="0.2">
      <c r="A308" s="82" t="s">
        <v>953</v>
      </c>
      <c r="B308" s="83" t="s">
        <v>89</v>
      </c>
      <c r="C308" s="84">
        <v>56208.140200000002</v>
      </c>
      <c r="D308" s="85"/>
      <c r="E308" s="7">
        <f t="shared" si="41"/>
        <v>14867.480937768643</v>
      </c>
      <c r="F308" s="7">
        <f t="shared" si="42"/>
        <v>14867.5</v>
      </c>
      <c r="G308" s="62">
        <f t="shared" si="43"/>
        <v>-1.6413500001362991E-2</v>
      </c>
      <c r="K308" s="2">
        <f t="shared" si="47"/>
        <v>-1.6413500001362991E-2</v>
      </c>
      <c r="O308" s="2">
        <f t="shared" ca="1" si="45"/>
        <v>-1.8092864137945575E-2</v>
      </c>
      <c r="P308" s="16">
        <f t="shared" si="39"/>
        <v>6.4526348277248406E-3</v>
      </c>
      <c r="Q308" s="10">
        <f t="shared" si="40"/>
        <v>41189.640200000002</v>
      </c>
      <c r="R308" s="10"/>
    </row>
    <row r="309" spans="1:18" x14ac:dyDescent="0.2">
      <c r="A309" s="82" t="s">
        <v>953</v>
      </c>
      <c r="B309" s="83" t="s">
        <v>89</v>
      </c>
      <c r="C309" s="84">
        <v>56208.141100000001</v>
      </c>
      <c r="D309" s="85"/>
      <c r="E309" s="7">
        <f t="shared" si="41"/>
        <v>14867.481983006295</v>
      </c>
      <c r="F309" s="7">
        <f t="shared" si="42"/>
        <v>14867.5</v>
      </c>
      <c r="G309" s="62">
        <f t="shared" si="43"/>
        <v>-1.551350000227103E-2</v>
      </c>
      <c r="K309" s="2">
        <f t="shared" si="47"/>
        <v>-1.551350000227103E-2</v>
      </c>
      <c r="O309" s="2">
        <f t="shared" ca="1" si="45"/>
        <v>-1.8092864137945575E-2</v>
      </c>
      <c r="P309" s="16">
        <f t="shared" si="39"/>
        <v>6.4526348277248406E-3</v>
      </c>
      <c r="Q309" s="10">
        <f t="shared" si="40"/>
        <v>41189.641100000001</v>
      </c>
      <c r="R309" s="10"/>
    </row>
    <row r="310" spans="1:18" x14ac:dyDescent="0.2">
      <c r="A310" s="82" t="s">
        <v>953</v>
      </c>
      <c r="B310" s="83" t="s">
        <v>89</v>
      </c>
      <c r="C310" s="84">
        <v>56208.1417</v>
      </c>
      <c r="D310" s="85"/>
      <c r="E310" s="7">
        <f t="shared" si="41"/>
        <v>14867.482679831397</v>
      </c>
      <c r="F310" s="7">
        <f t="shared" si="42"/>
        <v>14867.5</v>
      </c>
      <c r="G310" s="62">
        <f t="shared" si="43"/>
        <v>-1.491350000287639E-2</v>
      </c>
      <c r="K310" s="2">
        <f t="shared" si="47"/>
        <v>-1.491350000287639E-2</v>
      </c>
      <c r="O310" s="2">
        <f t="shared" ca="1" si="45"/>
        <v>-1.8092864137945575E-2</v>
      </c>
      <c r="P310" s="16">
        <f t="shared" si="39"/>
        <v>6.4526348277248406E-3</v>
      </c>
      <c r="Q310" s="10">
        <f t="shared" si="40"/>
        <v>41189.6417</v>
      </c>
      <c r="R310" s="10"/>
    </row>
    <row r="311" spans="1:18" x14ac:dyDescent="0.2">
      <c r="A311" s="82" t="s">
        <v>964</v>
      </c>
      <c r="B311" s="83" t="s">
        <v>89</v>
      </c>
      <c r="C311" s="84">
        <v>56962.414700000001</v>
      </c>
      <c r="D311" s="85"/>
      <c r="E311" s="7">
        <f t="shared" si="41"/>
        <v>15743.476613736608</v>
      </c>
      <c r="F311" s="7">
        <f t="shared" si="42"/>
        <v>15743.5</v>
      </c>
      <c r="G311" s="62">
        <f t="shared" si="43"/>
        <v>-2.0136699997237884E-2</v>
      </c>
      <c r="K311" s="2">
        <f t="shared" si="47"/>
        <v>-2.0136699997237884E-2</v>
      </c>
      <c r="O311" s="2">
        <f t="shared" ca="1" si="45"/>
        <v>-1.9133211416351898E-2</v>
      </c>
      <c r="P311" s="16">
        <f t="shared" si="39"/>
        <v>7.4049570909022885E-3</v>
      </c>
      <c r="Q311" s="10">
        <f t="shared" si="40"/>
        <v>41943.914700000001</v>
      </c>
      <c r="R311" s="10"/>
    </row>
    <row r="312" spans="1:18" x14ac:dyDescent="0.2">
      <c r="A312" s="122" t="s">
        <v>1</v>
      </c>
      <c r="B312" s="123" t="s">
        <v>89</v>
      </c>
      <c r="C312" s="122">
        <v>56962.414799999999</v>
      </c>
      <c r="D312" s="124">
        <v>8.9999999999999998E-4</v>
      </c>
      <c r="E312" s="7">
        <f t="shared" si="41"/>
        <v>15743.476729874123</v>
      </c>
      <c r="F312" s="7">
        <f t="shared" si="42"/>
        <v>15743.5</v>
      </c>
      <c r="G312" s="62">
        <f t="shared" si="43"/>
        <v>-2.0036699999764096E-2</v>
      </c>
      <c r="K312" s="2">
        <f t="shared" si="47"/>
        <v>-2.0036699999764096E-2</v>
      </c>
      <c r="O312" s="2">
        <f t="shared" ca="1" si="45"/>
        <v>-1.9133211416351898E-2</v>
      </c>
      <c r="P312" s="16">
        <f t="shared" si="39"/>
        <v>7.4049570909022885E-3</v>
      </c>
      <c r="Q312" s="10">
        <f t="shared" si="40"/>
        <v>41943.914799999999</v>
      </c>
      <c r="R312" s="10"/>
    </row>
    <row r="313" spans="1:18" x14ac:dyDescent="0.2">
      <c r="A313" s="82" t="s">
        <v>970</v>
      </c>
      <c r="B313" s="83" t="s">
        <v>88</v>
      </c>
      <c r="C313" s="84">
        <v>56974.039900000003</v>
      </c>
      <c r="D313" s="85"/>
      <c r="E313" s="7">
        <f t="shared" si="41"/>
        <v>15756.977832367576</v>
      </c>
      <c r="F313" s="7">
        <f t="shared" si="42"/>
        <v>15757</v>
      </c>
      <c r="G313" s="62">
        <f t="shared" si="43"/>
        <v>-1.9087399996351451E-2</v>
      </c>
      <c r="K313" s="2">
        <f t="shared" si="47"/>
        <v>-1.9087399996351451E-2</v>
      </c>
      <c r="O313" s="2">
        <f t="shared" ca="1" si="45"/>
        <v>-1.9149244165505418E-2</v>
      </c>
      <c r="P313" s="16">
        <f t="shared" si="39"/>
        <v>7.4201317068828205E-3</v>
      </c>
      <c r="Q313" s="10">
        <f t="shared" si="40"/>
        <v>41955.539900000003</v>
      </c>
      <c r="R313" s="10"/>
    </row>
    <row r="314" spans="1:18" x14ac:dyDescent="0.2">
      <c r="A314" s="82" t="s">
        <v>970</v>
      </c>
      <c r="B314" s="83" t="s">
        <v>88</v>
      </c>
      <c r="C314" s="84">
        <v>56974.04</v>
      </c>
      <c r="D314" s="85"/>
      <c r="E314" s="7">
        <f t="shared" si="41"/>
        <v>15756.977948505091</v>
      </c>
      <c r="F314" s="7">
        <f t="shared" si="42"/>
        <v>15757</v>
      </c>
      <c r="G314" s="62">
        <f t="shared" si="43"/>
        <v>-1.8987399998877663E-2</v>
      </c>
      <c r="I314" s="2">
        <f>G314</f>
        <v>-1.8987399998877663E-2</v>
      </c>
      <c r="O314" s="2">
        <f t="shared" ca="1" si="45"/>
        <v>-1.9149244165505418E-2</v>
      </c>
      <c r="P314" s="16">
        <f t="shared" si="39"/>
        <v>7.4201317068828205E-3</v>
      </c>
      <c r="Q314" s="10">
        <f t="shared" si="40"/>
        <v>41955.54</v>
      </c>
      <c r="R314" s="10"/>
    </row>
    <row r="315" spans="1:18" x14ac:dyDescent="0.2">
      <c r="A315" s="99" t="s">
        <v>970</v>
      </c>
      <c r="B315" s="100" t="s">
        <v>88</v>
      </c>
      <c r="C315" s="101">
        <v>56974.040099999998</v>
      </c>
      <c r="D315" s="102"/>
      <c r="E315" s="7">
        <f t="shared" si="41"/>
        <v>15756.978064642604</v>
      </c>
      <c r="F315" s="7">
        <f t="shared" si="42"/>
        <v>15757</v>
      </c>
      <c r="G315" s="62">
        <f t="shared" si="43"/>
        <v>-1.8887400001403876E-2</v>
      </c>
      <c r="K315" s="2">
        <f t="shared" ref="K315:K341" si="48">G315</f>
        <v>-1.8887400001403876E-2</v>
      </c>
      <c r="O315" s="2">
        <f t="shared" ca="1" si="45"/>
        <v>-1.9149244165505418E-2</v>
      </c>
      <c r="P315" s="16">
        <f t="shared" si="39"/>
        <v>7.4201317068828205E-3</v>
      </c>
      <c r="Q315" s="10">
        <f t="shared" si="40"/>
        <v>41955.540099999998</v>
      </c>
      <c r="R315" s="10"/>
    </row>
    <row r="316" spans="1:18" x14ac:dyDescent="0.2">
      <c r="A316" s="125" t="s">
        <v>977</v>
      </c>
      <c r="B316" s="126" t="s">
        <v>88</v>
      </c>
      <c r="C316" s="127">
        <v>57287.460339999998</v>
      </c>
      <c r="D316" s="128">
        <v>2.0000000000000001E-4</v>
      </c>
      <c r="E316" s="7">
        <f t="shared" si="41"/>
        <v>16120.976549280282</v>
      </c>
      <c r="F316" s="7">
        <f t="shared" si="42"/>
        <v>16121</v>
      </c>
      <c r="G316" s="62">
        <f t="shared" si="43"/>
        <v>-2.0192200005112682E-2</v>
      </c>
      <c r="K316" s="2">
        <f t="shared" si="48"/>
        <v>-2.0192200005112682E-2</v>
      </c>
      <c r="O316" s="2">
        <f t="shared" ca="1" si="45"/>
        <v>-1.9581534587126311E-2</v>
      </c>
      <c r="P316" s="16">
        <f t="shared" si="39"/>
        <v>7.8349876812616511E-3</v>
      </c>
      <c r="Q316" s="10">
        <f t="shared" si="40"/>
        <v>42268.960339999998</v>
      </c>
      <c r="R316" s="10"/>
    </row>
    <row r="317" spans="1:18" x14ac:dyDescent="0.2">
      <c r="A317" s="129" t="s">
        <v>976</v>
      </c>
      <c r="B317" s="130" t="s">
        <v>88</v>
      </c>
      <c r="C317" s="131">
        <v>57343.43</v>
      </c>
      <c r="D317" s="132">
        <v>1.1000000000000001E-3</v>
      </c>
      <c r="E317" s="7">
        <f t="shared" si="41"/>
        <v>16185.97832270017</v>
      </c>
      <c r="F317" s="7">
        <f t="shared" si="42"/>
        <v>16186</v>
      </c>
      <c r="G317" s="62">
        <f t="shared" si="43"/>
        <v>-1.8665199997485615E-2</v>
      </c>
      <c r="K317" s="2">
        <f t="shared" si="48"/>
        <v>-1.8665199997485615E-2</v>
      </c>
      <c r="O317" s="2">
        <f t="shared" ca="1" si="45"/>
        <v>-1.9658729305272897E-2</v>
      </c>
      <c r="P317" s="16">
        <f t="shared" si="39"/>
        <v>7.9102265053965989E-3</v>
      </c>
      <c r="Q317" s="10">
        <f t="shared" si="40"/>
        <v>42324.93</v>
      </c>
      <c r="R317" s="10"/>
    </row>
    <row r="318" spans="1:18" x14ac:dyDescent="0.2">
      <c r="A318" s="133" t="s">
        <v>978</v>
      </c>
      <c r="B318" s="134" t="s">
        <v>88</v>
      </c>
      <c r="C318" s="135">
        <v>57356.341999999997</v>
      </c>
      <c r="D318" s="136">
        <v>2E-3</v>
      </c>
      <c r="E318" s="7">
        <f t="shared" si="41"/>
        <v>16200.973998900407</v>
      </c>
      <c r="F318" s="7">
        <f t="shared" si="42"/>
        <v>16201</v>
      </c>
      <c r="G318" s="62">
        <f t="shared" si="43"/>
        <v>-2.2388200006389525E-2</v>
      </c>
      <c r="K318" s="2">
        <f t="shared" si="48"/>
        <v>-2.2388200006389525E-2</v>
      </c>
      <c r="O318" s="2">
        <f t="shared" ca="1" si="45"/>
        <v>-1.9676543470999033E-2</v>
      </c>
      <c r="P318" s="16">
        <f t="shared" si="39"/>
        <v>7.9276391183955176E-3</v>
      </c>
      <c r="Q318" s="10">
        <f t="shared" si="40"/>
        <v>42337.841999999997</v>
      </c>
      <c r="R318" s="10"/>
    </row>
    <row r="319" spans="1:18" x14ac:dyDescent="0.2">
      <c r="A319" s="137" t="s">
        <v>2</v>
      </c>
      <c r="B319" s="138" t="s">
        <v>89</v>
      </c>
      <c r="C319" s="137">
        <v>57677.086199999998</v>
      </c>
      <c r="D319" s="139" t="s">
        <v>39</v>
      </c>
      <c r="E319" s="7">
        <f t="shared" si="41"/>
        <v>16573.478348831108</v>
      </c>
      <c r="F319" s="7">
        <f t="shared" si="42"/>
        <v>16573.5</v>
      </c>
      <c r="G319" s="62">
        <f t="shared" si="43"/>
        <v>-1.8642700000782497E-2</v>
      </c>
      <c r="K319" s="2">
        <f t="shared" si="48"/>
        <v>-1.8642700000782497E-2</v>
      </c>
      <c r="O319" s="2">
        <f t="shared" ca="1" si="45"/>
        <v>-2.0118928586531401E-2</v>
      </c>
      <c r="P319" s="16">
        <f t="shared" si="39"/>
        <v>8.3660435004731006E-3</v>
      </c>
      <c r="Q319" s="10">
        <f t="shared" si="40"/>
        <v>42658.586199999998</v>
      </c>
    </row>
    <row r="320" spans="1:18" x14ac:dyDescent="0.2">
      <c r="A320" s="140" t="s">
        <v>0</v>
      </c>
      <c r="B320" s="141" t="s">
        <v>88</v>
      </c>
      <c r="C320" s="140">
        <v>57682.681199999999</v>
      </c>
      <c r="D320" s="142">
        <v>1E-4</v>
      </c>
      <c r="E320" s="7">
        <f t="shared" si="41"/>
        <v>16579.976242909514</v>
      </c>
      <c r="F320" s="7">
        <f t="shared" si="42"/>
        <v>16580</v>
      </c>
      <c r="G320" s="62">
        <f t="shared" si="43"/>
        <v>-2.0455999998375773E-2</v>
      </c>
      <c r="K320" s="2">
        <f t="shared" si="48"/>
        <v>-2.0455999998375773E-2</v>
      </c>
      <c r="O320" s="2">
        <f t="shared" ca="1" si="45"/>
        <v>-2.0126648058346061E-2</v>
      </c>
      <c r="P320" s="16">
        <f t="shared" si="39"/>
        <v>8.3737957603265568E-3</v>
      </c>
      <c r="Q320" s="10">
        <f t="shared" si="40"/>
        <v>42664.181199999999</v>
      </c>
      <c r="R320" s="10"/>
    </row>
    <row r="321" spans="1:18" x14ac:dyDescent="0.2">
      <c r="A321" s="143" t="s">
        <v>979</v>
      </c>
      <c r="B321" s="144" t="s">
        <v>88</v>
      </c>
      <c r="C321" s="145">
        <v>58755.545700000002</v>
      </c>
      <c r="D321" s="146">
        <v>1E-4</v>
      </c>
      <c r="E321" s="7">
        <f t="shared" si="41"/>
        <v>17825.974434416101</v>
      </c>
      <c r="F321" s="7">
        <f t="shared" si="42"/>
        <v>17826</v>
      </c>
      <c r="G321" s="62">
        <f t="shared" si="43"/>
        <v>-2.2013199995853938E-2</v>
      </c>
      <c r="K321" s="2">
        <f t="shared" si="48"/>
        <v>-2.2013199995853938E-2</v>
      </c>
      <c r="O321" s="2">
        <f t="shared" ref="O321:O341" ca="1" si="49">C$11+C$12*F321</f>
        <v>-2.1606411424663727E-2</v>
      </c>
      <c r="P321" s="16">
        <f t="shared" si="39"/>
        <v>9.9246195258840576E-3</v>
      </c>
      <c r="Q321" s="10">
        <f t="shared" si="40"/>
        <v>43737.045700000002</v>
      </c>
      <c r="R321" s="10"/>
    </row>
    <row r="322" spans="1:18" x14ac:dyDescent="0.2">
      <c r="A322" s="147" t="s">
        <v>983</v>
      </c>
      <c r="B322" s="148" t="s">
        <v>88</v>
      </c>
      <c r="C322" s="149">
        <v>58755.545700000002</v>
      </c>
      <c r="D322" s="150">
        <v>1E-4</v>
      </c>
      <c r="E322" s="7">
        <f t="shared" si="41"/>
        <v>17825.974434416101</v>
      </c>
      <c r="F322" s="7">
        <f t="shared" si="42"/>
        <v>17826</v>
      </c>
      <c r="G322" s="62">
        <f t="shared" si="43"/>
        <v>-2.2013199995853938E-2</v>
      </c>
      <c r="K322" s="2">
        <f t="shared" si="48"/>
        <v>-2.2013199995853938E-2</v>
      </c>
      <c r="O322" s="2">
        <f t="shared" ca="1" si="49"/>
        <v>-2.1606411424663727E-2</v>
      </c>
      <c r="P322" s="16">
        <f t="shared" si="39"/>
        <v>9.9246195258840576E-3</v>
      </c>
      <c r="Q322" s="10">
        <f t="shared" si="40"/>
        <v>43737.045700000002</v>
      </c>
    </row>
    <row r="323" spans="1:18" x14ac:dyDescent="0.2">
      <c r="A323" s="143" t="s">
        <v>980</v>
      </c>
      <c r="B323" s="144" t="s">
        <v>88</v>
      </c>
      <c r="C323" s="145">
        <v>58810.651700000002</v>
      </c>
      <c r="D323" s="146">
        <v>1E-4</v>
      </c>
      <c r="E323" s="7">
        <f t="shared" si="41"/>
        <v>17889.973174556315</v>
      </c>
      <c r="F323" s="7">
        <f t="shared" si="42"/>
        <v>17890</v>
      </c>
      <c r="G323" s="62">
        <f t="shared" si="43"/>
        <v>-2.3097999997844454E-2</v>
      </c>
      <c r="K323" s="2">
        <f t="shared" si="48"/>
        <v>-2.3097999997844454E-2</v>
      </c>
      <c r="O323" s="2">
        <f t="shared" ca="1" si="49"/>
        <v>-2.1682418531761907E-2</v>
      </c>
      <c r="P323" s="16">
        <f t="shared" si="39"/>
        <v>1.0007756484396379E-2</v>
      </c>
      <c r="Q323" s="10">
        <f t="shared" si="40"/>
        <v>43792.151700000002</v>
      </c>
      <c r="R323" s="10"/>
    </row>
    <row r="324" spans="1:18" x14ac:dyDescent="0.2">
      <c r="A324" s="151" t="s">
        <v>984</v>
      </c>
      <c r="B324" s="148" t="s">
        <v>88</v>
      </c>
      <c r="C324" s="149">
        <v>58810.651700000002</v>
      </c>
      <c r="D324" s="150">
        <v>1E-4</v>
      </c>
      <c r="E324" s="7">
        <f t="shared" si="41"/>
        <v>17889.973174556315</v>
      </c>
      <c r="F324" s="7">
        <f t="shared" si="42"/>
        <v>17890</v>
      </c>
      <c r="G324" s="62">
        <f t="shared" si="43"/>
        <v>-2.3097999997844454E-2</v>
      </c>
      <c r="K324" s="2">
        <f t="shared" si="48"/>
        <v>-2.3097999997844454E-2</v>
      </c>
      <c r="O324" s="2">
        <f t="shared" ca="1" si="49"/>
        <v>-2.1682418531761907E-2</v>
      </c>
      <c r="P324" s="16">
        <f t="shared" si="39"/>
        <v>1.0007756484396379E-2</v>
      </c>
      <c r="Q324" s="10">
        <f t="shared" si="40"/>
        <v>43792.151700000002</v>
      </c>
    </row>
    <row r="325" spans="1:18" x14ac:dyDescent="0.2">
      <c r="A325" s="143" t="s">
        <v>979</v>
      </c>
      <c r="B325" s="144" t="s">
        <v>88</v>
      </c>
      <c r="C325" s="145">
        <v>58843.370600000002</v>
      </c>
      <c r="D325" s="146">
        <v>2.9999999999999997E-4</v>
      </c>
      <c r="E325" s="7">
        <f t="shared" si="41"/>
        <v>17927.972092619209</v>
      </c>
      <c r="F325" s="7">
        <f t="shared" si="42"/>
        <v>17928</v>
      </c>
      <c r="G325" s="62">
        <f t="shared" si="43"/>
        <v>-2.4029599997447804E-2</v>
      </c>
      <c r="K325" s="2">
        <f t="shared" si="48"/>
        <v>-2.4029599997447804E-2</v>
      </c>
      <c r="O325" s="2">
        <f t="shared" ca="1" si="49"/>
        <v>-2.1727547751601451E-2</v>
      </c>
      <c r="P325" s="16">
        <f t="shared" si="39"/>
        <v>1.0057279931509759E-2</v>
      </c>
      <c r="Q325" s="10">
        <f t="shared" si="40"/>
        <v>43824.870600000002</v>
      </c>
      <c r="R325" s="10"/>
    </row>
    <row r="326" spans="1:18" x14ac:dyDescent="0.2">
      <c r="A326" s="147" t="s">
        <v>983</v>
      </c>
      <c r="B326" s="148" t="s">
        <v>88</v>
      </c>
      <c r="C326" s="149">
        <v>58843.370600000002</v>
      </c>
      <c r="D326" s="150">
        <v>2.9999999999999997E-4</v>
      </c>
      <c r="E326" s="7">
        <f t="shared" si="41"/>
        <v>17927.972092619209</v>
      </c>
      <c r="F326" s="7">
        <f t="shared" si="42"/>
        <v>17928</v>
      </c>
      <c r="G326" s="62">
        <f t="shared" si="43"/>
        <v>-2.4029599997447804E-2</v>
      </c>
      <c r="K326" s="2">
        <f t="shared" si="48"/>
        <v>-2.4029599997447804E-2</v>
      </c>
      <c r="O326" s="2">
        <f t="shared" ca="1" si="49"/>
        <v>-2.1727547751601451E-2</v>
      </c>
      <c r="P326" s="16">
        <f t="shared" si="39"/>
        <v>1.0057279931509759E-2</v>
      </c>
      <c r="Q326" s="10">
        <f t="shared" si="40"/>
        <v>43824.870600000002</v>
      </c>
    </row>
    <row r="327" spans="1:18" x14ac:dyDescent="0.2">
      <c r="A327" s="143" t="s">
        <v>981</v>
      </c>
      <c r="B327" s="144" t="s">
        <v>88</v>
      </c>
      <c r="C327" s="145">
        <v>59067.243000000002</v>
      </c>
      <c r="D327" s="146" t="s">
        <v>126</v>
      </c>
      <c r="E327" s="7">
        <f t="shared" si="41"/>
        <v>18187.971939317686</v>
      </c>
      <c r="F327" s="7">
        <f t="shared" si="42"/>
        <v>18188</v>
      </c>
      <c r="G327" s="62">
        <f t="shared" si="43"/>
        <v>-2.4161599998478778E-2</v>
      </c>
      <c r="K327" s="2">
        <f t="shared" si="48"/>
        <v>-2.4161599998478778E-2</v>
      </c>
      <c r="O327" s="2">
        <f t="shared" ca="1" si="49"/>
        <v>-2.2036326624187801E-2</v>
      </c>
      <c r="P327" s="16">
        <f t="shared" si="39"/>
        <v>1.0399340469340107E-2</v>
      </c>
      <c r="Q327" s="10">
        <f t="shared" si="40"/>
        <v>44048.743000000002</v>
      </c>
      <c r="R327" s="10"/>
    </row>
    <row r="328" spans="1:18" x14ac:dyDescent="0.2">
      <c r="A328" s="143" t="s">
        <v>981</v>
      </c>
      <c r="B328" s="144" t="s">
        <v>88</v>
      </c>
      <c r="C328" s="145">
        <v>59067.243499999997</v>
      </c>
      <c r="D328" s="146" t="s">
        <v>969</v>
      </c>
      <c r="E328" s="7">
        <f t="shared" si="41"/>
        <v>18187.972520005264</v>
      </c>
      <c r="F328" s="7">
        <f t="shared" si="42"/>
        <v>18188</v>
      </c>
      <c r="G328" s="62">
        <f t="shared" si="43"/>
        <v>-2.3661600003833883E-2</v>
      </c>
      <c r="K328" s="2">
        <f t="shared" si="48"/>
        <v>-2.3661600003833883E-2</v>
      </c>
      <c r="O328" s="2">
        <f t="shared" ca="1" si="49"/>
        <v>-2.2036326624187801E-2</v>
      </c>
      <c r="P328" s="16">
        <f t="shared" si="39"/>
        <v>1.0399340469340107E-2</v>
      </c>
      <c r="Q328" s="10">
        <f t="shared" si="40"/>
        <v>44048.743499999997</v>
      </c>
      <c r="R328" s="10"/>
    </row>
    <row r="329" spans="1:18" x14ac:dyDescent="0.2">
      <c r="A329" s="143" t="s">
        <v>981</v>
      </c>
      <c r="B329" s="144" t="s">
        <v>88</v>
      </c>
      <c r="C329" s="145">
        <v>59067.243699999999</v>
      </c>
      <c r="D329" s="146" t="s">
        <v>39</v>
      </c>
      <c r="E329" s="7">
        <f t="shared" si="41"/>
        <v>18187.9727522803</v>
      </c>
      <c r="F329" s="7">
        <f t="shared" si="42"/>
        <v>18188</v>
      </c>
      <c r="G329" s="62">
        <f t="shared" si="43"/>
        <v>-2.346160000161035E-2</v>
      </c>
      <c r="K329" s="2">
        <f t="shared" si="48"/>
        <v>-2.346160000161035E-2</v>
      </c>
      <c r="O329" s="2">
        <f t="shared" ca="1" si="49"/>
        <v>-2.2036326624187801E-2</v>
      </c>
      <c r="P329" s="16">
        <f t="shared" si="39"/>
        <v>1.0399340469340107E-2</v>
      </c>
      <c r="Q329" s="10">
        <f t="shared" si="40"/>
        <v>44048.743699999999</v>
      </c>
      <c r="R329" s="10"/>
    </row>
    <row r="330" spans="1:18" x14ac:dyDescent="0.2">
      <c r="A330" s="143" t="s">
        <v>981</v>
      </c>
      <c r="B330" s="144" t="s">
        <v>89</v>
      </c>
      <c r="C330" s="145">
        <v>59083.173199999997</v>
      </c>
      <c r="D330" s="146" t="s">
        <v>39</v>
      </c>
      <c r="E330" s="7">
        <f t="shared" si="41"/>
        <v>18206.47287805723</v>
      </c>
      <c r="F330" s="7">
        <f t="shared" si="42"/>
        <v>18206.5</v>
      </c>
      <c r="G330" s="62">
        <f t="shared" si="43"/>
        <v>-2.3353300006419886E-2</v>
      </c>
      <c r="K330" s="2">
        <f t="shared" si="48"/>
        <v>-2.3353300006419886E-2</v>
      </c>
      <c r="O330" s="2">
        <f t="shared" ca="1" si="49"/>
        <v>-2.2058297428583368E-2</v>
      </c>
      <c r="P330" s="16">
        <f t="shared" si="39"/>
        <v>1.0423893242497265E-2</v>
      </c>
      <c r="Q330" s="10">
        <f t="shared" si="40"/>
        <v>44064.673199999997</v>
      </c>
      <c r="R330" s="10"/>
    </row>
    <row r="331" spans="1:18" x14ac:dyDescent="0.2">
      <c r="A331" s="143" t="s">
        <v>981</v>
      </c>
      <c r="B331" s="144" t="s">
        <v>89</v>
      </c>
      <c r="C331" s="145">
        <v>59083.173900000002</v>
      </c>
      <c r="D331" s="146" t="s">
        <v>969</v>
      </c>
      <c r="E331" s="7">
        <f t="shared" si="41"/>
        <v>18206.473691019855</v>
      </c>
      <c r="F331" s="7">
        <f t="shared" si="42"/>
        <v>18206.5</v>
      </c>
      <c r="G331" s="62">
        <f t="shared" si="43"/>
        <v>-2.26533000022755E-2</v>
      </c>
      <c r="K331" s="2">
        <f t="shared" si="48"/>
        <v>-2.26533000022755E-2</v>
      </c>
      <c r="O331" s="2">
        <f t="shared" ca="1" si="49"/>
        <v>-2.2058297428583368E-2</v>
      </c>
      <c r="P331" s="16">
        <f t="shared" si="39"/>
        <v>1.0423893242497265E-2</v>
      </c>
      <c r="Q331" s="10">
        <f t="shared" si="40"/>
        <v>44064.673900000002</v>
      </c>
      <c r="R331" s="10"/>
    </row>
    <row r="332" spans="1:18" x14ac:dyDescent="0.2">
      <c r="A332" s="143" t="s">
        <v>981</v>
      </c>
      <c r="B332" s="144" t="s">
        <v>89</v>
      </c>
      <c r="C332" s="145">
        <v>59083.174899999998</v>
      </c>
      <c r="D332" s="146" t="s">
        <v>126</v>
      </c>
      <c r="E332" s="7">
        <f t="shared" si="41"/>
        <v>18206.474852395022</v>
      </c>
      <c r="F332" s="7">
        <f t="shared" si="42"/>
        <v>18206.5</v>
      </c>
      <c r="G332" s="62">
        <f t="shared" si="43"/>
        <v>-2.1653300005709752E-2</v>
      </c>
      <c r="K332" s="2">
        <f t="shared" si="48"/>
        <v>-2.1653300005709752E-2</v>
      </c>
      <c r="O332" s="2">
        <f t="shared" ca="1" si="49"/>
        <v>-2.2058297428583368E-2</v>
      </c>
      <c r="P332" s="16">
        <f t="shared" si="39"/>
        <v>1.0423893242497265E-2</v>
      </c>
      <c r="Q332" s="10">
        <f t="shared" si="40"/>
        <v>44064.674899999998</v>
      </c>
      <c r="R332" s="10"/>
    </row>
    <row r="333" spans="1:18" x14ac:dyDescent="0.2">
      <c r="A333" s="143" t="s">
        <v>981</v>
      </c>
      <c r="B333" s="144" t="s">
        <v>88</v>
      </c>
      <c r="C333" s="145">
        <v>59086.186300000001</v>
      </c>
      <c r="D333" s="146" t="s">
        <v>126</v>
      </c>
      <c r="E333" s="7">
        <f t="shared" si="41"/>
        <v>18209.972217583174</v>
      </c>
      <c r="F333" s="7">
        <f t="shared" si="42"/>
        <v>18210</v>
      </c>
      <c r="G333" s="62">
        <f t="shared" si="43"/>
        <v>-2.3922000000311527E-2</v>
      </c>
      <c r="K333" s="2">
        <f t="shared" si="48"/>
        <v>-2.3922000000311527E-2</v>
      </c>
      <c r="O333" s="2">
        <f t="shared" ca="1" si="49"/>
        <v>-2.2062454067252799E-2</v>
      </c>
      <c r="P333" s="16">
        <f t="shared" si="39"/>
        <v>1.0428541557719929E-2</v>
      </c>
      <c r="Q333" s="10">
        <f t="shared" si="40"/>
        <v>44067.686300000001</v>
      </c>
      <c r="R333" s="10"/>
    </row>
    <row r="334" spans="1:18" x14ac:dyDescent="0.2">
      <c r="A334" s="143" t="s">
        <v>981</v>
      </c>
      <c r="B334" s="144" t="s">
        <v>88</v>
      </c>
      <c r="C334" s="145">
        <v>59086.186500000003</v>
      </c>
      <c r="D334" s="146" t="s">
        <v>969</v>
      </c>
      <c r="E334" s="7">
        <f t="shared" si="41"/>
        <v>18209.972449858211</v>
      </c>
      <c r="F334" s="7">
        <f t="shared" si="42"/>
        <v>18210</v>
      </c>
      <c r="G334" s="62">
        <f t="shared" si="43"/>
        <v>-2.3721999998087995E-2</v>
      </c>
      <c r="K334" s="2">
        <f t="shared" si="48"/>
        <v>-2.3721999998087995E-2</v>
      </c>
      <c r="O334" s="2">
        <f t="shared" ca="1" si="49"/>
        <v>-2.2062454067252799E-2</v>
      </c>
      <c r="P334" s="16">
        <f t="shared" si="39"/>
        <v>1.0428541557719929E-2</v>
      </c>
      <c r="Q334" s="10">
        <f t="shared" si="40"/>
        <v>44067.686500000003</v>
      </c>
      <c r="R334" s="10"/>
    </row>
    <row r="335" spans="1:18" x14ac:dyDescent="0.2">
      <c r="A335" s="143" t="s">
        <v>981</v>
      </c>
      <c r="B335" s="144" t="s">
        <v>88</v>
      </c>
      <c r="C335" s="145">
        <v>59086.186699999998</v>
      </c>
      <c r="D335" s="146" t="s">
        <v>39</v>
      </c>
      <c r="E335" s="7">
        <f t="shared" si="41"/>
        <v>18209.972682133241</v>
      </c>
      <c r="F335" s="7">
        <f t="shared" si="42"/>
        <v>18210</v>
      </c>
      <c r="G335" s="62">
        <f t="shared" si="43"/>
        <v>-2.352200000314042E-2</v>
      </c>
      <c r="K335" s="2">
        <f t="shared" si="48"/>
        <v>-2.352200000314042E-2</v>
      </c>
      <c r="O335" s="2">
        <f t="shared" ca="1" si="49"/>
        <v>-2.2062454067252799E-2</v>
      </c>
      <c r="P335" s="16">
        <f t="shared" si="39"/>
        <v>1.0428541557719929E-2</v>
      </c>
      <c r="Q335" s="10">
        <f t="shared" si="40"/>
        <v>44067.686699999998</v>
      </c>
      <c r="R335" s="10"/>
    </row>
    <row r="336" spans="1:18" x14ac:dyDescent="0.2">
      <c r="A336" s="152" t="s">
        <v>982</v>
      </c>
      <c r="B336" s="153" t="s">
        <v>88</v>
      </c>
      <c r="C336" s="154">
        <v>59157.655500000001</v>
      </c>
      <c r="D336" s="155">
        <v>1E-3</v>
      </c>
      <c r="E336" s="7">
        <f t="shared" si="41"/>
        <v>18292.974771911726</v>
      </c>
      <c r="F336" s="7">
        <f t="shared" si="42"/>
        <v>18293</v>
      </c>
      <c r="G336" s="62">
        <f t="shared" si="43"/>
        <v>-2.1722600002249237E-2</v>
      </c>
      <c r="K336" s="2">
        <f t="shared" si="48"/>
        <v>-2.1722600002249237E-2</v>
      </c>
      <c r="O336" s="2">
        <f t="shared" ca="1" si="49"/>
        <v>-2.216102578427075E-2</v>
      </c>
      <c r="P336" s="16">
        <f t="shared" si="39"/>
        <v>1.0539071026699215E-2</v>
      </c>
      <c r="Q336" s="10">
        <f t="shared" si="40"/>
        <v>44139.155500000001</v>
      </c>
    </row>
    <row r="337" spans="1:17" x14ac:dyDescent="0.2">
      <c r="A337" s="151" t="s">
        <v>985</v>
      </c>
      <c r="B337" s="148" t="s">
        <v>88</v>
      </c>
      <c r="C337" s="149">
        <v>59172.291999999899</v>
      </c>
      <c r="D337" s="150">
        <v>2E-3</v>
      </c>
      <c r="E337" s="7">
        <f t="shared" si="41"/>
        <v>18309.973239593208</v>
      </c>
      <c r="F337" s="7">
        <f t="shared" si="42"/>
        <v>18310</v>
      </c>
      <c r="G337" s="62">
        <f t="shared" si="43"/>
        <v>-2.3042000102577731E-2</v>
      </c>
      <c r="K337" s="2">
        <f t="shared" si="48"/>
        <v>-2.3042000102577731E-2</v>
      </c>
      <c r="O337" s="2">
        <f t="shared" ca="1" si="49"/>
        <v>-2.2181215172093705E-2</v>
      </c>
      <c r="P337" s="16">
        <f t="shared" si="39"/>
        <v>1.0561780153159594E-2</v>
      </c>
      <c r="Q337" s="10">
        <f t="shared" si="40"/>
        <v>44153.791999999899</v>
      </c>
    </row>
    <row r="338" spans="1:17" x14ac:dyDescent="0.2">
      <c r="A338" s="151" t="s">
        <v>986</v>
      </c>
      <c r="B338" s="148" t="s">
        <v>88</v>
      </c>
      <c r="C338" s="149">
        <v>59175.304100000001</v>
      </c>
      <c r="D338" s="150">
        <v>1.5E-3</v>
      </c>
      <c r="E338" s="7">
        <f t="shared" si="41"/>
        <v>18313.471417744095</v>
      </c>
      <c r="F338" s="7">
        <f t="shared" si="42"/>
        <v>18313.5</v>
      </c>
      <c r="G338" s="62">
        <f t="shared" si="43"/>
        <v>-2.4610699998447672E-2</v>
      </c>
      <c r="K338" s="2">
        <f t="shared" si="48"/>
        <v>-2.4610699998447672E-2</v>
      </c>
      <c r="O338" s="2">
        <f t="shared" ca="1" si="49"/>
        <v>-2.2185371810763136E-2</v>
      </c>
      <c r="P338" s="16">
        <f t="shared" si="39"/>
        <v>1.0566458539617705E-2</v>
      </c>
      <c r="Q338" s="10">
        <f t="shared" si="40"/>
        <v>44156.804100000001</v>
      </c>
    </row>
    <row r="339" spans="1:17" x14ac:dyDescent="0.2">
      <c r="A339" s="151" t="s">
        <v>987</v>
      </c>
      <c r="B339" s="148" t="s">
        <v>88</v>
      </c>
      <c r="C339" s="149">
        <v>59518.00400000019</v>
      </c>
      <c r="D339" s="150" t="s">
        <v>969</v>
      </c>
      <c r="E339" s="7">
        <f t="shared" si="41"/>
        <v>18711.474572503826</v>
      </c>
      <c r="F339" s="7">
        <f t="shared" si="42"/>
        <v>18711.5</v>
      </c>
      <c r="G339" s="62">
        <f t="shared" si="43"/>
        <v>-2.189429981081048E-2</v>
      </c>
      <c r="K339" s="2">
        <f t="shared" si="48"/>
        <v>-2.189429981081048E-2</v>
      </c>
      <c r="O339" s="2">
        <f t="shared" ca="1" si="49"/>
        <v>-2.2658041008029935E-2</v>
      </c>
      <c r="P339" s="16">
        <f t="shared" si="39"/>
        <v>1.1105090478816068E-2</v>
      </c>
      <c r="Q339" s="10">
        <f t="shared" si="40"/>
        <v>44499.50400000019</v>
      </c>
    </row>
    <row r="340" spans="1:17" x14ac:dyDescent="0.2">
      <c r="A340" s="151" t="s">
        <v>987</v>
      </c>
      <c r="B340" s="148" t="s">
        <v>88</v>
      </c>
      <c r="C340" s="149">
        <v>59524.019199999981</v>
      </c>
      <c r="D340" s="150" t="s">
        <v>969</v>
      </c>
      <c r="E340" s="7">
        <f t="shared" si="41"/>
        <v>18718.46047642859</v>
      </c>
      <c r="F340" s="7">
        <f t="shared" si="42"/>
        <v>18718.5</v>
      </c>
      <c r="G340" s="62">
        <f t="shared" si="43"/>
        <v>-3.4031700022751465E-2</v>
      </c>
      <c r="K340" s="2">
        <f t="shared" si="48"/>
        <v>-3.4031700022751465E-2</v>
      </c>
      <c r="O340" s="2">
        <f t="shared" ca="1" si="49"/>
        <v>-2.2666354285368798E-2</v>
      </c>
      <c r="P340" s="16">
        <f t="shared" si="39"/>
        <v>1.1114681574934131E-2</v>
      </c>
      <c r="Q340" s="10">
        <f t="shared" si="40"/>
        <v>44505.519199999981</v>
      </c>
    </row>
    <row r="341" spans="1:17" x14ac:dyDescent="0.2">
      <c r="A341" s="147" t="s">
        <v>988</v>
      </c>
      <c r="B341" s="148" t="s">
        <v>88</v>
      </c>
      <c r="C341" s="149">
        <v>59593.343800000002</v>
      </c>
      <c r="D341" s="150">
        <v>1E-4</v>
      </c>
      <c r="E341" s="7">
        <f t="shared" si="41"/>
        <v>18798.972345566719</v>
      </c>
      <c r="F341" s="7">
        <f t="shared" si="42"/>
        <v>18799</v>
      </c>
      <c r="G341" s="62">
        <f t="shared" si="43"/>
        <v>-2.3811799997929484E-2</v>
      </c>
      <c r="K341" s="2">
        <f t="shared" si="48"/>
        <v>-2.3811799997929484E-2</v>
      </c>
      <c r="O341" s="2">
        <f t="shared" ca="1" si="49"/>
        <v>-2.2761956974765726E-2</v>
      </c>
      <c r="P341" s="16">
        <f t="shared" si="39"/>
        <v>1.1225271539525374E-2</v>
      </c>
      <c r="Q341" s="10">
        <f t="shared" si="40"/>
        <v>44574.843800000002</v>
      </c>
    </row>
    <row r="342" spans="1:17" x14ac:dyDescent="0.2">
      <c r="A342" s="156" t="s">
        <v>989</v>
      </c>
      <c r="B342" s="157" t="s">
        <v>89</v>
      </c>
      <c r="C342" s="158">
        <v>59833.143699999899</v>
      </c>
      <c r="D342" s="89"/>
      <c r="E342" s="7">
        <f t="shared" ref="E342:E344" si="50">(C342-C$7)/C$8</f>
        <v>19077.469995291667</v>
      </c>
      <c r="F342" s="7">
        <f t="shared" ref="F342:F344" si="51">ROUND(2*E342,0)/2</f>
        <v>19077.5</v>
      </c>
      <c r="G342" s="62">
        <f t="shared" ref="G342:G344" si="52">C342-(C$7+F342*C$8)</f>
        <v>-2.5835500098764896E-2</v>
      </c>
      <c r="K342" s="2">
        <f t="shared" ref="K342:K343" si="53">G342</f>
        <v>-2.5835500098764896E-2</v>
      </c>
      <c r="O342" s="2">
        <f t="shared" ref="O342:O343" ca="1" si="54">C$11+C$12*F342</f>
        <v>-2.3092706651747643E-2</v>
      </c>
      <c r="P342" s="16">
        <f t="shared" ref="P342:P343" si="55">+D$11+D$12*F342+D$13*F342^2</f>
        <v>1.1612021454604798E-2</v>
      </c>
      <c r="Q342" s="10">
        <f t="shared" ref="Q342:Q343" si="56">C342-15018.5</f>
        <v>44814.643699999899</v>
      </c>
    </row>
    <row r="343" spans="1:17" x14ac:dyDescent="0.2">
      <c r="A343" s="156" t="s">
        <v>989</v>
      </c>
      <c r="B343" s="157" t="s">
        <v>89</v>
      </c>
      <c r="C343" s="158">
        <v>59895.997700000182</v>
      </c>
      <c r="D343" s="89"/>
      <c r="E343" s="7">
        <f t="shared" si="50"/>
        <v>19150.467070252493</v>
      </c>
      <c r="F343" s="7">
        <f t="shared" si="51"/>
        <v>19150.5</v>
      </c>
      <c r="G343" s="62">
        <f t="shared" si="52"/>
        <v>-2.8354099820717238E-2</v>
      </c>
      <c r="K343" s="2">
        <f t="shared" si="53"/>
        <v>-2.8354099820717238E-2</v>
      </c>
      <c r="O343" s="2">
        <f t="shared" ca="1" si="54"/>
        <v>-2.3179402258281506E-2</v>
      </c>
      <c r="P343" s="16">
        <f t="shared" si="55"/>
        <v>1.1714460787206437E-2</v>
      </c>
      <c r="Q343" s="10">
        <f t="shared" si="56"/>
        <v>44877.497700000182</v>
      </c>
    </row>
    <row r="344" spans="1:17" x14ac:dyDescent="0.2">
      <c r="A344" s="151" t="s">
        <v>995</v>
      </c>
      <c r="B344" s="157" t="s">
        <v>88</v>
      </c>
      <c r="C344" s="158">
        <v>60343.314200000001</v>
      </c>
      <c r="D344" s="159">
        <v>1E-4</v>
      </c>
      <c r="E344" s="7">
        <f t="shared" si="50"/>
        <v>19669.969346663755</v>
      </c>
      <c r="F344" s="7">
        <f t="shared" si="51"/>
        <v>19670</v>
      </c>
      <c r="G344" s="62">
        <f t="shared" si="52"/>
        <v>-2.639400000043679E-2</v>
      </c>
      <c r="K344" s="2">
        <f t="shared" ref="K344" si="57">G344</f>
        <v>-2.639400000043679E-2</v>
      </c>
      <c r="O344" s="2">
        <f t="shared" ref="O344" ca="1" si="58">C$11+C$12*F344</f>
        <v>-2.3796366197930002E-2</v>
      </c>
      <c r="P344" s="16">
        <f t="shared" ref="P344" si="59">+D$11+D$12*F344+D$13*F344^2</f>
        <v>1.2456239744180343E-2</v>
      </c>
      <c r="Q344" s="10">
        <f t="shared" ref="Q344" si="60">C344-15018.5</f>
        <v>45324.814200000001</v>
      </c>
    </row>
    <row r="345" spans="1:17" x14ac:dyDescent="0.2">
      <c r="A345" s="17"/>
      <c r="C345" s="28"/>
      <c r="D345" s="28"/>
    </row>
    <row r="346" spans="1:17" x14ac:dyDescent="0.2">
      <c r="A346" s="17"/>
      <c r="C346" s="28"/>
      <c r="D346" s="28"/>
    </row>
    <row r="347" spans="1:17" x14ac:dyDescent="0.2">
      <c r="A347" s="17"/>
      <c r="C347" s="28"/>
      <c r="D347" s="28"/>
    </row>
    <row r="348" spans="1:17" x14ac:dyDescent="0.2">
      <c r="A348" s="17"/>
      <c r="C348" s="28"/>
      <c r="D348" s="28"/>
    </row>
    <row r="349" spans="1:17" x14ac:dyDescent="0.2">
      <c r="A349" s="17"/>
      <c r="C349" s="28"/>
      <c r="D349" s="28"/>
    </row>
    <row r="350" spans="1:17" x14ac:dyDescent="0.2">
      <c r="A350" s="17"/>
      <c r="C350" s="28"/>
      <c r="D350" s="28"/>
    </row>
    <row r="351" spans="1:17" x14ac:dyDescent="0.2">
      <c r="A351" s="17"/>
      <c r="C351" s="28"/>
      <c r="D351" s="28"/>
    </row>
    <row r="352" spans="1:17" x14ac:dyDescent="0.2">
      <c r="A352" s="17"/>
      <c r="C352" s="28"/>
      <c r="D352" s="28"/>
    </row>
    <row r="353" spans="1:4" x14ac:dyDescent="0.2">
      <c r="A353" s="17"/>
      <c r="C353" s="28"/>
      <c r="D353" s="28"/>
    </row>
    <row r="354" spans="1:4" x14ac:dyDescent="0.2">
      <c r="A354" s="17"/>
      <c r="C354" s="28"/>
      <c r="D354" s="28"/>
    </row>
    <row r="355" spans="1:4" x14ac:dyDescent="0.2">
      <c r="A355" s="17"/>
      <c r="C355" s="28"/>
      <c r="D355" s="28"/>
    </row>
    <row r="356" spans="1:4" x14ac:dyDescent="0.2">
      <c r="A356" s="17"/>
      <c r="C356" s="28"/>
      <c r="D356" s="28"/>
    </row>
    <row r="357" spans="1:4" x14ac:dyDescent="0.2">
      <c r="A357" s="17"/>
      <c r="C357" s="28"/>
      <c r="D357" s="28"/>
    </row>
    <row r="358" spans="1:4" x14ac:dyDescent="0.2">
      <c r="A358" s="17"/>
      <c r="C358" s="28"/>
      <c r="D358" s="28"/>
    </row>
    <row r="359" spans="1:4" x14ac:dyDescent="0.2">
      <c r="A359" s="17"/>
      <c r="C359" s="28"/>
      <c r="D359" s="28"/>
    </row>
    <row r="360" spans="1:4" x14ac:dyDescent="0.2">
      <c r="A360" s="17"/>
      <c r="C360" s="28"/>
      <c r="D360" s="28"/>
    </row>
    <row r="361" spans="1:4" x14ac:dyDescent="0.2">
      <c r="A361" s="17"/>
      <c r="C361" s="28"/>
      <c r="D361" s="28"/>
    </row>
    <row r="362" spans="1:4" x14ac:dyDescent="0.2">
      <c r="A362" s="17"/>
      <c r="C362" s="28"/>
      <c r="D362" s="28"/>
    </row>
    <row r="363" spans="1:4" x14ac:dyDescent="0.2">
      <c r="A363" s="17"/>
      <c r="C363" s="28"/>
      <c r="D363" s="28"/>
    </row>
    <row r="364" spans="1:4" x14ac:dyDescent="0.2">
      <c r="A364" s="17"/>
      <c r="C364" s="28"/>
      <c r="D364" s="28"/>
    </row>
    <row r="365" spans="1:4" x14ac:dyDescent="0.2">
      <c r="A365" s="17"/>
      <c r="C365" s="28"/>
      <c r="D365" s="28"/>
    </row>
    <row r="366" spans="1:4" x14ac:dyDescent="0.2">
      <c r="A366" s="17"/>
      <c r="C366" s="28"/>
      <c r="D366" s="28"/>
    </row>
    <row r="367" spans="1:4" x14ac:dyDescent="0.2">
      <c r="A367" s="17"/>
      <c r="C367" s="28"/>
      <c r="D367" s="28"/>
    </row>
    <row r="368" spans="1:4" x14ac:dyDescent="0.2">
      <c r="A368" s="17"/>
      <c r="C368" s="28"/>
      <c r="D368" s="28"/>
    </row>
    <row r="369" spans="1:4" x14ac:dyDescent="0.2">
      <c r="A369" s="17"/>
      <c r="C369" s="28"/>
      <c r="D369" s="28"/>
    </row>
    <row r="370" spans="1:4" x14ac:dyDescent="0.2">
      <c r="A370" s="17"/>
      <c r="C370" s="28"/>
      <c r="D370" s="28"/>
    </row>
    <row r="371" spans="1:4" x14ac:dyDescent="0.2">
      <c r="A371" s="17"/>
      <c r="C371" s="28"/>
      <c r="D371" s="28"/>
    </row>
    <row r="372" spans="1:4" x14ac:dyDescent="0.2">
      <c r="A372" s="17"/>
      <c r="C372" s="28"/>
      <c r="D372" s="28"/>
    </row>
    <row r="373" spans="1:4" x14ac:dyDescent="0.2">
      <c r="A373" s="17"/>
      <c r="C373" s="28"/>
      <c r="D373" s="28"/>
    </row>
    <row r="374" spans="1:4" x14ac:dyDescent="0.2">
      <c r="A374" s="17"/>
      <c r="C374" s="28"/>
      <c r="D374" s="28"/>
    </row>
    <row r="375" spans="1:4" x14ac:dyDescent="0.2">
      <c r="A375" s="17"/>
      <c r="C375" s="28"/>
      <c r="D375" s="28"/>
    </row>
    <row r="376" spans="1:4" x14ac:dyDescent="0.2">
      <c r="A376" s="17"/>
      <c r="C376" s="28"/>
      <c r="D376" s="28"/>
    </row>
    <row r="377" spans="1:4" x14ac:dyDescent="0.2">
      <c r="A377" s="17"/>
      <c r="C377" s="28"/>
      <c r="D377" s="28"/>
    </row>
    <row r="378" spans="1:4" x14ac:dyDescent="0.2">
      <c r="A378" s="17"/>
      <c r="C378" s="28"/>
      <c r="D378" s="28"/>
    </row>
    <row r="379" spans="1:4" x14ac:dyDescent="0.2">
      <c r="A379" s="17"/>
      <c r="C379" s="28"/>
      <c r="D379" s="28"/>
    </row>
    <row r="380" spans="1:4" x14ac:dyDescent="0.2">
      <c r="A380" s="17"/>
      <c r="C380" s="28"/>
      <c r="D380" s="28"/>
    </row>
    <row r="381" spans="1:4" x14ac:dyDescent="0.2">
      <c r="A381" s="17"/>
      <c r="C381" s="28"/>
      <c r="D381" s="28"/>
    </row>
    <row r="382" spans="1:4" x14ac:dyDescent="0.2">
      <c r="A382" s="17"/>
      <c r="C382" s="28"/>
      <c r="D382" s="28"/>
    </row>
    <row r="383" spans="1:4" x14ac:dyDescent="0.2">
      <c r="A383" s="17"/>
      <c r="C383" s="28"/>
      <c r="D383" s="28"/>
    </row>
    <row r="384" spans="1:4" x14ac:dyDescent="0.2">
      <c r="A384" s="17"/>
      <c r="C384" s="28"/>
      <c r="D384" s="28"/>
    </row>
    <row r="385" spans="1:4" x14ac:dyDescent="0.2">
      <c r="A385" s="17"/>
      <c r="C385" s="28"/>
      <c r="D385" s="28"/>
    </row>
    <row r="386" spans="1:4" x14ac:dyDescent="0.2">
      <c r="A386" s="17"/>
      <c r="C386" s="28"/>
      <c r="D386" s="28"/>
    </row>
    <row r="387" spans="1:4" x14ac:dyDescent="0.2">
      <c r="A387" s="17"/>
      <c r="C387" s="28"/>
      <c r="D387" s="28"/>
    </row>
    <row r="388" spans="1:4" x14ac:dyDescent="0.2">
      <c r="A388" s="17"/>
      <c r="C388" s="28"/>
      <c r="D388" s="28"/>
    </row>
    <row r="389" spans="1:4" x14ac:dyDescent="0.2">
      <c r="A389" s="17"/>
      <c r="C389" s="28"/>
      <c r="D389" s="28"/>
    </row>
    <row r="390" spans="1:4" x14ac:dyDescent="0.2">
      <c r="A390" s="17"/>
      <c r="C390" s="28"/>
      <c r="D390" s="28"/>
    </row>
    <row r="391" spans="1:4" x14ac:dyDescent="0.2">
      <c r="A391" s="17"/>
      <c r="C391" s="28"/>
      <c r="D391" s="28"/>
    </row>
    <row r="392" spans="1:4" x14ac:dyDescent="0.2">
      <c r="A392" s="17"/>
      <c r="C392" s="28"/>
      <c r="D392" s="28"/>
    </row>
    <row r="393" spans="1:4" x14ac:dyDescent="0.2">
      <c r="A393" s="17"/>
      <c r="C393" s="28"/>
      <c r="D393" s="28"/>
    </row>
    <row r="394" spans="1:4" x14ac:dyDescent="0.2">
      <c r="A394" s="17"/>
      <c r="C394" s="28"/>
      <c r="D394" s="28"/>
    </row>
    <row r="395" spans="1:4" x14ac:dyDescent="0.2">
      <c r="A395" s="17"/>
      <c r="C395" s="28"/>
      <c r="D395" s="28"/>
    </row>
    <row r="396" spans="1:4" x14ac:dyDescent="0.2">
      <c r="A396" s="17"/>
      <c r="C396" s="28"/>
      <c r="D396" s="28"/>
    </row>
    <row r="397" spans="1:4" x14ac:dyDescent="0.2">
      <c r="A397" s="17"/>
      <c r="C397" s="28"/>
      <c r="D397" s="28"/>
    </row>
    <row r="398" spans="1:4" x14ac:dyDescent="0.2">
      <c r="A398" s="17"/>
      <c r="C398" s="28"/>
      <c r="D398" s="28"/>
    </row>
    <row r="399" spans="1:4" x14ac:dyDescent="0.2">
      <c r="A399" s="17"/>
      <c r="C399" s="28"/>
      <c r="D399" s="28"/>
    </row>
    <row r="400" spans="1:4" x14ac:dyDescent="0.2">
      <c r="A400" s="17"/>
      <c r="C400" s="28"/>
      <c r="D400" s="28"/>
    </row>
    <row r="401" spans="1:4" x14ac:dyDescent="0.2">
      <c r="A401" s="17"/>
      <c r="C401" s="28"/>
      <c r="D401" s="28"/>
    </row>
    <row r="402" spans="1:4" x14ac:dyDescent="0.2">
      <c r="A402" s="17"/>
      <c r="C402" s="28"/>
      <c r="D402" s="28"/>
    </row>
    <row r="403" spans="1:4" x14ac:dyDescent="0.2">
      <c r="A403" s="17"/>
      <c r="C403" s="28"/>
      <c r="D403" s="28"/>
    </row>
    <row r="404" spans="1:4" x14ac:dyDescent="0.2">
      <c r="A404" s="17"/>
      <c r="C404" s="28"/>
      <c r="D404" s="28"/>
    </row>
    <row r="405" spans="1:4" x14ac:dyDescent="0.2">
      <c r="A405" s="17"/>
      <c r="C405" s="28"/>
      <c r="D405" s="28"/>
    </row>
    <row r="406" spans="1:4" x14ac:dyDescent="0.2">
      <c r="A406" s="17"/>
      <c r="C406" s="28"/>
      <c r="D406" s="28"/>
    </row>
    <row r="407" spans="1:4" x14ac:dyDescent="0.2">
      <c r="A407" s="17"/>
      <c r="C407" s="28"/>
      <c r="D407" s="28"/>
    </row>
    <row r="408" spans="1:4" x14ac:dyDescent="0.2">
      <c r="A408" s="17"/>
      <c r="C408" s="28"/>
      <c r="D408" s="28"/>
    </row>
    <row r="409" spans="1:4" x14ac:dyDescent="0.2">
      <c r="A409" s="17"/>
      <c r="C409" s="28"/>
      <c r="D409" s="28"/>
    </row>
    <row r="410" spans="1:4" x14ac:dyDescent="0.2">
      <c r="A410" s="17"/>
      <c r="C410" s="28"/>
      <c r="D410" s="28"/>
    </row>
    <row r="411" spans="1:4" x14ac:dyDescent="0.2">
      <c r="A411" s="17"/>
      <c r="C411" s="28"/>
      <c r="D411" s="28"/>
    </row>
    <row r="412" spans="1:4" x14ac:dyDescent="0.2">
      <c r="A412" s="17"/>
      <c r="C412" s="28"/>
      <c r="D412" s="28"/>
    </row>
    <row r="413" spans="1:4" x14ac:dyDescent="0.2">
      <c r="A413" s="17"/>
      <c r="C413" s="28"/>
      <c r="D413" s="28"/>
    </row>
    <row r="414" spans="1:4" x14ac:dyDescent="0.2">
      <c r="A414" s="17"/>
      <c r="C414" s="28"/>
      <c r="D414" s="28"/>
    </row>
    <row r="415" spans="1:4" x14ac:dyDescent="0.2">
      <c r="A415" s="17"/>
      <c r="C415" s="28"/>
      <c r="D415" s="28"/>
    </row>
    <row r="416" spans="1:4" x14ac:dyDescent="0.2">
      <c r="A416" s="17"/>
      <c r="C416" s="28"/>
      <c r="D416" s="28"/>
    </row>
    <row r="417" spans="1:4" x14ac:dyDescent="0.2">
      <c r="A417" s="17"/>
      <c r="C417" s="28"/>
      <c r="D417" s="28"/>
    </row>
    <row r="418" spans="1:4" x14ac:dyDescent="0.2">
      <c r="A418" s="17"/>
      <c r="C418" s="28"/>
      <c r="D418" s="28"/>
    </row>
    <row r="419" spans="1:4" x14ac:dyDescent="0.2">
      <c r="A419" s="17"/>
      <c r="C419" s="28"/>
      <c r="D419" s="28"/>
    </row>
    <row r="420" spans="1:4" x14ac:dyDescent="0.2">
      <c r="A420" s="17"/>
      <c r="C420" s="28"/>
      <c r="D420" s="28"/>
    </row>
    <row r="421" spans="1:4" x14ac:dyDescent="0.2">
      <c r="A421" s="17"/>
      <c r="C421" s="28"/>
      <c r="D421" s="28"/>
    </row>
    <row r="422" spans="1:4" x14ac:dyDescent="0.2">
      <c r="A422" s="17"/>
      <c r="C422" s="28"/>
      <c r="D422" s="28"/>
    </row>
    <row r="423" spans="1:4" x14ac:dyDescent="0.2">
      <c r="A423" s="17"/>
      <c r="C423" s="28"/>
      <c r="D423" s="28"/>
    </row>
    <row r="424" spans="1:4" x14ac:dyDescent="0.2">
      <c r="A424" s="17"/>
      <c r="C424" s="28"/>
      <c r="D424" s="28"/>
    </row>
    <row r="425" spans="1:4" x14ac:dyDescent="0.2">
      <c r="A425" s="17"/>
      <c r="C425" s="28"/>
      <c r="D425" s="28"/>
    </row>
    <row r="426" spans="1:4" x14ac:dyDescent="0.2">
      <c r="A426" s="17"/>
      <c r="C426" s="28"/>
      <c r="D426" s="28"/>
    </row>
    <row r="427" spans="1:4" x14ac:dyDescent="0.2">
      <c r="A427" s="17"/>
      <c r="C427" s="28"/>
      <c r="D427" s="28"/>
    </row>
    <row r="428" spans="1:4" x14ac:dyDescent="0.2">
      <c r="A428" s="17"/>
      <c r="C428" s="28"/>
      <c r="D428" s="28"/>
    </row>
    <row r="429" spans="1:4" x14ac:dyDescent="0.2">
      <c r="A429" s="17"/>
      <c r="C429" s="28"/>
      <c r="D429" s="28"/>
    </row>
    <row r="430" spans="1:4" x14ac:dyDescent="0.2">
      <c r="A430" s="17"/>
      <c r="C430" s="28"/>
      <c r="D430" s="28"/>
    </row>
    <row r="431" spans="1:4" x14ac:dyDescent="0.2">
      <c r="A431" s="17"/>
      <c r="C431" s="28"/>
      <c r="D431" s="28"/>
    </row>
    <row r="432" spans="1:4" x14ac:dyDescent="0.2">
      <c r="A432" s="17"/>
      <c r="C432" s="28"/>
      <c r="D432" s="28"/>
    </row>
    <row r="433" spans="1:4" x14ac:dyDescent="0.2">
      <c r="A433" s="17"/>
      <c r="C433" s="28"/>
      <c r="D433" s="28"/>
    </row>
    <row r="434" spans="1:4" x14ac:dyDescent="0.2">
      <c r="A434" s="17"/>
      <c r="C434" s="28"/>
      <c r="D434" s="28"/>
    </row>
    <row r="435" spans="1:4" x14ac:dyDescent="0.2">
      <c r="A435" s="17"/>
      <c r="C435" s="28"/>
      <c r="D435" s="28"/>
    </row>
    <row r="436" spans="1:4" x14ac:dyDescent="0.2">
      <c r="A436" s="17"/>
      <c r="C436" s="28"/>
      <c r="D436" s="28"/>
    </row>
    <row r="437" spans="1:4" x14ac:dyDescent="0.2">
      <c r="A437" s="17"/>
      <c r="C437" s="28"/>
      <c r="D437" s="28"/>
    </row>
    <row r="438" spans="1:4" x14ac:dyDescent="0.2">
      <c r="A438" s="17"/>
      <c r="C438" s="28"/>
      <c r="D438" s="28"/>
    </row>
    <row r="439" spans="1:4" x14ac:dyDescent="0.2">
      <c r="A439" s="17"/>
      <c r="C439" s="28"/>
      <c r="D439" s="28"/>
    </row>
    <row r="440" spans="1:4" x14ac:dyDescent="0.2">
      <c r="A440" s="17"/>
      <c r="C440" s="28"/>
      <c r="D440" s="28"/>
    </row>
    <row r="441" spans="1:4" x14ac:dyDescent="0.2">
      <c r="A441" s="17"/>
      <c r="C441" s="28"/>
      <c r="D441" s="28"/>
    </row>
    <row r="442" spans="1:4" x14ac:dyDescent="0.2">
      <c r="A442" s="17"/>
      <c r="C442" s="28"/>
      <c r="D442" s="28"/>
    </row>
    <row r="443" spans="1:4" x14ac:dyDescent="0.2">
      <c r="A443" s="17"/>
      <c r="C443" s="28"/>
      <c r="D443" s="28"/>
    </row>
    <row r="444" spans="1:4" x14ac:dyDescent="0.2">
      <c r="A444" s="17"/>
      <c r="C444" s="28"/>
      <c r="D444" s="28"/>
    </row>
    <row r="445" spans="1:4" x14ac:dyDescent="0.2">
      <c r="A445" s="17"/>
      <c r="C445" s="28"/>
      <c r="D445" s="28"/>
    </row>
    <row r="446" spans="1:4" x14ac:dyDescent="0.2">
      <c r="A446" s="17"/>
      <c r="C446" s="28"/>
      <c r="D446" s="28"/>
    </row>
    <row r="447" spans="1:4" x14ac:dyDescent="0.2">
      <c r="A447" s="17"/>
      <c r="C447" s="28"/>
      <c r="D447" s="28"/>
    </row>
    <row r="448" spans="1:4" x14ac:dyDescent="0.2">
      <c r="A448" s="17"/>
      <c r="C448" s="28"/>
      <c r="D448" s="28"/>
    </row>
    <row r="449" spans="1:4" x14ac:dyDescent="0.2">
      <c r="A449" s="17"/>
      <c r="C449" s="28"/>
      <c r="D449" s="28"/>
    </row>
    <row r="450" spans="1:4" x14ac:dyDescent="0.2">
      <c r="A450" s="17"/>
      <c r="C450" s="28"/>
      <c r="D450" s="28"/>
    </row>
    <row r="451" spans="1:4" x14ac:dyDescent="0.2">
      <c r="A451" s="17"/>
      <c r="C451" s="28"/>
      <c r="D451" s="28"/>
    </row>
    <row r="452" spans="1:4" x14ac:dyDescent="0.2">
      <c r="A452" s="17"/>
      <c r="C452" s="28"/>
      <c r="D452" s="28"/>
    </row>
    <row r="453" spans="1:4" x14ac:dyDescent="0.2">
      <c r="A453" s="17"/>
      <c r="C453" s="28"/>
      <c r="D453" s="28"/>
    </row>
    <row r="454" spans="1:4" x14ac:dyDescent="0.2">
      <c r="A454" s="17"/>
      <c r="C454" s="28"/>
      <c r="D454" s="28"/>
    </row>
    <row r="455" spans="1:4" x14ac:dyDescent="0.2">
      <c r="A455" s="17"/>
      <c r="C455" s="28"/>
      <c r="D455" s="28"/>
    </row>
    <row r="456" spans="1:4" x14ac:dyDescent="0.2">
      <c r="A456" s="17"/>
      <c r="C456" s="28"/>
      <c r="D456" s="28"/>
    </row>
    <row r="457" spans="1:4" x14ac:dyDescent="0.2">
      <c r="A457" s="17"/>
      <c r="C457" s="28"/>
      <c r="D457" s="28"/>
    </row>
    <row r="458" spans="1:4" x14ac:dyDescent="0.2">
      <c r="A458" s="17"/>
      <c r="C458" s="28"/>
      <c r="D458" s="28"/>
    </row>
    <row r="459" spans="1:4" x14ac:dyDescent="0.2">
      <c r="A459" s="17"/>
      <c r="C459" s="28"/>
      <c r="D459" s="28"/>
    </row>
    <row r="460" spans="1:4" x14ac:dyDescent="0.2">
      <c r="A460" s="17"/>
      <c r="C460" s="28"/>
      <c r="D460" s="28"/>
    </row>
    <row r="461" spans="1:4" x14ac:dyDescent="0.2">
      <c r="A461" s="17"/>
      <c r="C461" s="28"/>
      <c r="D461" s="28"/>
    </row>
    <row r="462" spans="1:4" x14ac:dyDescent="0.2">
      <c r="A462" s="17"/>
      <c r="C462" s="28"/>
      <c r="D462" s="28"/>
    </row>
    <row r="463" spans="1:4" x14ac:dyDescent="0.2">
      <c r="A463" s="17"/>
      <c r="C463" s="28"/>
      <c r="D463" s="28"/>
    </row>
    <row r="464" spans="1:4" x14ac:dyDescent="0.2">
      <c r="A464" s="17"/>
      <c r="C464" s="28"/>
      <c r="D464" s="28"/>
    </row>
    <row r="465" spans="1:4" x14ac:dyDescent="0.2">
      <c r="A465" s="17"/>
      <c r="C465" s="28"/>
      <c r="D465" s="28"/>
    </row>
    <row r="466" spans="1:4" x14ac:dyDescent="0.2">
      <c r="A466" s="17"/>
      <c r="C466" s="28"/>
      <c r="D466" s="28"/>
    </row>
    <row r="467" spans="1:4" x14ac:dyDescent="0.2">
      <c r="A467" s="17"/>
      <c r="C467" s="28"/>
      <c r="D467" s="28"/>
    </row>
    <row r="468" spans="1:4" x14ac:dyDescent="0.2">
      <c r="A468" s="17"/>
      <c r="C468" s="28"/>
      <c r="D468" s="28"/>
    </row>
    <row r="469" spans="1:4" x14ac:dyDescent="0.2">
      <c r="A469" s="17"/>
      <c r="C469" s="28"/>
      <c r="D469" s="28"/>
    </row>
    <row r="470" spans="1:4" x14ac:dyDescent="0.2">
      <c r="A470" s="17"/>
      <c r="C470" s="28"/>
      <c r="D470" s="28"/>
    </row>
    <row r="471" spans="1:4" x14ac:dyDescent="0.2">
      <c r="A471" s="17"/>
      <c r="C471" s="28"/>
      <c r="D471" s="28"/>
    </row>
    <row r="472" spans="1:4" x14ac:dyDescent="0.2">
      <c r="A472" s="17"/>
      <c r="C472" s="28"/>
      <c r="D472" s="28"/>
    </row>
    <row r="473" spans="1:4" x14ac:dyDescent="0.2">
      <c r="A473" s="17"/>
      <c r="C473" s="28"/>
      <c r="D473" s="28"/>
    </row>
    <row r="474" spans="1:4" x14ac:dyDescent="0.2">
      <c r="A474" s="17"/>
      <c r="C474" s="28"/>
      <c r="D474" s="28"/>
    </row>
    <row r="475" spans="1:4" x14ac:dyDescent="0.2">
      <c r="A475" s="17"/>
      <c r="C475" s="28"/>
      <c r="D475" s="28"/>
    </row>
    <row r="476" spans="1:4" x14ac:dyDescent="0.2">
      <c r="A476" s="17"/>
      <c r="C476" s="28"/>
      <c r="D476" s="28"/>
    </row>
    <row r="477" spans="1:4" x14ac:dyDescent="0.2">
      <c r="A477" s="17"/>
      <c r="C477" s="28"/>
      <c r="D477" s="28"/>
    </row>
    <row r="478" spans="1:4" x14ac:dyDescent="0.2">
      <c r="A478" s="17"/>
      <c r="C478" s="28"/>
      <c r="D478" s="28"/>
    </row>
    <row r="479" spans="1:4" x14ac:dyDescent="0.2">
      <c r="A479" s="17"/>
      <c r="C479" s="28"/>
      <c r="D479" s="28"/>
    </row>
    <row r="480" spans="1:4" x14ac:dyDescent="0.2">
      <c r="A480" s="17"/>
      <c r="C480" s="28"/>
      <c r="D480" s="28"/>
    </row>
    <row r="481" spans="1:4" x14ac:dyDescent="0.2">
      <c r="A481" s="17"/>
      <c r="C481" s="28"/>
      <c r="D481" s="28"/>
    </row>
    <row r="482" spans="1:4" x14ac:dyDescent="0.2">
      <c r="A482" s="17"/>
      <c r="C482" s="28"/>
      <c r="D482" s="28"/>
    </row>
    <row r="483" spans="1:4" x14ac:dyDescent="0.2">
      <c r="A483" s="17"/>
      <c r="C483" s="28"/>
      <c r="D483" s="28"/>
    </row>
    <row r="484" spans="1:4" x14ac:dyDescent="0.2">
      <c r="A484" s="17"/>
      <c r="C484" s="28"/>
      <c r="D484" s="28"/>
    </row>
    <row r="485" spans="1:4" x14ac:dyDescent="0.2">
      <c r="A485" s="17"/>
      <c r="C485" s="28"/>
      <c r="D485" s="28"/>
    </row>
    <row r="486" spans="1:4" x14ac:dyDescent="0.2">
      <c r="A486" s="17"/>
      <c r="C486" s="28"/>
      <c r="D486" s="28"/>
    </row>
    <row r="487" spans="1:4" x14ac:dyDescent="0.2">
      <c r="A487" s="17"/>
      <c r="C487" s="28"/>
      <c r="D487" s="28"/>
    </row>
    <row r="488" spans="1:4" x14ac:dyDescent="0.2">
      <c r="A488" s="17"/>
      <c r="C488" s="28"/>
      <c r="D488" s="28"/>
    </row>
    <row r="489" spans="1:4" x14ac:dyDescent="0.2">
      <c r="A489" s="17"/>
      <c r="C489" s="28"/>
      <c r="D489" s="28"/>
    </row>
    <row r="490" spans="1:4" x14ac:dyDescent="0.2">
      <c r="A490" s="17"/>
      <c r="C490" s="28"/>
      <c r="D490" s="28"/>
    </row>
    <row r="491" spans="1:4" x14ac:dyDescent="0.2">
      <c r="A491" s="17"/>
      <c r="C491" s="28"/>
      <c r="D491" s="28"/>
    </row>
    <row r="492" spans="1:4" x14ac:dyDescent="0.2">
      <c r="A492" s="17"/>
      <c r="C492" s="28"/>
      <c r="D492" s="28"/>
    </row>
    <row r="493" spans="1:4" x14ac:dyDescent="0.2">
      <c r="A493" s="17"/>
      <c r="C493" s="28"/>
      <c r="D493" s="28"/>
    </row>
    <row r="494" spans="1:4" x14ac:dyDescent="0.2">
      <c r="A494" s="17"/>
      <c r="C494" s="28"/>
      <c r="D494" s="28"/>
    </row>
    <row r="495" spans="1:4" x14ac:dyDescent="0.2">
      <c r="A495" s="17"/>
      <c r="C495" s="28"/>
      <c r="D495" s="28"/>
    </row>
    <row r="496" spans="1:4" x14ac:dyDescent="0.2">
      <c r="A496" s="17"/>
      <c r="C496" s="28"/>
      <c r="D496" s="28"/>
    </row>
    <row r="497" spans="1:4" x14ac:dyDescent="0.2">
      <c r="A497" s="17"/>
      <c r="C497" s="28"/>
      <c r="D497" s="28"/>
    </row>
    <row r="498" spans="1:4" x14ac:dyDescent="0.2">
      <c r="A498" s="17"/>
      <c r="C498" s="28"/>
      <c r="D498" s="28"/>
    </row>
    <row r="499" spans="1:4" x14ac:dyDescent="0.2">
      <c r="A499" s="17"/>
      <c r="C499" s="28"/>
      <c r="D499" s="28"/>
    </row>
    <row r="500" spans="1:4" x14ac:dyDescent="0.2">
      <c r="A500" s="17"/>
      <c r="C500" s="28"/>
      <c r="D500" s="28"/>
    </row>
    <row r="501" spans="1:4" x14ac:dyDescent="0.2">
      <c r="A501" s="17"/>
      <c r="C501" s="28"/>
      <c r="D501" s="28"/>
    </row>
    <row r="502" spans="1:4" x14ac:dyDescent="0.2">
      <c r="A502" s="17"/>
      <c r="C502" s="28"/>
      <c r="D502" s="28"/>
    </row>
    <row r="503" spans="1:4" x14ac:dyDescent="0.2">
      <c r="A503" s="17"/>
      <c r="C503" s="28"/>
      <c r="D503" s="28"/>
    </row>
    <row r="504" spans="1:4" x14ac:dyDescent="0.2">
      <c r="A504" s="17"/>
      <c r="C504" s="28"/>
      <c r="D504" s="28"/>
    </row>
    <row r="505" spans="1:4" x14ac:dyDescent="0.2">
      <c r="A505" s="17"/>
      <c r="C505" s="28"/>
      <c r="D505" s="28"/>
    </row>
    <row r="506" spans="1:4" x14ac:dyDescent="0.2">
      <c r="A506" s="17"/>
      <c r="C506" s="28"/>
      <c r="D506" s="28"/>
    </row>
    <row r="507" spans="1:4" x14ac:dyDescent="0.2">
      <c r="A507" s="17"/>
      <c r="C507" s="28"/>
      <c r="D507" s="28"/>
    </row>
    <row r="508" spans="1:4" x14ac:dyDescent="0.2">
      <c r="A508" s="17"/>
      <c r="C508" s="28"/>
      <c r="D508" s="28"/>
    </row>
    <row r="509" spans="1:4" x14ac:dyDescent="0.2">
      <c r="A509" s="17"/>
      <c r="C509" s="28"/>
      <c r="D509" s="28"/>
    </row>
    <row r="510" spans="1:4" x14ac:dyDescent="0.2">
      <c r="A510" s="17"/>
      <c r="C510" s="28"/>
      <c r="D510" s="28"/>
    </row>
    <row r="511" spans="1:4" x14ac:dyDescent="0.2">
      <c r="A511" s="17"/>
      <c r="C511" s="28"/>
      <c r="D511" s="28"/>
    </row>
    <row r="512" spans="1:4" x14ac:dyDescent="0.2">
      <c r="A512" s="17"/>
      <c r="C512" s="28"/>
      <c r="D512" s="28"/>
    </row>
    <row r="513" spans="1:4" x14ac:dyDescent="0.2">
      <c r="A513" s="17"/>
      <c r="C513" s="28"/>
      <c r="D513" s="28"/>
    </row>
    <row r="514" spans="1:4" x14ac:dyDescent="0.2">
      <c r="A514" s="17"/>
      <c r="C514" s="28"/>
      <c r="D514" s="28"/>
    </row>
    <row r="515" spans="1:4" x14ac:dyDescent="0.2">
      <c r="A515" s="17"/>
      <c r="C515" s="28"/>
      <c r="D515" s="28"/>
    </row>
    <row r="516" spans="1:4" x14ac:dyDescent="0.2">
      <c r="A516" s="17"/>
      <c r="C516" s="28"/>
      <c r="D516" s="28"/>
    </row>
    <row r="517" spans="1:4" x14ac:dyDescent="0.2">
      <c r="A517" s="17"/>
      <c r="C517" s="28"/>
      <c r="D517" s="28"/>
    </row>
    <row r="518" spans="1:4" x14ac:dyDescent="0.2">
      <c r="A518" s="17"/>
      <c r="C518" s="28"/>
      <c r="D518" s="28"/>
    </row>
    <row r="519" spans="1:4" x14ac:dyDescent="0.2">
      <c r="A519" s="17"/>
      <c r="C519" s="28"/>
      <c r="D519" s="28"/>
    </row>
    <row r="520" spans="1:4" x14ac:dyDescent="0.2">
      <c r="A520" s="17"/>
      <c r="C520" s="28"/>
      <c r="D520" s="28"/>
    </row>
    <row r="521" spans="1:4" x14ac:dyDescent="0.2">
      <c r="A521" s="17"/>
      <c r="C521" s="28"/>
      <c r="D521" s="28"/>
    </row>
    <row r="522" spans="1:4" x14ac:dyDescent="0.2">
      <c r="A522" s="17"/>
      <c r="C522" s="28"/>
      <c r="D522" s="28"/>
    </row>
    <row r="523" spans="1:4" x14ac:dyDescent="0.2">
      <c r="A523" s="17"/>
      <c r="C523" s="28"/>
      <c r="D523" s="28"/>
    </row>
    <row r="524" spans="1:4" x14ac:dyDescent="0.2">
      <c r="A524" s="17"/>
      <c r="C524" s="28"/>
      <c r="D524" s="28"/>
    </row>
    <row r="525" spans="1:4" x14ac:dyDescent="0.2">
      <c r="A525" s="17"/>
      <c r="C525" s="28"/>
      <c r="D525" s="28"/>
    </row>
    <row r="526" spans="1:4" x14ac:dyDescent="0.2">
      <c r="A526" s="17"/>
      <c r="C526" s="28"/>
      <c r="D526" s="28"/>
    </row>
    <row r="527" spans="1:4" x14ac:dyDescent="0.2">
      <c r="A527" s="17"/>
      <c r="C527" s="28"/>
      <c r="D527" s="28"/>
    </row>
    <row r="528" spans="1:4" x14ac:dyDescent="0.2">
      <c r="A528" s="17"/>
      <c r="C528" s="28"/>
      <c r="D528" s="28"/>
    </row>
    <row r="529" spans="1:4" x14ac:dyDescent="0.2">
      <c r="A529" s="17"/>
      <c r="C529" s="28"/>
      <c r="D529" s="28"/>
    </row>
    <row r="530" spans="1:4" x14ac:dyDescent="0.2">
      <c r="A530" s="17"/>
      <c r="C530" s="28"/>
      <c r="D530" s="28"/>
    </row>
    <row r="531" spans="1:4" x14ac:dyDescent="0.2">
      <c r="A531" s="17"/>
      <c r="C531" s="28"/>
      <c r="D531" s="28"/>
    </row>
    <row r="532" spans="1:4" x14ac:dyDescent="0.2">
      <c r="A532" s="17"/>
      <c r="C532" s="28"/>
      <c r="D532" s="28"/>
    </row>
    <row r="533" spans="1:4" x14ac:dyDescent="0.2">
      <c r="A533" s="17"/>
      <c r="C533" s="28"/>
      <c r="D533" s="28"/>
    </row>
    <row r="534" spans="1:4" x14ac:dyDescent="0.2">
      <c r="A534" s="17"/>
      <c r="C534" s="28"/>
      <c r="D534" s="28"/>
    </row>
    <row r="535" spans="1:4" x14ac:dyDescent="0.2">
      <c r="A535" s="17"/>
      <c r="C535" s="28"/>
      <c r="D535" s="28"/>
    </row>
    <row r="536" spans="1:4" x14ac:dyDescent="0.2">
      <c r="A536" s="17"/>
      <c r="C536" s="28"/>
      <c r="D536" s="28"/>
    </row>
    <row r="537" spans="1:4" x14ac:dyDescent="0.2">
      <c r="A537" s="17"/>
      <c r="C537" s="28"/>
      <c r="D537" s="28"/>
    </row>
    <row r="538" spans="1:4" x14ac:dyDescent="0.2">
      <c r="A538" s="17"/>
      <c r="C538" s="28"/>
      <c r="D538" s="28"/>
    </row>
    <row r="539" spans="1:4" x14ac:dyDescent="0.2">
      <c r="A539" s="17"/>
      <c r="C539" s="28"/>
      <c r="D539" s="28"/>
    </row>
    <row r="540" spans="1:4" x14ac:dyDescent="0.2">
      <c r="A540" s="17"/>
      <c r="C540" s="28"/>
      <c r="D540" s="28"/>
    </row>
    <row r="541" spans="1:4" x14ac:dyDescent="0.2">
      <c r="A541" s="17"/>
      <c r="C541" s="28"/>
      <c r="D541" s="28"/>
    </row>
    <row r="542" spans="1:4" x14ac:dyDescent="0.2">
      <c r="A542" s="17"/>
      <c r="C542" s="28"/>
      <c r="D542" s="28"/>
    </row>
    <row r="543" spans="1:4" x14ac:dyDescent="0.2">
      <c r="A543" s="17"/>
      <c r="C543" s="28"/>
      <c r="D543" s="28"/>
    </row>
    <row r="544" spans="1:4" x14ac:dyDescent="0.2">
      <c r="A544" s="17"/>
      <c r="C544" s="28"/>
      <c r="D544" s="28"/>
    </row>
    <row r="545" spans="1:4" x14ac:dyDescent="0.2">
      <c r="A545" s="17"/>
      <c r="C545" s="28"/>
      <c r="D545" s="28"/>
    </row>
    <row r="546" spans="1:4" x14ac:dyDescent="0.2">
      <c r="A546" s="17"/>
      <c r="C546" s="28"/>
      <c r="D546" s="28"/>
    </row>
    <row r="547" spans="1:4" x14ac:dyDescent="0.2">
      <c r="A547" s="17"/>
      <c r="C547" s="28"/>
      <c r="D547" s="28"/>
    </row>
    <row r="548" spans="1:4" x14ac:dyDescent="0.2">
      <c r="A548" s="17"/>
      <c r="C548" s="28"/>
      <c r="D548" s="28"/>
    </row>
    <row r="549" spans="1:4" x14ac:dyDescent="0.2">
      <c r="A549" s="17"/>
      <c r="C549" s="28"/>
      <c r="D549" s="28"/>
    </row>
    <row r="550" spans="1:4" x14ac:dyDescent="0.2">
      <c r="A550" s="17"/>
      <c r="C550" s="28"/>
      <c r="D550" s="28"/>
    </row>
    <row r="551" spans="1:4" x14ac:dyDescent="0.2">
      <c r="A551" s="17"/>
      <c r="C551" s="28"/>
      <c r="D551" s="28"/>
    </row>
    <row r="552" spans="1:4" x14ac:dyDescent="0.2">
      <c r="A552" s="17"/>
      <c r="C552" s="28"/>
      <c r="D552" s="28"/>
    </row>
    <row r="553" spans="1:4" x14ac:dyDescent="0.2">
      <c r="A553" s="17"/>
      <c r="C553" s="28"/>
      <c r="D553" s="28"/>
    </row>
    <row r="554" spans="1:4" x14ac:dyDescent="0.2">
      <c r="A554" s="17"/>
      <c r="C554" s="28"/>
      <c r="D554" s="28"/>
    </row>
    <row r="555" spans="1:4" x14ac:dyDescent="0.2">
      <c r="A555" s="17"/>
      <c r="C555" s="28"/>
      <c r="D555" s="28"/>
    </row>
    <row r="556" spans="1:4" x14ac:dyDescent="0.2">
      <c r="A556" s="17"/>
      <c r="C556" s="28"/>
      <c r="D556" s="28"/>
    </row>
    <row r="557" spans="1:4" x14ac:dyDescent="0.2">
      <c r="A557" s="17"/>
      <c r="C557" s="28"/>
      <c r="D557" s="28"/>
    </row>
    <row r="558" spans="1:4" x14ac:dyDescent="0.2">
      <c r="A558" s="17"/>
      <c r="C558" s="28"/>
      <c r="D558" s="28"/>
    </row>
    <row r="559" spans="1:4" x14ac:dyDescent="0.2">
      <c r="A559" s="17"/>
      <c r="C559" s="28"/>
      <c r="D559" s="28"/>
    </row>
    <row r="560" spans="1:4" x14ac:dyDescent="0.2">
      <c r="A560" s="17"/>
      <c r="C560" s="28"/>
      <c r="D560" s="28"/>
    </row>
    <row r="561" spans="1:4" x14ac:dyDescent="0.2">
      <c r="A561" s="17"/>
      <c r="C561" s="28"/>
      <c r="D561" s="28"/>
    </row>
    <row r="562" spans="1:4" x14ac:dyDescent="0.2">
      <c r="A562" s="17"/>
      <c r="C562" s="28"/>
      <c r="D562" s="28"/>
    </row>
    <row r="563" spans="1:4" x14ac:dyDescent="0.2">
      <c r="A563" s="17"/>
      <c r="C563" s="28"/>
      <c r="D563" s="28"/>
    </row>
    <row r="564" spans="1:4" x14ac:dyDescent="0.2">
      <c r="A564" s="17"/>
      <c r="C564" s="28"/>
      <c r="D564" s="28"/>
    </row>
    <row r="565" spans="1:4" x14ac:dyDescent="0.2">
      <c r="A565" s="17"/>
      <c r="C565" s="28"/>
      <c r="D565" s="28"/>
    </row>
    <row r="566" spans="1:4" x14ac:dyDescent="0.2">
      <c r="A566" s="17"/>
      <c r="C566" s="28"/>
      <c r="D566" s="28"/>
    </row>
    <row r="567" spans="1:4" x14ac:dyDescent="0.2">
      <c r="A567" s="17"/>
      <c r="C567" s="28"/>
      <c r="D567" s="28"/>
    </row>
    <row r="568" spans="1:4" x14ac:dyDescent="0.2">
      <c r="A568" s="17"/>
      <c r="C568" s="28"/>
      <c r="D568" s="28"/>
    </row>
    <row r="569" spans="1:4" x14ac:dyDescent="0.2">
      <c r="A569" s="17"/>
      <c r="C569" s="28"/>
      <c r="D569" s="28"/>
    </row>
    <row r="570" spans="1:4" x14ac:dyDescent="0.2">
      <c r="A570" s="17"/>
      <c r="C570" s="28"/>
      <c r="D570" s="28"/>
    </row>
    <row r="571" spans="1:4" x14ac:dyDescent="0.2">
      <c r="A571" s="17"/>
      <c r="C571" s="28"/>
      <c r="D571" s="28"/>
    </row>
    <row r="572" spans="1:4" x14ac:dyDescent="0.2">
      <c r="A572" s="17"/>
      <c r="C572" s="28"/>
      <c r="D572" s="28"/>
    </row>
    <row r="573" spans="1:4" x14ac:dyDescent="0.2">
      <c r="A573" s="17"/>
      <c r="C573" s="28"/>
      <c r="D573" s="28"/>
    </row>
    <row r="574" spans="1:4" x14ac:dyDescent="0.2">
      <c r="A574" s="17"/>
      <c r="C574" s="28"/>
      <c r="D574" s="28"/>
    </row>
    <row r="575" spans="1:4" x14ac:dyDescent="0.2">
      <c r="A575" s="17"/>
      <c r="C575" s="28"/>
      <c r="D575" s="28"/>
    </row>
    <row r="576" spans="1:4" x14ac:dyDescent="0.2">
      <c r="A576" s="17"/>
      <c r="C576" s="28"/>
      <c r="D576" s="28"/>
    </row>
    <row r="577" spans="1:4" x14ac:dyDescent="0.2">
      <c r="A577" s="17"/>
      <c r="C577" s="28"/>
      <c r="D577" s="28"/>
    </row>
    <row r="578" spans="1:4" x14ac:dyDescent="0.2">
      <c r="A578" s="17"/>
      <c r="C578" s="28"/>
      <c r="D578" s="28"/>
    </row>
    <row r="579" spans="1:4" x14ac:dyDescent="0.2">
      <c r="A579" s="17"/>
      <c r="C579" s="28"/>
      <c r="D579" s="28"/>
    </row>
    <row r="580" spans="1:4" x14ac:dyDescent="0.2">
      <c r="A580" s="17"/>
      <c r="C580" s="28"/>
      <c r="D580" s="28"/>
    </row>
    <row r="581" spans="1:4" x14ac:dyDescent="0.2">
      <c r="A581" s="17"/>
      <c r="C581" s="28"/>
      <c r="D581" s="28"/>
    </row>
    <row r="582" spans="1:4" x14ac:dyDescent="0.2">
      <c r="A582" s="17"/>
      <c r="C582" s="28"/>
      <c r="D582" s="28"/>
    </row>
    <row r="583" spans="1:4" x14ac:dyDescent="0.2">
      <c r="A583" s="17"/>
      <c r="C583" s="28"/>
      <c r="D583" s="28"/>
    </row>
    <row r="584" spans="1:4" x14ac:dyDescent="0.2">
      <c r="A584" s="17"/>
      <c r="C584" s="28"/>
      <c r="D584" s="28"/>
    </row>
    <row r="585" spans="1:4" x14ac:dyDescent="0.2">
      <c r="A585" s="17"/>
      <c r="C585" s="28"/>
      <c r="D585" s="28"/>
    </row>
    <row r="586" spans="1:4" x14ac:dyDescent="0.2">
      <c r="A586" s="17"/>
      <c r="C586" s="28"/>
      <c r="D586" s="28"/>
    </row>
    <row r="587" spans="1:4" x14ac:dyDescent="0.2">
      <c r="A587" s="17"/>
      <c r="C587" s="28"/>
      <c r="D587" s="28"/>
    </row>
    <row r="588" spans="1:4" x14ac:dyDescent="0.2">
      <c r="A588" s="17"/>
      <c r="C588" s="28"/>
      <c r="D588" s="28"/>
    </row>
    <row r="589" spans="1:4" x14ac:dyDescent="0.2">
      <c r="A589" s="17"/>
      <c r="C589" s="28"/>
      <c r="D589" s="28"/>
    </row>
    <row r="590" spans="1:4" x14ac:dyDescent="0.2">
      <c r="A590" s="17"/>
      <c r="C590" s="28"/>
      <c r="D590" s="28"/>
    </row>
    <row r="591" spans="1:4" x14ac:dyDescent="0.2">
      <c r="A591" s="17"/>
      <c r="C591" s="28"/>
      <c r="D591" s="28"/>
    </row>
    <row r="592" spans="1:4" x14ac:dyDescent="0.2">
      <c r="A592" s="17"/>
      <c r="C592" s="28"/>
      <c r="D592" s="28"/>
    </row>
    <row r="593" spans="1:4" x14ac:dyDescent="0.2">
      <c r="A593" s="17"/>
      <c r="C593" s="28"/>
      <c r="D593" s="28"/>
    </row>
    <row r="594" spans="1:4" x14ac:dyDescent="0.2">
      <c r="A594" s="17"/>
      <c r="C594" s="28"/>
      <c r="D594" s="28"/>
    </row>
    <row r="595" spans="1:4" x14ac:dyDescent="0.2">
      <c r="A595" s="17"/>
      <c r="C595" s="28"/>
      <c r="D595" s="28"/>
    </row>
    <row r="596" spans="1:4" x14ac:dyDescent="0.2">
      <c r="A596" s="17"/>
      <c r="C596" s="28"/>
      <c r="D596" s="28"/>
    </row>
    <row r="597" spans="1:4" x14ac:dyDescent="0.2">
      <c r="A597" s="17"/>
      <c r="C597" s="28"/>
      <c r="D597" s="28"/>
    </row>
    <row r="598" spans="1:4" x14ac:dyDescent="0.2">
      <c r="A598" s="17"/>
      <c r="C598" s="28"/>
      <c r="D598" s="28"/>
    </row>
    <row r="599" spans="1:4" x14ac:dyDescent="0.2">
      <c r="A599" s="17"/>
      <c r="C599" s="28"/>
      <c r="D599" s="28"/>
    </row>
    <row r="600" spans="1:4" x14ac:dyDescent="0.2">
      <c r="A600" s="17"/>
      <c r="C600" s="28"/>
      <c r="D600" s="28"/>
    </row>
    <row r="601" spans="1:4" x14ac:dyDescent="0.2">
      <c r="A601" s="17"/>
      <c r="C601" s="28"/>
      <c r="D601" s="28"/>
    </row>
    <row r="602" spans="1:4" x14ac:dyDescent="0.2">
      <c r="A602" s="17"/>
      <c r="C602" s="28"/>
      <c r="D602" s="28"/>
    </row>
    <row r="603" spans="1:4" x14ac:dyDescent="0.2">
      <c r="A603" s="17"/>
      <c r="C603" s="28"/>
      <c r="D603" s="28"/>
    </row>
    <row r="604" spans="1:4" x14ac:dyDescent="0.2">
      <c r="A604" s="17"/>
      <c r="C604" s="28"/>
      <c r="D604" s="28"/>
    </row>
    <row r="605" spans="1:4" x14ac:dyDescent="0.2">
      <c r="A605" s="17"/>
      <c r="C605" s="28"/>
      <c r="D605" s="28"/>
    </row>
    <row r="606" spans="1:4" x14ac:dyDescent="0.2">
      <c r="A606" s="17"/>
      <c r="C606" s="28"/>
      <c r="D606" s="28"/>
    </row>
    <row r="607" spans="1:4" x14ac:dyDescent="0.2">
      <c r="A607" s="17"/>
      <c r="C607" s="28"/>
      <c r="D607" s="28"/>
    </row>
    <row r="608" spans="1:4" x14ac:dyDescent="0.2">
      <c r="A608" s="17"/>
      <c r="C608" s="28"/>
      <c r="D608" s="28"/>
    </row>
    <row r="609" spans="1:4" x14ac:dyDescent="0.2">
      <c r="A609" s="17"/>
      <c r="C609" s="28"/>
      <c r="D609" s="28"/>
    </row>
    <row r="610" spans="1:4" x14ac:dyDescent="0.2">
      <c r="A610" s="17"/>
      <c r="C610" s="28"/>
      <c r="D610" s="28"/>
    </row>
    <row r="611" spans="1:4" x14ac:dyDescent="0.2">
      <c r="A611" s="17"/>
      <c r="C611" s="28"/>
      <c r="D611" s="28"/>
    </row>
    <row r="612" spans="1:4" x14ac:dyDescent="0.2">
      <c r="A612" s="17"/>
      <c r="C612" s="28"/>
      <c r="D612" s="28"/>
    </row>
    <row r="613" spans="1:4" x14ac:dyDescent="0.2">
      <c r="A613" s="17"/>
      <c r="C613" s="28"/>
      <c r="D613" s="28"/>
    </row>
    <row r="614" spans="1:4" x14ac:dyDescent="0.2">
      <c r="A614" s="17"/>
      <c r="C614" s="28"/>
      <c r="D614" s="28"/>
    </row>
    <row r="615" spans="1:4" x14ac:dyDescent="0.2">
      <c r="A615" s="17"/>
      <c r="C615" s="28"/>
      <c r="D615" s="28"/>
    </row>
    <row r="616" spans="1:4" x14ac:dyDescent="0.2">
      <c r="A616" s="17"/>
      <c r="C616" s="28"/>
      <c r="D616" s="28"/>
    </row>
    <row r="617" spans="1:4" x14ac:dyDescent="0.2">
      <c r="A617" s="17"/>
      <c r="C617" s="28"/>
      <c r="D617" s="28"/>
    </row>
    <row r="618" spans="1:4" x14ac:dyDescent="0.2">
      <c r="A618" s="17"/>
      <c r="C618" s="28"/>
      <c r="D618" s="28"/>
    </row>
    <row r="619" spans="1:4" x14ac:dyDescent="0.2">
      <c r="A619" s="17"/>
      <c r="C619" s="28"/>
      <c r="D619" s="28"/>
    </row>
    <row r="620" spans="1:4" x14ac:dyDescent="0.2">
      <c r="A620" s="17"/>
      <c r="C620" s="28"/>
      <c r="D620" s="28"/>
    </row>
    <row r="621" spans="1:4" x14ac:dyDescent="0.2">
      <c r="A621" s="17"/>
      <c r="C621" s="28"/>
      <c r="D621" s="28"/>
    </row>
    <row r="622" spans="1:4" x14ac:dyDescent="0.2">
      <c r="A622" s="17"/>
      <c r="C622" s="28"/>
      <c r="D622" s="28"/>
    </row>
    <row r="623" spans="1:4" x14ac:dyDescent="0.2">
      <c r="A623" s="17"/>
      <c r="C623" s="28"/>
      <c r="D623" s="28"/>
    </row>
    <row r="624" spans="1:4" x14ac:dyDescent="0.2">
      <c r="A624" s="17"/>
      <c r="C624" s="28"/>
      <c r="D624" s="28"/>
    </row>
    <row r="625" spans="1:4" x14ac:dyDescent="0.2">
      <c r="A625" s="17"/>
      <c r="C625" s="28"/>
      <c r="D625" s="28"/>
    </row>
    <row r="626" spans="1:4" x14ac:dyDescent="0.2">
      <c r="A626" s="17"/>
      <c r="C626" s="28"/>
      <c r="D626" s="28"/>
    </row>
    <row r="627" spans="1:4" x14ac:dyDescent="0.2">
      <c r="A627" s="17"/>
      <c r="C627" s="28"/>
      <c r="D627" s="28"/>
    </row>
    <row r="628" spans="1:4" x14ac:dyDescent="0.2">
      <c r="A628" s="17"/>
      <c r="C628" s="28"/>
      <c r="D628" s="28"/>
    </row>
    <row r="629" spans="1:4" x14ac:dyDescent="0.2">
      <c r="A629" s="17"/>
      <c r="C629" s="28"/>
      <c r="D629" s="28"/>
    </row>
    <row r="630" spans="1:4" x14ac:dyDescent="0.2">
      <c r="A630" s="17"/>
      <c r="C630" s="28"/>
      <c r="D630" s="28"/>
    </row>
    <row r="631" spans="1:4" x14ac:dyDescent="0.2">
      <c r="A631" s="17"/>
      <c r="C631" s="28"/>
      <c r="D631" s="28"/>
    </row>
    <row r="632" spans="1:4" x14ac:dyDescent="0.2">
      <c r="A632" s="17"/>
      <c r="C632" s="28"/>
      <c r="D632" s="28"/>
    </row>
    <row r="633" spans="1:4" x14ac:dyDescent="0.2">
      <c r="A633" s="17"/>
      <c r="C633" s="28"/>
      <c r="D633" s="28"/>
    </row>
    <row r="634" spans="1:4" x14ac:dyDescent="0.2">
      <c r="A634" s="17"/>
      <c r="C634" s="28"/>
      <c r="D634" s="28"/>
    </row>
    <row r="635" spans="1:4" x14ac:dyDescent="0.2">
      <c r="A635" s="17"/>
      <c r="C635" s="28"/>
      <c r="D635" s="28"/>
    </row>
    <row r="636" spans="1:4" x14ac:dyDescent="0.2">
      <c r="A636" s="17"/>
      <c r="C636" s="28"/>
      <c r="D636" s="28"/>
    </row>
    <row r="637" spans="1:4" x14ac:dyDescent="0.2">
      <c r="A637" s="17"/>
      <c r="C637" s="28"/>
      <c r="D637" s="28"/>
    </row>
    <row r="638" spans="1:4" x14ac:dyDescent="0.2">
      <c r="A638" s="17"/>
      <c r="C638" s="28"/>
      <c r="D638" s="28"/>
    </row>
    <row r="639" spans="1:4" x14ac:dyDescent="0.2">
      <c r="A639" s="17"/>
      <c r="C639" s="28"/>
      <c r="D639" s="28"/>
    </row>
    <row r="640" spans="1:4" x14ac:dyDescent="0.2">
      <c r="A640" s="17"/>
      <c r="C640" s="28"/>
      <c r="D640" s="28"/>
    </row>
    <row r="641" spans="1:4" x14ac:dyDescent="0.2">
      <c r="A641" s="17"/>
      <c r="C641" s="28"/>
      <c r="D641" s="28"/>
    </row>
    <row r="642" spans="1:4" x14ac:dyDescent="0.2">
      <c r="A642" s="17"/>
      <c r="C642" s="28"/>
      <c r="D642" s="28"/>
    </row>
    <row r="643" spans="1:4" x14ac:dyDescent="0.2">
      <c r="A643" s="17"/>
      <c r="C643" s="28"/>
      <c r="D643" s="28"/>
    </row>
    <row r="644" spans="1:4" x14ac:dyDescent="0.2">
      <c r="A644" s="17"/>
      <c r="C644" s="28"/>
      <c r="D644" s="28"/>
    </row>
    <row r="645" spans="1:4" x14ac:dyDescent="0.2">
      <c r="A645" s="17"/>
      <c r="C645" s="28"/>
      <c r="D645" s="28"/>
    </row>
    <row r="646" spans="1:4" x14ac:dyDescent="0.2">
      <c r="A646" s="17"/>
      <c r="C646" s="28"/>
      <c r="D646" s="28"/>
    </row>
    <row r="647" spans="1:4" x14ac:dyDescent="0.2">
      <c r="A647" s="17"/>
      <c r="C647" s="28"/>
      <c r="D647" s="28"/>
    </row>
    <row r="648" spans="1:4" x14ac:dyDescent="0.2">
      <c r="A648" s="17"/>
      <c r="C648" s="28"/>
      <c r="D648" s="28"/>
    </row>
    <row r="649" spans="1:4" x14ac:dyDescent="0.2">
      <c r="A649" s="17"/>
      <c r="C649" s="28"/>
      <c r="D649" s="28"/>
    </row>
    <row r="650" spans="1:4" x14ac:dyDescent="0.2">
      <c r="A650" s="17"/>
      <c r="C650" s="28"/>
      <c r="D650" s="28"/>
    </row>
    <row r="651" spans="1:4" x14ac:dyDescent="0.2">
      <c r="A651" s="17"/>
      <c r="C651" s="28"/>
      <c r="D651" s="28"/>
    </row>
    <row r="652" spans="1:4" x14ac:dyDescent="0.2">
      <c r="A652" s="17"/>
      <c r="C652" s="28"/>
      <c r="D652" s="28"/>
    </row>
    <row r="653" spans="1:4" x14ac:dyDescent="0.2">
      <c r="A653" s="17"/>
      <c r="C653" s="28"/>
      <c r="D653" s="28"/>
    </row>
    <row r="654" spans="1:4" x14ac:dyDescent="0.2">
      <c r="A654" s="17"/>
      <c r="C654" s="28"/>
      <c r="D654" s="28"/>
    </row>
    <row r="655" spans="1:4" x14ac:dyDescent="0.2">
      <c r="A655" s="17"/>
      <c r="C655" s="28"/>
      <c r="D655" s="28"/>
    </row>
    <row r="656" spans="1:4" x14ac:dyDescent="0.2">
      <c r="A656" s="17"/>
      <c r="C656" s="28"/>
      <c r="D656" s="28"/>
    </row>
    <row r="657" spans="1:4" x14ac:dyDescent="0.2">
      <c r="A657" s="17"/>
      <c r="C657" s="28"/>
      <c r="D657" s="28"/>
    </row>
    <row r="658" spans="1:4" x14ac:dyDescent="0.2">
      <c r="A658" s="17"/>
      <c r="C658" s="28"/>
      <c r="D658" s="28"/>
    </row>
    <row r="659" spans="1:4" x14ac:dyDescent="0.2">
      <c r="A659" s="17"/>
      <c r="C659" s="28"/>
      <c r="D659" s="28"/>
    </row>
    <row r="660" spans="1:4" x14ac:dyDescent="0.2">
      <c r="A660" s="17"/>
      <c r="C660" s="28"/>
      <c r="D660" s="28"/>
    </row>
    <row r="661" spans="1:4" x14ac:dyDescent="0.2">
      <c r="A661" s="17"/>
      <c r="C661" s="28"/>
      <c r="D661" s="28"/>
    </row>
    <row r="662" spans="1:4" x14ac:dyDescent="0.2">
      <c r="A662" s="17"/>
      <c r="C662" s="28"/>
      <c r="D662" s="28"/>
    </row>
    <row r="663" spans="1:4" x14ac:dyDescent="0.2">
      <c r="A663" s="17"/>
      <c r="C663" s="28"/>
      <c r="D663" s="28"/>
    </row>
    <row r="664" spans="1:4" x14ac:dyDescent="0.2">
      <c r="A664" s="17"/>
      <c r="C664" s="28"/>
      <c r="D664" s="28"/>
    </row>
    <row r="665" spans="1:4" x14ac:dyDescent="0.2">
      <c r="A665" s="17"/>
      <c r="C665" s="28"/>
      <c r="D665" s="28"/>
    </row>
    <row r="666" spans="1:4" x14ac:dyDescent="0.2">
      <c r="A666" s="17"/>
      <c r="C666" s="28"/>
      <c r="D666" s="28"/>
    </row>
    <row r="667" spans="1:4" x14ac:dyDescent="0.2">
      <c r="A667" s="17"/>
      <c r="C667" s="28"/>
      <c r="D667" s="28"/>
    </row>
    <row r="668" spans="1:4" x14ac:dyDescent="0.2">
      <c r="A668" s="17"/>
      <c r="C668" s="28"/>
      <c r="D668" s="28"/>
    </row>
    <row r="669" spans="1:4" x14ac:dyDescent="0.2">
      <c r="A669" s="17"/>
      <c r="C669" s="28"/>
      <c r="D669" s="28"/>
    </row>
    <row r="670" spans="1:4" x14ac:dyDescent="0.2">
      <c r="A670" s="17"/>
      <c r="C670" s="28"/>
      <c r="D670" s="28"/>
    </row>
    <row r="671" spans="1:4" x14ac:dyDescent="0.2">
      <c r="A671" s="17"/>
      <c r="C671" s="28"/>
      <c r="D671" s="28"/>
    </row>
    <row r="672" spans="1:4" x14ac:dyDescent="0.2">
      <c r="A672" s="17"/>
      <c r="C672" s="28"/>
      <c r="D672" s="28"/>
    </row>
    <row r="673" spans="1:4" x14ac:dyDescent="0.2">
      <c r="A673" s="17"/>
      <c r="C673" s="28"/>
      <c r="D673" s="28"/>
    </row>
    <row r="674" spans="1:4" x14ac:dyDescent="0.2">
      <c r="A674" s="17"/>
      <c r="C674" s="28"/>
      <c r="D674" s="28"/>
    </row>
    <row r="675" spans="1:4" x14ac:dyDescent="0.2">
      <c r="A675" s="17"/>
      <c r="C675" s="28"/>
      <c r="D675" s="28"/>
    </row>
    <row r="676" spans="1:4" x14ac:dyDescent="0.2">
      <c r="A676" s="17"/>
      <c r="C676" s="28"/>
      <c r="D676" s="28"/>
    </row>
    <row r="677" spans="1:4" x14ac:dyDescent="0.2">
      <c r="A677" s="17"/>
      <c r="C677" s="28"/>
      <c r="D677" s="28"/>
    </row>
    <row r="678" spans="1:4" x14ac:dyDescent="0.2">
      <c r="A678" s="17"/>
      <c r="C678" s="28"/>
      <c r="D678" s="28"/>
    </row>
    <row r="679" spans="1:4" x14ac:dyDescent="0.2">
      <c r="A679" s="17"/>
      <c r="C679" s="28"/>
      <c r="D679" s="28"/>
    </row>
    <row r="680" spans="1:4" x14ac:dyDescent="0.2">
      <c r="A680" s="17"/>
      <c r="C680" s="28"/>
      <c r="D680" s="28"/>
    </row>
    <row r="681" spans="1:4" x14ac:dyDescent="0.2">
      <c r="A681" s="17"/>
      <c r="C681" s="28"/>
      <c r="D681" s="28"/>
    </row>
    <row r="682" spans="1:4" x14ac:dyDescent="0.2">
      <c r="A682" s="17"/>
      <c r="C682" s="28"/>
      <c r="D682" s="28"/>
    </row>
    <row r="683" spans="1:4" x14ac:dyDescent="0.2">
      <c r="A683" s="17"/>
      <c r="C683" s="28"/>
      <c r="D683" s="28"/>
    </row>
    <row r="684" spans="1:4" x14ac:dyDescent="0.2">
      <c r="A684" s="17"/>
      <c r="C684" s="28"/>
      <c r="D684" s="28"/>
    </row>
    <row r="685" spans="1:4" x14ac:dyDescent="0.2">
      <c r="A685" s="17"/>
      <c r="C685" s="28"/>
      <c r="D685" s="28"/>
    </row>
    <row r="686" spans="1:4" x14ac:dyDescent="0.2">
      <c r="A686" s="17"/>
      <c r="C686" s="28"/>
      <c r="D686" s="28"/>
    </row>
    <row r="687" spans="1:4" x14ac:dyDescent="0.2">
      <c r="A687" s="17"/>
      <c r="C687" s="28"/>
      <c r="D687" s="28"/>
    </row>
    <row r="688" spans="1:4" x14ac:dyDescent="0.2">
      <c r="A688" s="17"/>
      <c r="C688" s="28"/>
      <c r="D688" s="28"/>
    </row>
    <row r="689" spans="1:4" x14ac:dyDescent="0.2">
      <c r="A689" s="17"/>
      <c r="C689" s="28"/>
      <c r="D689" s="28"/>
    </row>
    <row r="690" spans="1:4" x14ac:dyDescent="0.2">
      <c r="A690" s="17"/>
      <c r="C690" s="28"/>
      <c r="D690" s="28"/>
    </row>
    <row r="691" spans="1:4" x14ac:dyDescent="0.2">
      <c r="A691" s="17"/>
      <c r="C691" s="28"/>
      <c r="D691" s="28"/>
    </row>
    <row r="692" spans="1:4" x14ac:dyDescent="0.2">
      <c r="A692" s="17"/>
      <c r="C692" s="28"/>
      <c r="D692" s="28"/>
    </row>
    <row r="693" spans="1:4" x14ac:dyDescent="0.2">
      <c r="A693" s="17"/>
      <c r="C693" s="28"/>
      <c r="D693" s="28"/>
    </row>
    <row r="694" spans="1:4" x14ac:dyDescent="0.2">
      <c r="A694" s="17"/>
      <c r="C694" s="28"/>
      <c r="D694" s="28"/>
    </row>
    <row r="695" spans="1:4" x14ac:dyDescent="0.2">
      <c r="A695" s="17"/>
      <c r="C695" s="28"/>
      <c r="D695" s="28"/>
    </row>
    <row r="696" spans="1:4" x14ac:dyDescent="0.2">
      <c r="A696" s="17"/>
      <c r="C696" s="28"/>
      <c r="D696" s="28"/>
    </row>
    <row r="697" spans="1:4" x14ac:dyDescent="0.2">
      <c r="A697" s="17"/>
      <c r="C697" s="28"/>
      <c r="D697" s="28"/>
    </row>
    <row r="698" spans="1:4" x14ac:dyDescent="0.2">
      <c r="A698" s="17"/>
      <c r="C698" s="28"/>
      <c r="D698" s="28"/>
    </row>
    <row r="699" spans="1:4" x14ac:dyDescent="0.2">
      <c r="A699" s="17"/>
      <c r="C699" s="28"/>
      <c r="D699" s="28"/>
    </row>
    <row r="700" spans="1:4" x14ac:dyDescent="0.2">
      <c r="A700" s="17"/>
      <c r="C700" s="28"/>
      <c r="D700" s="28"/>
    </row>
    <row r="701" spans="1:4" x14ac:dyDescent="0.2">
      <c r="A701" s="17"/>
      <c r="C701" s="28"/>
      <c r="D701" s="28"/>
    </row>
    <row r="702" spans="1:4" x14ac:dyDescent="0.2">
      <c r="A702" s="17"/>
      <c r="C702" s="28"/>
      <c r="D702" s="28"/>
    </row>
    <row r="703" spans="1:4" x14ac:dyDescent="0.2">
      <c r="A703" s="17"/>
      <c r="C703" s="28"/>
      <c r="D703" s="28"/>
    </row>
    <row r="704" spans="1:4" x14ac:dyDescent="0.2">
      <c r="A704" s="17"/>
      <c r="C704" s="28"/>
      <c r="D704" s="28"/>
    </row>
    <row r="705" spans="1:4" x14ac:dyDescent="0.2">
      <c r="A705" s="17"/>
      <c r="C705" s="28"/>
      <c r="D705" s="28"/>
    </row>
    <row r="706" spans="1:4" x14ac:dyDescent="0.2">
      <c r="A706" s="17"/>
      <c r="C706" s="28"/>
      <c r="D706" s="28"/>
    </row>
    <row r="707" spans="1:4" x14ac:dyDescent="0.2">
      <c r="A707" s="17"/>
      <c r="C707" s="28"/>
      <c r="D707" s="28"/>
    </row>
    <row r="708" spans="1:4" x14ac:dyDescent="0.2">
      <c r="A708" s="17"/>
      <c r="C708" s="28"/>
      <c r="D708" s="28"/>
    </row>
    <row r="709" spans="1:4" x14ac:dyDescent="0.2">
      <c r="A709" s="17"/>
      <c r="C709" s="28"/>
      <c r="D709" s="28"/>
    </row>
    <row r="710" spans="1:4" x14ac:dyDescent="0.2">
      <c r="A710" s="17"/>
      <c r="C710" s="28"/>
      <c r="D710" s="28"/>
    </row>
    <row r="711" spans="1:4" x14ac:dyDescent="0.2">
      <c r="A711" s="17"/>
      <c r="C711" s="28"/>
      <c r="D711" s="28"/>
    </row>
    <row r="712" spans="1:4" x14ac:dyDescent="0.2">
      <c r="A712" s="17"/>
      <c r="C712" s="28"/>
      <c r="D712" s="28"/>
    </row>
    <row r="713" spans="1:4" x14ac:dyDescent="0.2">
      <c r="A713" s="17"/>
      <c r="C713" s="28"/>
      <c r="D713" s="28"/>
    </row>
    <row r="714" spans="1:4" x14ac:dyDescent="0.2">
      <c r="A714" s="17"/>
      <c r="C714" s="28"/>
      <c r="D714" s="28"/>
    </row>
    <row r="715" spans="1:4" x14ac:dyDescent="0.2">
      <c r="A715" s="17"/>
      <c r="C715" s="28"/>
      <c r="D715" s="28"/>
    </row>
    <row r="716" spans="1:4" x14ac:dyDescent="0.2">
      <c r="A716" s="17"/>
      <c r="C716" s="28"/>
      <c r="D716" s="28"/>
    </row>
    <row r="717" spans="1:4" x14ac:dyDescent="0.2">
      <c r="A717" s="17"/>
      <c r="C717" s="28"/>
      <c r="D717" s="28"/>
    </row>
    <row r="718" spans="1:4" x14ac:dyDescent="0.2">
      <c r="A718" s="17"/>
      <c r="C718" s="28"/>
      <c r="D718" s="28"/>
    </row>
    <row r="719" spans="1:4" x14ac:dyDescent="0.2">
      <c r="A719" s="17"/>
      <c r="C719" s="28"/>
      <c r="D719" s="28"/>
    </row>
    <row r="720" spans="1:4" x14ac:dyDescent="0.2">
      <c r="A720" s="17"/>
      <c r="C720" s="28"/>
      <c r="D720" s="28"/>
    </row>
    <row r="721" spans="1:4" x14ac:dyDescent="0.2">
      <c r="A721" s="17"/>
      <c r="C721" s="28"/>
      <c r="D721" s="28"/>
    </row>
    <row r="722" spans="1:4" x14ac:dyDescent="0.2">
      <c r="A722" s="17"/>
      <c r="C722" s="28"/>
      <c r="D722" s="28"/>
    </row>
    <row r="723" spans="1:4" x14ac:dyDescent="0.2">
      <c r="A723" s="17"/>
      <c r="C723" s="28"/>
      <c r="D723" s="28"/>
    </row>
    <row r="724" spans="1:4" x14ac:dyDescent="0.2">
      <c r="A724" s="17"/>
      <c r="C724" s="28"/>
      <c r="D724" s="28"/>
    </row>
    <row r="725" spans="1:4" x14ac:dyDescent="0.2">
      <c r="A725" s="17"/>
      <c r="C725" s="28"/>
      <c r="D725" s="28"/>
    </row>
    <row r="726" spans="1:4" x14ac:dyDescent="0.2">
      <c r="A726" s="17"/>
      <c r="C726" s="28"/>
      <c r="D726" s="28"/>
    </row>
    <row r="727" spans="1:4" x14ac:dyDescent="0.2">
      <c r="A727" s="17"/>
      <c r="C727" s="28"/>
      <c r="D727" s="28"/>
    </row>
    <row r="728" spans="1:4" x14ac:dyDescent="0.2">
      <c r="A728" s="17"/>
      <c r="C728" s="28"/>
      <c r="D728" s="28"/>
    </row>
    <row r="729" spans="1:4" x14ac:dyDescent="0.2">
      <c r="A729" s="17"/>
      <c r="C729" s="28"/>
      <c r="D729" s="28"/>
    </row>
    <row r="730" spans="1:4" x14ac:dyDescent="0.2">
      <c r="A730" s="17"/>
      <c r="C730" s="28"/>
      <c r="D730" s="28"/>
    </row>
    <row r="731" spans="1:4" x14ac:dyDescent="0.2">
      <c r="A731" s="17"/>
      <c r="C731" s="28"/>
      <c r="D731" s="28"/>
    </row>
    <row r="732" spans="1:4" x14ac:dyDescent="0.2">
      <c r="A732" s="17"/>
      <c r="C732" s="28"/>
      <c r="D732" s="28"/>
    </row>
    <row r="733" spans="1:4" x14ac:dyDescent="0.2">
      <c r="A733" s="17"/>
      <c r="C733" s="28"/>
      <c r="D733" s="28"/>
    </row>
    <row r="734" spans="1:4" x14ac:dyDescent="0.2">
      <c r="A734" s="17"/>
      <c r="C734" s="28"/>
      <c r="D734" s="28"/>
    </row>
    <row r="735" spans="1:4" x14ac:dyDescent="0.2">
      <c r="A735" s="17"/>
      <c r="C735" s="28"/>
      <c r="D735" s="28"/>
    </row>
    <row r="736" spans="1:4" x14ac:dyDescent="0.2">
      <c r="A736" s="17"/>
      <c r="C736" s="28"/>
      <c r="D736" s="28"/>
    </row>
    <row r="737" spans="1:4" x14ac:dyDescent="0.2">
      <c r="A737" s="17"/>
      <c r="C737" s="28"/>
      <c r="D737" s="28"/>
    </row>
    <row r="738" spans="1:4" x14ac:dyDescent="0.2">
      <c r="A738" s="17"/>
      <c r="C738" s="28"/>
      <c r="D738" s="28"/>
    </row>
    <row r="739" spans="1:4" x14ac:dyDescent="0.2">
      <c r="A739" s="17"/>
      <c r="C739" s="28"/>
      <c r="D739" s="28"/>
    </row>
    <row r="740" spans="1:4" x14ac:dyDescent="0.2">
      <c r="A740" s="17"/>
      <c r="C740" s="28"/>
      <c r="D740" s="28"/>
    </row>
    <row r="741" spans="1:4" x14ac:dyDescent="0.2">
      <c r="A741" s="17"/>
      <c r="C741" s="28"/>
      <c r="D741" s="28"/>
    </row>
    <row r="742" spans="1:4" x14ac:dyDescent="0.2">
      <c r="A742" s="17"/>
      <c r="C742" s="28"/>
      <c r="D742" s="28"/>
    </row>
    <row r="743" spans="1:4" x14ac:dyDescent="0.2">
      <c r="A743" s="17"/>
      <c r="C743" s="28"/>
      <c r="D743" s="28"/>
    </row>
    <row r="744" spans="1:4" x14ac:dyDescent="0.2">
      <c r="A744" s="17"/>
      <c r="C744" s="28"/>
      <c r="D744" s="28"/>
    </row>
    <row r="745" spans="1:4" x14ac:dyDescent="0.2">
      <c r="A745" s="17"/>
      <c r="C745" s="28"/>
      <c r="D745" s="28"/>
    </row>
    <row r="746" spans="1:4" x14ac:dyDescent="0.2">
      <c r="A746" s="17"/>
      <c r="C746" s="28"/>
      <c r="D746" s="28"/>
    </row>
    <row r="747" spans="1:4" x14ac:dyDescent="0.2">
      <c r="A747" s="17"/>
      <c r="C747" s="28"/>
      <c r="D747" s="28"/>
    </row>
    <row r="748" spans="1:4" x14ac:dyDescent="0.2">
      <c r="A748" s="17"/>
      <c r="C748" s="28"/>
      <c r="D748" s="28"/>
    </row>
    <row r="749" spans="1:4" x14ac:dyDescent="0.2">
      <c r="A749" s="17"/>
      <c r="C749" s="28"/>
      <c r="D749" s="28"/>
    </row>
    <row r="750" spans="1:4" x14ac:dyDescent="0.2">
      <c r="A750" s="17"/>
      <c r="C750" s="28"/>
      <c r="D750" s="28"/>
    </row>
    <row r="751" spans="1:4" x14ac:dyDescent="0.2">
      <c r="A751" s="17"/>
      <c r="C751" s="28"/>
      <c r="D751" s="28"/>
    </row>
    <row r="752" spans="1:4" x14ac:dyDescent="0.2">
      <c r="A752" s="17"/>
      <c r="C752" s="28"/>
      <c r="D752" s="28"/>
    </row>
    <row r="753" spans="1:4" x14ac:dyDescent="0.2">
      <c r="A753" s="17"/>
      <c r="C753" s="28"/>
      <c r="D753" s="28"/>
    </row>
    <row r="754" spans="1:4" x14ac:dyDescent="0.2">
      <c r="A754" s="17"/>
      <c r="C754" s="28"/>
      <c r="D754" s="28"/>
    </row>
    <row r="755" spans="1:4" x14ac:dyDescent="0.2">
      <c r="A755" s="17"/>
      <c r="C755" s="28"/>
      <c r="D755" s="28"/>
    </row>
    <row r="756" spans="1:4" x14ac:dyDescent="0.2">
      <c r="A756" s="17"/>
      <c r="C756" s="28"/>
      <c r="D756" s="28"/>
    </row>
    <row r="757" spans="1:4" x14ac:dyDescent="0.2">
      <c r="A757" s="17"/>
      <c r="C757" s="28"/>
      <c r="D757" s="28"/>
    </row>
    <row r="758" spans="1:4" x14ac:dyDescent="0.2">
      <c r="A758" s="17"/>
      <c r="C758" s="28"/>
      <c r="D758" s="28"/>
    </row>
    <row r="759" spans="1:4" x14ac:dyDescent="0.2">
      <c r="A759" s="17"/>
      <c r="C759" s="28"/>
      <c r="D759" s="28"/>
    </row>
    <row r="760" spans="1:4" x14ac:dyDescent="0.2">
      <c r="A760" s="17"/>
      <c r="C760" s="28"/>
      <c r="D760" s="28"/>
    </row>
    <row r="761" spans="1:4" x14ac:dyDescent="0.2">
      <c r="A761" s="17"/>
      <c r="C761" s="28"/>
      <c r="D761" s="28"/>
    </row>
    <row r="762" spans="1:4" x14ac:dyDescent="0.2">
      <c r="A762" s="17"/>
      <c r="C762" s="28"/>
      <c r="D762" s="28"/>
    </row>
    <row r="763" spans="1:4" x14ac:dyDescent="0.2">
      <c r="A763" s="17"/>
      <c r="C763" s="28"/>
      <c r="D763" s="28"/>
    </row>
    <row r="764" spans="1:4" x14ac:dyDescent="0.2">
      <c r="A764" s="17"/>
      <c r="C764" s="28"/>
      <c r="D764" s="28"/>
    </row>
    <row r="765" spans="1:4" x14ac:dyDescent="0.2">
      <c r="A765" s="17"/>
      <c r="C765" s="28"/>
      <c r="D765" s="28"/>
    </row>
    <row r="766" spans="1:4" x14ac:dyDescent="0.2">
      <c r="A766" s="17"/>
      <c r="C766" s="28"/>
      <c r="D766" s="28"/>
    </row>
    <row r="767" spans="1:4" x14ac:dyDescent="0.2">
      <c r="A767" s="17"/>
      <c r="C767" s="28"/>
      <c r="D767" s="28"/>
    </row>
    <row r="768" spans="1:4" x14ac:dyDescent="0.2">
      <c r="A768" s="17"/>
      <c r="C768" s="28"/>
      <c r="D768" s="28"/>
    </row>
    <row r="769" spans="1:4" x14ac:dyDescent="0.2">
      <c r="A769" s="17"/>
      <c r="C769" s="28"/>
      <c r="D769" s="28"/>
    </row>
    <row r="770" spans="1:4" x14ac:dyDescent="0.2">
      <c r="A770" s="17"/>
      <c r="C770" s="28"/>
      <c r="D770" s="28"/>
    </row>
    <row r="771" spans="1:4" x14ac:dyDescent="0.2">
      <c r="A771" s="17"/>
      <c r="C771" s="28"/>
      <c r="D771" s="28"/>
    </row>
    <row r="772" spans="1:4" x14ac:dyDescent="0.2">
      <c r="A772" s="17"/>
      <c r="C772" s="28"/>
      <c r="D772" s="28"/>
    </row>
    <row r="773" spans="1:4" x14ac:dyDescent="0.2">
      <c r="A773" s="17"/>
      <c r="C773" s="28"/>
      <c r="D773" s="28"/>
    </row>
    <row r="774" spans="1:4" x14ac:dyDescent="0.2">
      <c r="A774" s="17"/>
      <c r="C774" s="28"/>
      <c r="D774" s="28"/>
    </row>
    <row r="775" spans="1:4" x14ac:dyDescent="0.2">
      <c r="A775" s="17"/>
      <c r="C775" s="28"/>
      <c r="D775" s="28"/>
    </row>
    <row r="776" spans="1:4" x14ac:dyDescent="0.2">
      <c r="A776" s="17"/>
      <c r="C776" s="28"/>
      <c r="D776" s="28"/>
    </row>
    <row r="777" spans="1:4" x14ac:dyDescent="0.2">
      <c r="A777" s="17"/>
      <c r="C777" s="28"/>
      <c r="D777" s="28"/>
    </row>
    <row r="778" spans="1:4" x14ac:dyDescent="0.2">
      <c r="A778" s="17"/>
      <c r="C778" s="28"/>
      <c r="D778" s="28"/>
    </row>
    <row r="779" spans="1:4" x14ac:dyDescent="0.2">
      <c r="A779" s="17"/>
      <c r="C779" s="28"/>
      <c r="D779" s="28"/>
    </row>
    <row r="780" spans="1:4" x14ac:dyDescent="0.2">
      <c r="A780" s="17"/>
      <c r="C780" s="28"/>
      <c r="D780" s="28"/>
    </row>
    <row r="781" spans="1:4" x14ac:dyDescent="0.2">
      <c r="A781" s="17"/>
      <c r="C781" s="28"/>
      <c r="D781" s="28"/>
    </row>
    <row r="782" spans="1:4" x14ac:dyDescent="0.2">
      <c r="A782" s="17"/>
      <c r="C782" s="28"/>
      <c r="D782" s="28"/>
    </row>
    <row r="783" spans="1:4" x14ac:dyDescent="0.2">
      <c r="A783" s="17"/>
      <c r="C783" s="28"/>
      <c r="D783" s="28"/>
    </row>
    <row r="784" spans="1:4" x14ac:dyDescent="0.2">
      <c r="A784" s="17"/>
      <c r="C784" s="28"/>
      <c r="D784" s="28"/>
    </row>
    <row r="785" spans="1:4" x14ac:dyDescent="0.2">
      <c r="A785" s="17"/>
      <c r="C785" s="28"/>
      <c r="D785" s="28"/>
    </row>
    <row r="786" spans="1:4" x14ac:dyDescent="0.2">
      <c r="A786" s="17"/>
      <c r="C786" s="28"/>
      <c r="D786" s="28"/>
    </row>
    <row r="787" spans="1:4" x14ac:dyDescent="0.2">
      <c r="A787" s="17"/>
      <c r="C787" s="28"/>
      <c r="D787" s="28"/>
    </row>
    <row r="788" spans="1:4" x14ac:dyDescent="0.2">
      <c r="A788" s="17"/>
      <c r="C788" s="28"/>
      <c r="D788" s="28"/>
    </row>
    <row r="789" spans="1:4" x14ac:dyDescent="0.2">
      <c r="A789" s="17"/>
      <c r="C789" s="28"/>
      <c r="D789" s="28"/>
    </row>
    <row r="790" spans="1:4" x14ac:dyDescent="0.2">
      <c r="A790" s="17"/>
      <c r="C790" s="28"/>
      <c r="D790" s="28"/>
    </row>
    <row r="791" spans="1:4" x14ac:dyDescent="0.2">
      <c r="A791" s="17"/>
      <c r="C791" s="28"/>
      <c r="D791" s="28"/>
    </row>
    <row r="792" spans="1:4" x14ac:dyDescent="0.2">
      <c r="A792" s="17"/>
      <c r="C792" s="28"/>
      <c r="D792" s="28"/>
    </row>
    <row r="793" spans="1:4" x14ac:dyDescent="0.2">
      <c r="A793" s="17"/>
      <c r="C793" s="28"/>
      <c r="D793" s="28"/>
    </row>
    <row r="794" spans="1:4" x14ac:dyDescent="0.2">
      <c r="A794" s="17"/>
      <c r="C794" s="28"/>
      <c r="D794" s="28"/>
    </row>
    <row r="795" spans="1:4" x14ac:dyDescent="0.2">
      <c r="A795" s="17"/>
      <c r="C795" s="28"/>
      <c r="D795" s="28"/>
    </row>
    <row r="796" spans="1:4" x14ac:dyDescent="0.2">
      <c r="A796" s="17"/>
      <c r="C796" s="28"/>
      <c r="D796" s="28"/>
    </row>
    <row r="797" spans="1:4" x14ac:dyDescent="0.2">
      <c r="A797" s="17"/>
      <c r="C797" s="28"/>
      <c r="D797" s="28"/>
    </row>
    <row r="798" spans="1:4" x14ac:dyDescent="0.2">
      <c r="A798" s="17"/>
      <c r="C798" s="28"/>
      <c r="D798" s="28"/>
    </row>
    <row r="799" spans="1:4" x14ac:dyDescent="0.2">
      <c r="A799" s="17"/>
      <c r="C799" s="28"/>
      <c r="D799" s="28"/>
    </row>
    <row r="800" spans="1:4" x14ac:dyDescent="0.2">
      <c r="A800" s="17"/>
      <c r="C800" s="28"/>
      <c r="D800" s="28"/>
    </row>
    <row r="801" spans="1:4" x14ac:dyDescent="0.2">
      <c r="A801" s="17"/>
      <c r="C801" s="28"/>
      <c r="D801" s="28"/>
    </row>
    <row r="802" spans="1:4" x14ac:dyDescent="0.2">
      <c r="A802" s="17"/>
      <c r="C802" s="28"/>
      <c r="D802" s="28"/>
    </row>
    <row r="803" spans="1:4" x14ac:dyDescent="0.2">
      <c r="A803" s="17"/>
      <c r="C803" s="28"/>
      <c r="D803" s="28"/>
    </row>
    <row r="804" spans="1:4" x14ac:dyDescent="0.2">
      <c r="A804" s="17"/>
      <c r="C804" s="28"/>
      <c r="D804" s="28"/>
    </row>
    <row r="805" spans="1:4" x14ac:dyDescent="0.2">
      <c r="A805" s="17"/>
      <c r="C805" s="28"/>
      <c r="D805" s="28"/>
    </row>
    <row r="806" spans="1:4" x14ac:dyDescent="0.2">
      <c r="A806" s="17"/>
      <c r="C806" s="28"/>
      <c r="D806" s="28"/>
    </row>
    <row r="807" spans="1:4" x14ac:dyDescent="0.2">
      <c r="A807" s="17"/>
      <c r="C807" s="28"/>
      <c r="D807" s="28"/>
    </row>
    <row r="808" spans="1:4" x14ac:dyDescent="0.2">
      <c r="A808" s="17"/>
      <c r="C808" s="28"/>
      <c r="D808" s="28"/>
    </row>
    <row r="809" spans="1:4" x14ac:dyDescent="0.2">
      <c r="A809" s="17"/>
      <c r="C809" s="28"/>
      <c r="D809" s="28"/>
    </row>
    <row r="810" spans="1:4" x14ac:dyDescent="0.2">
      <c r="A810" s="17"/>
      <c r="C810" s="28"/>
      <c r="D810" s="28"/>
    </row>
    <row r="811" spans="1:4" x14ac:dyDescent="0.2">
      <c r="A811" s="17"/>
      <c r="C811" s="28"/>
      <c r="D811" s="28"/>
    </row>
    <row r="812" spans="1:4" x14ac:dyDescent="0.2">
      <c r="A812" s="17"/>
      <c r="C812" s="28"/>
      <c r="D812" s="28"/>
    </row>
    <row r="813" spans="1:4" x14ac:dyDescent="0.2">
      <c r="A813" s="17"/>
      <c r="C813" s="28"/>
      <c r="D813" s="28"/>
    </row>
    <row r="814" spans="1:4" x14ac:dyDescent="0.2">
      <c r="A814" s="17"/>
      <c r="C814" s="28"/>
      <c r="D814" s="28"/>
    </row>
    <row r="815" spans="1:4" x14ac:dyDescent="0.2">
      <c r="A815" s="17"/>
      <c r="C815" s="28"/>
      <c r="D815" s="28"/>
    </row>
    <row r="816" spans="1:4" x14ac:dyDescent="0.2">
      <c r="A816" s="17"/>
      <c r="C816" s="28"/>
      <c r="D816" s="28"/>
    </row>
    <row r="817" spans="1:4" x14ac:dyDescent="0.2">
      <c r="A817" s="17"/>
      <c r="C817" s="28"/>
      <c r="D817" s="28"/>
    </row>
    <row r="818" spans="1:4" x14ac:dyDescent="0.2">
      <c r="A818" s="17"/>
      <c r="C818" s="28"/>
      <c r="D818" s="28"/>
    </row>
    <row r="819" spans="1:4" x14ac:dyDescent="0.2">
      <c r="A819" s="17"/>
      <c r="C819" s="28"/>
      <c r="D819" s="28"/>
    </row>
    <row r="820" spans="1:4" x14ac:dyDescent="0.2">
      <c r="A820" s="17"/>
      <c r="C820" s="28"/>
      <c r="D820" s="28"/>
    </row>
    <row r="821" spans="1:4" x14ac:dyDescent="0.2">
      <c r="A821" s="17"/>
      <c r="C821" s="28"/>
      <c r="D821" s="28"/>
    </row>
    <row r="822" spans="1:4" x14ac:dyDescent="0.2">
      <c r="A822" s="17"/>
      <c r="C822" s="28"/>
      <c r="D822" s="28"/>
    </row>
    <row r="823" spans="1:4" x14ac:dyDescent="0.2">
      <c r="A823" s="17"/>
      <c r="C823" s="28"/>
      <c r="D823" s="28"/>
    </row>
    <row r="824" spans="1:4" x14ac:dyDescent="0.2">
      <c r="A824" s="17"/>
      <c r="C824" s="28"/>
      <c r="D824" s="28"/>
    </row>
    <row r="825" spans="1:4" x14ac:dyDescent="0.2">
      <c r="A825" s="17"/>
      <c r="C825" s="28"/>
      <c r="D825" s="28"/>
    </row>
    <row r="826" spans="1:4" x14ac:dyDescent="0.2">
      <c r="A826" s="17"/>
      <c r="C826" s="28"/>
      <c r="D826" s="28"/>
    </row>
    <row r="827" spans="1:4" x14ac:dyDescent="0.2">
      <c r="A827" s="17"/>
      <c r="C827" s="28"/>
      <c r="D827" s="28"/>
    </row>
    <row r="828" spans="1:4" x14ac:dyDescent="0.2">
      <c r="A828" s="17"/>
      <c r="C828" s="28"/>
      <c r="D828" s="28"/>
    </row>
    <row r="829" spans="1:4" x14ac:dyDescent="0.2">
      <c r="A829" s="17"/>
      <c r="C829" s="28"/>
      <c r="D829" s="28"/>
    </row>
    <row r="830" spans="1:4" x14ac:dyDescent="0.2">
      <c r="A830" s="17"/>
      <c r="C830" s="28"/>
      <c r="D830" s="28"/>
    </row>
    <row r="831" spans="1:4" x14ac:dyDescent="0.2">
      <c r="A831" s="17"/>
      <c r="C831" s="28"/>
      <c r="D831" s="28"/>
    </row>
    <row r="832" spans="1:4" x14ac:dyDescent="0.2">
      <c r="A832" s="17"/>
      <c r="C832" s="28"/>
      <c r="D832" s="28"/>
    </row>
    <row r="833" spans="1:4" x14ac:dyDescent="0.2">
      <c r="A833" s="17"/>
      <c r="C833" s="28"/>
      <c r="D833" s="28"/>
    </row>
    <row r="834" spans="1:4" x14ac:dyDescent="0.2">
      <c r="A834" s="17"/>
      <c r="C834" s="28"/>
      <c r="D834" s="28"/>
    </row>
    <row r="835" spans="1:4" x14ac:dyDescent="0.2">
      <c r="A835" s="17"/>
      <c r="C835" s="28"/>
      <c r="D835" s="28"/>
    </row>
    <row r="836" spans="1:4" x14ac:dyDescent="0.2">
      <c r="A836" s="17"/>
      <c r="C836" s="28"/>
      <c r="D836" s="28"/>
    </row>
    <row r="837" spans="1:4" x14ac:dyDescent="0.2">
      <c r="A837" s="17"/>
      <c r="C837" s="28"/>
      <c r="D837" s="28"/>
    </row>
    <row r="838" spans="1:4" x14ac:dyDescent="0.2">
      <c r="A838" s="17"/>
      <c r="C838" s="28"/>
      <c r="D838" s="28"/>
    </row>
    <row r="839" spans="1:4" x14ac:dyDescent="0.2">
      <c r="A839" s="17"/>
      <c r="C839" s="28"/>
      <c r="D839" s="28"/>
    </row>
    <row r="840" spans="1:4" x14ac:dyDescent="0.2">
      <c r="A840" s="17"/>
      <c r="C840" s="28"/>
      <c r="D840" s="28"/>
    </row>
    <row r="841" spans="1:4" x14ac:dyDescent="0.2">
      <c r="A841" s="17"/>
      <c r="C841" s="28"/>
      <c r="D841" s="28"/>
    </row>
    <row r="842" spans="1:4" x14ac:dyDescent="0.2">
      <c r="A842" s="17"/>
      <c r="C842" s="28"/>
      <c r="D842" s="28"/>
    </row>
    <row r="843" spans="1:4" x14ac:dyDescent="0.2">
      <c r="A843" s="17"/>
      <c r="C843" s="28"/>
      <c r="D843" s="28"/>
    </row>
    <row r="844" spans="1:4" x14ac:dyDescent="0.2">
      <c r="A844" s="17"/>
      <c r="C844" s="28"/>
      <c r="D844" s="28"/>
    </row>
    <row r="845" spans="1:4" x14ac:dyDescent="0.2">
      <c r="A845" s="17"/>
      <c r="C845" s="28"/>
      <c r="D845" s="28"/>
    </row>
    <row r="846" spans="1:4" x14ac:dyDescent="0.2">
      <c r="A846" s="17"/>
      <c r="C846" s="28"/>
      <c r="D846" s="28"/>
    </row>
    <row r="847" spans="1:4" x14ac:dyDescent="0.2">
      <c r="A847" s="17"/>
      <c r="C847" s="28"/>
      <c r="D847" s="28"/>
    </row>
    <row r="848" spans="1:4" x14ac:dyDescent="0.2">
      <c r="A848" s="17"/>
      <c r="C848" s="28"/>
      <c r="D848" s="28"/>
    </row>
    <row r="849" spans="1:4" x14ac:dyDescent="0.2">
      <c r="A849" s="17"/>
      <c r="C849" s="28"/>
      <c r="D849" s="28"/>
    </row>
    <row r="850" spans="1:4" x14ac:dyDescent="0.2">
      <c r="A850" s="17"/>
      <c r="C850" s="28"/>
      <c r="D850" s="28"/>
    </row>
    <row r="851" spans="1:4" x14ac:dyDescent="0.2">
      <c r="A851" s="17"/>
      <c r="C851" s="28"/>
      <c r="D851" s="28"/>
    </row>
    <row r="852" spans="1:4" x14ac:dyDescent="0.2">
      <c r="A852" s="17"/>
      <c r="C852" s="28"/>
      <c r="D852" s="28"/>
    </row>
    <row r="853" spans="1:4" x14ac:dyDescent="0.2">
      <c r="A853" s="17"/>
      <c r="C853" s="28"/>
      <c r="D853" s="28"/>
    </row>
    <row r="854" spans="1:4" x14ac:dyDescent="0.2">
      <c r="A854" s="17"/>
      <c r="C854" s="28"/>
      <c r="D854" s="28"/>
    </row>
    <row r="855" spans="1:4" x14ac:dyDescent="0.2">
      <c r="A855" s="17"/>
      <c r="C855" s="28"/>
      <c r="D855" s="28"/>
    </row>
    <row r="856" spans="1:4" x14ac:dyDescent="0.2">
      <c r="A856" s="17"/>
      <c r="C856" s="28"/>
      <c r="D856" s="28"/>
    </row>
    <row r="857" spans="1:4" x14ac:dyDescent="0.2">
      <c r="A857" s="17"/>
      <c r="C857" s="28"/>
      <c r="D857" s="28"/>
    </row>
    <row r="858" spans="1:4" x14ac:dyDescent="0.2">
      <c r="A858" s="17"/>
      <c r="C858" s="28"/>
      <c r="D858" s="28"/>
    </row>
    <row r="859" spans="1:4" x14ac:dyDescent="0.2">
      <c r="A859" s="17"/>
      <c r="C859" s="28"/>
      <c r="D859" s="28"/>
    </row>
    <row r="860" spans="1:4" x14ac:dyDescent="0.2">
      <c r="A860" s="17"/>
      <c r="C860" s="28"/>
      <c r="D860" s="28"/>
    </row>
    <row r="861" spans="1:4" x14ac:dyDescent="0.2">
      <c r="A861" s="17"/>
      <c r="C861" s="28"/>
      <c r="D861" s="28"/>
    </row>
    <row r="862" spans="1:4" x14ac:dyDescent="0.2">
      <c r="A862" s="17"/>
      <c r="C862" s="28"/>
      <c r="D862" s="28"/>
    </row>
    <row r="863" spans="1:4" x14ac:dyDescent="0.2">
      <c r="A863" s="17"/>
      <c r="C863" s="28"/>
      <c r="D863" s="28"/>
    </row>
    <row r="864" spans="1:4" x14ac:dyDescent="0.2">
      <c r="A864" s="17"/>
      <c r="C864" s="28"/>
      <c r="D864" s="28"/>
    </row>
    <row r="865" spans="1:4" x14ac:dyDescent="0.2">
      <c r="A865" s="17"/>
      <c r="C865" s="28"/>
      <c r="D865" s="28"/>
    </row>
    <row r="866" spans="1:4" x14ac:dyDescent="0.2">
      <c r="A866" s="17"/>
      <c r="C866" s="28"/>
      <c r="D866" s="28"/>
    </row>
    <row r="867" spans="1:4" x14ac:dyDescent="0.2">
      <c r="A867" s="17"/>
      <c r="C867" s="28"/>
      <c r="D867" s="28"/>
    </row>
    <row r="868" spans="1:4" x14ac:dyDescent="0.2">
      <c r="A868" s="17"/>
      <c r="C868" s="28"/>
      <c r="D868" s="28"/>
    </row>
    <row r="869" spans="1:4" x14ac:dyDescent="0.2">
      <c r="A869" s="17"/>
      <c r="C869" s="28"/>
      <c r="D869" s="28"/>
    </row>
    <row r="870" spans="1:4" x14ac:dyDescent="0.2">
      <c r="A870" s="17"/>
      <c r="C870" s="28"/>
      <c r="D870" s="28"/>
    </row>
    <row r="871" spans="1:4" x14ac:dyDescent="0.2">
      <c r="A871" s="17"/>
      <c r="C871" s="28"/>
      <c r="D871" s="28"/>
    </row>
    <row r="872" spans="1:4" x14ac:dyDescent="0.2">
      <c r="A872" s="17"/>
      <c r="C872" s="28"/>
      <c r="D872" s="28"/>
    </row>
    <row r="873" spans="1:4" x14ac:dyDescent="0.2">
      <c r="A873" s="17"/>
      <c r="C873" s="28"/>
      <c r="D873" s="28"/>
    </row>
    <row r="874" spans="1:4" x14ac:dyDescent="0.2">
      <c r="A874" s="17"/>
      <c r="C874" s="28"/>
      <c r="D874" s="28"/>
    </row>
    <row r="875" spans="1:4" x14ac:dyDescent="0.2">
      <c r="A875" s="17"/>
      <c r="C875" s="28"/>
      <c r="D875" s="28"/>
    </row>
    <row r="876" spans="1:4" x14ac:dyDescent="0.2">
      <c r="A876" s="17"/>
      <c r="C876" s="28"/>
      <c r="D876" s="28"/>
    </row>
    <row r="877" spans="1:4" x14ac:dyDescent="0.2">
      <c r="A877" s="17"/>
      <c r="C877" s="28"/>
      <c r="D877" s="28"/>
    </row>
    <row r="878" spans="1:4" x14ac:dyDescent="0.2">
      <c r="A878" s="17"/>
      <c r="C878" s="28"/>
      <c r="D878" s="28"/>
    </row>
    <row r="879" spans="1:4" x14ac:dyDescent="0.2">
      <c r="A879" s="17"/>
      <c r="C879" s="28"/>
      <c r="D879" s="28"/>
    </row>
    <row r="880" spans="1:4" x14ac:dyDescent="0.2">
      <c r="A880" s="17"/>
      <c r="C880" s="28"/>
      <c r="D880" s="28"/>
    </row>
    <row r="881" spans="1:4" x14ac:dyDescent="0.2">
      <c r="A881" s="17"/>
      <c r="C881" s="28"/>
      <c r="D881" s="28"/>
    </row>
    <row r="882" spans="1:4" x14ac:dyDescent="0.2">
      <c r="A882" s="17"/>
      <c r="C882" s="28"/>
      <c r="D882" s="28"/>
    </row>
    <row r="883" spans="1:4" x14ac:dyDescent="0.2">
      <c r="A883" s="17"/>
      <c r="C883" s="28"/>
      <c r="D883" s="28"/>
    </row>
    <row r="884" spans="1:4" x14ac:dyDescent="0.2">
      <c r="A884" s="17"/>
      <c r="C884" s="28"/>
      <c r="D884" s="28"/>
    </row>
    <row r="885" spans="1:4" x14ac:dyDescent="0.2">
      <c r="A885" s="17"/>
      <c r="C885" s="28"/>
      <c r="D885" s="28"/>
    </row>
    <row r="886" spans="1:4" x14ac:dyDescent="0.2">
      <c r="A886" s="17"/>
      <c r="C886" s="28"/>
      <c r="D886" s="28"/>
    </row>
    <row r="887" spans="1:4" x14ac:dyDescent="0.2">
      <c r="A887" s="17"/>
      <c r="C887" s="28"/>
      <c r="D887" s="28"/>
    </row>
    <row r="888" spans="1:4" x14ac:dyDescent="0.2">
      <c r="A888" s="17"/>
      <c r="C888" s="28"/>
      <c r="D888" s="28"/>
    </row>
    <row r="889" spans="1:4" x14ac:dyDescent="0.2">
      <c r="A889" s="17"/>
      <c r="C889" s="28"/>
      <c r="D889" s="28"/>
    </row>
    <row r="890" spans="1:4" x14ac:dyDescent="0.2">
      <c r="A890" s="17"/>
      <c r="C890" s="28"/>
      <c r="D890" s="28"/>
    </row>
    <row r="891" spans="1:4" x14ac:dyDescent="0.2">
      <c r="A891" s="17"/>
      <c r="C891" s="28"/>
      <c r="D891" s="28"/>
    </row>
    <row r="892" spans="1:4" x14ac:dyDescent="0.2">
      <c r="A892" s="17"/>
      <c r="C892" s="28"/>
      <c r="D892" s="28"/>
    </row>
    <row r="893" spans="1:4" x14ac:dyDescent="0.2">
      <c r="A893" s="17"/>
      <c r="C893" s="28"/>
      <c r="D893" s="28"/>
    </row>
    <row r="894" spans="1:4" x14ac:dyDescent="0.2">
      <c r="A894" s="17"/>
      <c r="C894" s="28"/>
      <c r="D894" s="28"/>
    </row>
    <row r="895" spans="1:4" x14ac:dyDescent="0.2">
      <c r="A895" s="17"/>
      <c r="C895" s="28"/>
      <c r="D895" s="28"/>
    </row>
    <row r="896" spans="1:4" x14ac:dyDescent="0.2">
      <c r="A896" s="17"/>
      <c r="C896" s="28"/>
      <c r="D896" s="28"/>
    </row>
    <row r="897" spans="1:4" x14ac:dyDescent="0.2">
      <c r="A897" s="17"/>
      <c r="C897" s="28"/>
      <c r="D897" s="28"/>
    </row>
    <row r="898" spans="1:4" x14ac:dyDescent="0.2">
      <c r="A898" s="17"/>
      <c r="C898" s="28"/>
      <c r="D898" s="28"/>
    </row>
    <row r="899" spans="1:4" x14ac:dyDescent="0.2">
      <c r="A899" s="17"/>
      <c r="C899" s="28"/>
      <c r="D899" s="28"/>
    </row>
    <row r="900" spans="1:4" x14ac:dyDescent="0.2">
      <c r="A900" s="17"/>
      <c r="C900" s="28"/>
      <c r="D900" s="28"/>
    </row>
    <row r="901" spans="1:4" x14ac:dyDescent="0.2">
      <c r="A901" s="17"/>
      <c r="C901" s="28"/>
      <c r="D901" s="28"/>
    </row>
    <row r="902" spans="1:4" x14ac:dyDescent="0.2">
      <c r="A902" s="17"/>
      <c r="C902" s="28"/>
      <c r="D902" s="28"/>
    </row>
    <row r="903" spans="1:4" x14ac:dyDescent="0.2">
      <c r="A903" s="17"/>
      <c r="C903" s="28"/>
      <c r="D903" s="28"/>
    </row>
    <row r="904" spans="1:4" x14ac:dyDescent="0.2">
      <c r="A904" s="17"/>
      <c r="C904" s="28"/>
      <c r="D904" s="28"/>
    </row>
    <row r="905" spans="1:4" x14ac:dyDescent="0.2">
      <c r="A905" s="17"/>
      <c r="C905" s="28"/>
      <c r="D905" s="28"/>
    </row>
    <row r="906" spans="1:4" x14ac:dyDescent="0.2">
      <c r="A906" s="17"/>
      <c r="C906" s="28"/>
      <c r="D906" s="28"/>
    </row>
    <row r="907" spans="1:4" x14ac:dyDescent="0.2">
      <c r="A907" s="17"/>
      <c r="C907" s="28"/>
      <c r="D907" s="28"/>
    </row>
    <row r="908" spans="1:4" x14ac:dyDescent="0.2">
      <c r="A908" s="17"/>
      <c r="C908" s="28"/>
      <c r="D908" s="28"/>
    </row>
    <row r="909" spans="1:4" x14ac:dyDescent="0.2">
      <c r="A909" s="17"/>
      <c r="C909" s="28"/>
      <c r="D909" s="28"/>
    </row>
    <row r="910" spans="1:4" x14ac:dyDescent="0.2">
      <c r="A910" s="17"/>
      <c r="C910" s="28"/>
      <c r="D910" s="28"/>
    </row>
    <row r="911" spans="1:4" x14ac:dyDescent="0.2">
      <c r="A911" s="17"/>
      <c r="C911" s="28"/>
      <c r="D911" s="28"/>
    </row>
    <row r="912" spans="1:4" x14ac:dyDescent="0.2">
      <c r="A912" s="17"/>
      <c r="C912" s="28"/>
      <c r="D912" s="28"/>
    </row>
    <row r="913" spans="1:4" x14ac:dyDescent="0.2">
      <c r="A913" s="17"/>
      <c r="C913" s="28"/>
      <c r="D913" s="28"/>
    </row>
    <row r="914" spans="1:4" x14ac:dyDescent="0.2">
      <c r="A914" s="17"/>
      <c r="C914" s="28"/>
      <c r="D914" s="28"/>
    </row>
    <row r="915" spans="1:4" x14ac:dyDescent="0.2">
      <c r="C915" s="28"/>
      <c r="D915" s="28"/>
    </row>
    <row r="916" spans="1:4" x14ac:dyDescent="0.2">
      <c r="C916" s="28"/>
      <c r="D916" s="28"/>
    </row>
    <row r="917" spans="1:4" x14ac:dyDescent="0.2">
      <c r="C917" s="28"/>
      <c r="D917" s="28"/>
    </row>
    <row r="918" spans="1:4" x14ac:dyDescent="0.2">
      <c r="C918" s="28"/>
      <c r="D918" s="28"/>
    </row>
    <row r="919" spans="1:4" x14ac:dyDescent="0.2">
      <c r="C919" s="28"/>
      <c r="D919" s="28"/>
    </row>
    <row r="920" spans="1:4" x14ac:dyDescent="0.2">
      <c r="C920" s="28"/>
      <c r="D920" s="28"/>
    </row>
    <row r="921" spans="1:4" x14ac:dyDescent="0.2">
      <c r="C921" s="28"/>
      <c r="D921" s="28"/>
    </row>
    <row r="922" spans="1:4" x14ac:dyDescent="0.2">
      <c r="C922" s="28"/>
      <c r="D922" s="28"/>
    </row>
    <row r="923" spans="1:4" x14ac:dyDescent="0.2">
      <c r="C923" s="28"/>
      <c r="D923" s="28"/>
    </row>
    <row r="924" spans="1:4" x14ac:dyDescent="0.2">
      <c r="C924" s="28"/>
      <c r="D924" s="28"/>
    </row>
    <row r="925" spans="1:4" x14ac:dyDescent="0.2">
      <c r="C925" s="28"/>
      <c r="D925" s="28"/>
    </row>
    <row r="926" spans="1:4" x14ac:dyDescent="0.2">
      <c r="C926" s="28"/>
      <c r="D926" s="28"/>
    </row>
    <row r="927" spans="1:4" x14ac:dyDescent="0.2">
      <c r="C927" s="28"/>
      <c r="D927" s="28"/>
    </row>
    <row r="928" spans="1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</sheetData>
  <protectedRanges>
    <protectedRange sqref="A321:D332" name="Range1"/>
  </protectedRanges>
  <sortState xmlns:xlrd2="http://schemas.microsoft.com/office/spreadsheetml/2017/richdata2" ref="A21:AB341">
    <sortCondition ref="C21:C341"/>
  </sortState>
  <phoneticPr fontId="7" type="noConversion"/>
  <hyperlinks>
    <hyperlink ref="H63436" r:id="rId1" display="http://vsolj.cetus-net.org/bulletin.html" xr:uid="{00000000-0004-0000-0000-000000000000}"/>
    <hyperlink ref="H63429" r:id="rId2" display="https://www.aavso.org/ejaavso" xr:uid="{00000000-0004-0000-0000-000001000000}"/>
    <hyperlink ref="I63436" r:id="rId3" display="http://vsolj.cetus-net.org/bulletin.html" xr:uid="{00000000-0004-0000-0000-000002000000}"/>
    <hyperlink ref="AQ57087" r:id="rId4" display="http://cdsbib.u-strasbg.fr/cgi-bin/cdsbib?1990RMxAA..21..381G" xr:uid="{00000000-0004-0000-0000-000003000000}"/>
    <hyperlink ref="H63433" r:id="rId5" display="https://www.aavso.org/ejaavso" xr:uid="{00000000-0004-0000-0000-000004000000}"/>
    <hyperlink ref="AP4451" r:id="rId6" display="http://cdsbib.u-strasbg.fr/cgi-bin/cdsbib?1990RMxAA..21..381G" xr:uid="{00000000-0004-0000-0000-000005000000}"/>
    <hyperlink ref="AP4454" r:id="rId7" display="http://cdsbib.u-strasbg.fr/cgi-bin/cdsbib?1990RMxAA..21..381G" xr:uid="{00000000-0004-0000-0000-000006000000}"/>
    <hyperlink ref="AP4452" r:id="rId8" display="http://cdsbib.u-strasbg.fr/cgi-bin/cdsbib?1990RMxAA..21..381G" xr:uid="{00000000-0004-0000-0000-000007000000}"/>
    <hyperlink ref="AP4436" r:id="rId9" display="http://cdsbib.u-strasbg.fr/cgi-bin/cdsbib?1990RMxAA..21..381G" xr:uid="{00000000-0004-0000-0000-000008000000}"/>
    <hyperlink ref="AQ4665" r:id="rId10" display="http://cdsbib.u-strasbg.fr/cgi-bin/cdsbib?1990RMxAA..21..381G" xr:uid="{00000000-0004-0000-0000-000009000000}"/>
    <hyperlink ref="AQ4669" r:id="rId11" display="http://cdsbib.u-strasbg.fr/cgi-bin/cdsbib?1990RMxAA..21..381G" xr:uid="{00000000-0004-0000-0000-00000A000000}"/>
    <hyperlink ref="AQ64349" r:id="rId12" display="http://cdsbib.u-strasbg.fr/cgi-bin/cdsbib?1990RMxAA..21..381G" xr:uid="{00000000-0004-0000-0000-00000B000000}"/>
    <hyperlink ref="I1557" r:id="rId13" display="http://vsolj.cetus-net.org/bulletin.html" xr:uid="{00000000-0004-0000-0000-00000C000000}"/>
    <hyperlink ref="H1557" r:id="rId14" display="http://vsolj.cetus-net.org/bulletin.html" xr:uid="{00000000-0004-0000-0000-00000D000000}"/>
    <hyperlink ref="AQ65010" r:id="rId15" display="http://cdsbib.u-strasbg.fr/cgi-bin/cdsbib?1990RMxAA..21..381G" xr:uid="{00000000-0004-0000-0000-00000E000000}"/>
    <hyperlink ref="AQ65009" r:id="rId16" display="http://cdsbib.u-strasbg.fr/cgi-bin/cdsbib?1990RMxAA..21..381G" xr:uid="{00000000-0004-0000-0000-00000F000000}"/>
    <hyperlink ref="AP2727" r:id="rId17" display="http://cdsbib.u-strasbg.fr/cgi-bin/cdsbib?1990RMxAA..21..381G" xr:uid="{00000000-0004-0000-0000-000010000000}"/>
    <hyperlink ref="AP2745" r:id="rId18" display="http://cdsbib.u-strasbg.fr/cgi-bin/cdsbib?1990RMxAA..21..381G" xr:uid="{00000000-0004-0000-0000-000011000000}"/>
    <hyperlink ref="AP2746" r:id="rId19" display="http://cdsbib.u-strasbg.fr/cgi-bin/cdsbib?1990RMxAA..21..381G" xr:uid="{00000000-0004-0000-0000-000012000000}"/>
    <hyperlink ref="AP2742" r:id="rId20" display="http://cdsbib.u-strasbg.fr/cgi-bin/cdsbib?1990RMxAA..21..381G" xr:uid="{00000000-0004-0000-0000-000013000000}"/>
    <hyperlink ref="H63432" r:id="rId21" display="http://vsolj.cetus-net.org/bulletin.html" xr:uid="{00000000-0004-0000-0000-000014000000}"/>
    <hyperlink ref="H63425" r:id="rId22" display="https://www.aavso.org/ejaavso" xr:uid="{00000000-0004-0000-0000-000015000000}"/>
    <hyperlink ref="I63432" r:id="rId23" display="http://vsolj.cetus-net.org/bulletin.html" xr:uid="{00000000-0004-0000-0000-000016000000}"/>
    <hyperlink ref="AQ57083" r:id="rId24" display="http://cdsbib.u-strasbg.fr/cgi-bin/cdsbib?1990RMxAA..21..381G" xr:uid="{00000000-0004-0000-0000-000017000000}"/>
    <hyperlink ref="AP4447" r:id="rId25" display="http://cdsbib.u-strasbg.fr/cgi-bin/cdsbib?1990RMxAA..21..381G" xr:uid="{00000000-0004-0000-0000-000018000000}"/>
    <hyperlink ref="AP4450" r:id="rId26" display="http://cdsbib.u-strasbg.fr/cgi-bin/cdsbib?1990RMxAA..21..381G" xr:uid="{00000000-0004-0000-0000-000019000000}"/>
    <hyperlink ref="AP4448" r:id="rId27" display="http://cdsbib.u-strasbg.fr/cgi-bin/cdsbib?1990RMxAA..21..381G" xr:uid="{00000000-0004-0000-0000-00001A000000}"/>
    <hyperlink ref="AP4432" r:id="rId28" display="http://cdsbib.u-strasbg.fr/cgi-bin/cdsbib?1990RMxAA..21..381G" xr:uid="{00000000-0004-0000-0000-00001B000000}"/>
    <hyperlink ref="AQ4661" r:id="rId29" display="http://cdsbib.u-strasbg.fr/cgi-bin/cdsbib?1990RMxAA..21..381G" xr:uid="{00000000-0004-0000-0000-00001C000000}"/>
    <hyperlink ref="AQ64345" r:id="rId30" display="http://cdsbib.u-strasbg.fr/cgi-bin/cdsbib?1990RMxAA..21..381G" xr:uid="{00000000-0004-0000-0000-00001D000000}"/>
    <hyperlink ref="I1553" r:id="rId31" display="http://vsolj.cetus-net.org/bulletin.html" xr:uid="{00000000-0004-0000-0000-00001E000000}"/>
    <hyperlink ref="H1553" r:id="rId32" display="http://vsolj.cetus-net.org/bulletin.html" xr:uid="{00000000-0004-0000-0000-00001F000000}"/>
    <hyperlink ref="AQ65006" r:id="rId33" display="http://cdsbib.u-strasbg.fr/cgi-bin/cdsbib?1990RMxAA..21..381G" xr:uid="{00000000-0004-0000-0000-000020000000}"/>
    <hyperlink ref="AQ65005" r:id="rId34" display="http://cdsbib.u-strasbg.fr/cgi-bin/cdsbib?1990RMxAA..21..381G" xr:uid="{00000000-0004-0000-0000-000021000000}"/>
    <hyperlink ref="AP2723" r:id="rId35" display="http://cdsbib.u-strasbg.fr/cgi-bin/cdsbib?1990RMxAA..21..381G" xr:uid="{00000000-0004-0000-0000-000022000000}"/>
    <hyperlink ref="AP2741" r:id="rId36" display="http://cdsbib.u-strasbg.fr/cgi-bin/cdsbib?1990RMxAA..21..381G" xr:uid="{00000000-0004-0000-0000-000023000000}"/>
    <hyperlink ref="AP2738" r:id="rId37" display="http://cdsbib.u-strasbg.fr/cgi-bin/cdsbib?1990RMxAA..21..381G" xr:uid="{00000000-0004-0000-0000-000024000000}"/>
    <hyperlink ref="H63434" r:id="rId38" display="http://vsolj.cetus-net.org/bulletin.html" xr:uid="{00000000-0004-0000-0000-000025000000}"/>
    <hyperlink ref="H63427" r:id="rId39" display="https://www.aavso.org/ejaavso" xr:uid="{00000000-0004-0000-0000-000026000000}"/>
    <hyperlink ref="I63434" r:id="rId40" display="http://vsolj.cetus-net.org/bulletin.html" xr:uid="{00000000-0004-0000-0000-000027000000}"/>
    <hyperlink ref="AQ57085" r:id="rId41" display="http://cdsbib.u-strasbg.fr/cgi-bin/cdsbib?1990RMxAA..21..381G" xr:uid="{00000000-0004-0000-0000-000028000000}"/>
    <hyperlink ref="H63431" r:id="rId42" display="https://www.aavso.org/ejaavso" xr:uid="{00000000-0004-0000-0000-000029000000}"/>
    <hyperlink ref="AP4449" r:id="rId43" display="http://cdsbib.u-strasbg.fr/cgi-bin/cdsbib?1990RMxAA..21..381G" xr:uid="{00000000-0004-0000-0000-00002A000000}"/>
    <hyperlink ref="AP4434" r:id="rId44" display="http://cdsbib.u-strasbg.fr/cgi-bin/cdsbib?1990RMxAA..21..381G" xr:uid="{00000000-0004-0000-0000-00002B000000}"/>
    <hyperlink ref="AQ4663" r:id="rId45" display="http://cdsbib.u-strasbg.fr/cgi-bin/cdsbib?1990RMxAA..21..381G" xr:uid="{00000000-0004-0000-0000-00002C000000}"/>
    <hyperlink ref="AQ4667" r:id="rId46" display="http://cdsbib.u-strasbg.fr/cgi-bin/cdsbib?1990RMxAA..21..381G" xr:uid="{00000000-0004-0000-0000-00002D000000}"/>
    <hyperlink ref="AQ64347" r:id="rId47" display="http://cdsbib.u-strasbg.fr/cgi-bin/cdsbib?1990RMxAA..21..381G" xr:uid="{00000000-0004-0000-0000-00002E000000}"/>
    <hyperlink ref="I1555" r:id="rId48" display="http://vsolj.cetus-net.org/bulletin.html" xr:uid="{00000000-0004-0000-0000-00002F000000}"/>
    <hyperlink ref="H1555" r:id="rId49" display="http://vsolj.cetus-net.org/bulletin.html" xr:uid="{00000000-0004-0000-0000-000030000000}"/>
    <hyperlink ref="AQ65008" r:id="rId50" display="http://cdsbib.u-strasbg.fr/cgi-bin/cdsbib?1990RMxAA..21..381G" xr:uid="{00000000-0004-0000-0000-000031000000}"/>
    <hyperlink ref="AQ65007" r:id="rId51" display="http://cdsbib.u-strasbg.fr/cgi-bin/cdsbib?1990RMxAA..21..381G" xr:uid="{00000000-0004-0000-0000-000032000000}"/>
    <hyperlink ref="AP2725" r:id="rId52" display="http://cdsbib.u-strasbg.fr/cgi-bin/cdsbib?1990RMxAA..21..381G" xr:uid="{00000000-0004-0000-0000-000033000000}"/>
    <hyperlink ref="AP2743" r:id="rId53" display="http://cdsbib.u-strasbg.fr/cgi-bin/cdsbib?1990RMxAA..21..381G" xr:uid="{00000000-0004-0000-0000-000034000000}"/>
    <hyperlink ref="AP2744" r:id="rId54" display="http://cdsbib.u-strasbg.fr/cgi-bin/cdsbib?1990RMxAA..21..381G" xr:uid="{00000000-0004-0000-0000-000035000000}"/>
    <hyperlink ref="AP2740" r:id="rId55" display="http://cdsbib.u-strasbg.fr/cgi-bin/cdsbib?1990RMxAA..21..381G" xr:uid="{00000000-0004-0000-0000-000036000000}"/>
  </hyperlinks>
  <pageMargins left="0.75" right="0.75" top="1" bottom="1" header="0.5" footer="0.5"/>
  <pageSetup orientation="portrait" horizontalDpi="300" verticalDpi="300" r:id="rId56"/>
  <headerFooter alignWithMargins="0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27" workbookViewId="0">
      <selection activeCell="A116" sqref="A116:C273"/>
    </sheetView>
  </sheetViews>
  <sheetFormatPr defaultRowHeight="12.75" x14ac:dyDescent="0.2"/>
  <cols>
    <col min="1" max="1" width="19.7109375" style="45" customWidth="1"/>
    <col min="2" max="2" width="4.42578125" style="11" customWidth="1"/>
    <col min="3" max="3" width="12.7109375" style="4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4" t="s">
        <v>118</v>
      </c>
      <c r="I1" s="46" t="s">
        <v>119</v>
      </c>
      <c r="J1" s="47" t="s">
        <v>120</v>
      </c>
    </row>
    <row r="2" spans="1:16" x14ac:dyDescent="0.2">
      <c r="I2" s="48" t="s">
        <v>121</v>
      </c>
      <c r="J2" s="49" t="s">
        <v>106</v>
      </c>
    </row>
    <row r="3" spans="1:16" x14ac:dyDescent="0.2">
      <c r="A3" s="50" t="s">
        <v>122</v>
      </c>
      <c r="I3" s="48" t="s">
        <v>123</v>
      </c>
      <c r="J3" s="49" t="s">
        <v>124</v>
      </c>
    </row>
    <row r="4" spans="1:16" x14ac:dyDescent="0.2">
      <c r="I4" s="48" t="s">
        <v>125</v>
      </c>
      <c r="J4" s="49" t="s">
        <v>124</v>
      </c>
    </row>
    <row r="5" spans="1:16" ht="13.5" thickBot="1" x14ac:dyDescent="0.25">
      <c r="I5" s="51" t="s">
        <v>126</v>
      </c>
      <c r="J5" s="52" t="s">
        <v>104</v>
      </c>
    </row>
    <row r="10" spans="1:16" ht="13.5" thickBot="1" x14ac:dyDescent="0.25"/>
    <row r="11" spans="1:16" ht="12.75" customHeight="1" thickBot="1" x14ac:dyDescent="0.25">
      <c r="A11" s="45" t="str">
        <f t="shared" ref="A11:A74" si="0">P11</f>
        <v> ORI 121 </v>
      </c>
      <c r="B11" s="32" t="str">
        <f t="shared" ref="B11:B74" si="1">IF(H11=INT(H11),"I","II")</f>
        <v>I</v>
      </c>
      <c r="C11" s="45">
        <f t="shared" ref="C11:C74" si="2">1*G11</f>
        <v>40854.351000000002</v>
      </c>
      <c r="D11" s="11" t="str">
        <f t="shared" ref="D11:D74" si="3">VLOOKUP(F11,I$1:J$5,2,FALSE)</f>
        <v>vis</v>
      </c>
      <c r="E11" s="53">
        <f>VLOOKUP(C11,Active!C$21:E$956,3,FALSE)</f>
        <v>-2964.028610709594</v>
      </c>
      <c r="F11" s="32" t="s">
        <v>126</v>
      </c>
      <c r="G11" s="11" t="str">
        <f t="shared" ref="G11:G74" si="4">MID(I11,3,LEN(I11)-3)</f>
        <v>40854.351</v>
      </c>
      <c r="H11" s="45">
        <f t="shared" ref="H11:H74" si="5">1*K11</f>
        <v>-2964</v>
      </c>
      <c r="I11" s="54" t="s">
        <v>408</v>
      </c>
      <c r="J11" s="55" t="s">
        <v>409</v>
      </c>
      <c r="K11" s="54">
        <v>-2964</v>
      </c>
      <c r="L11" s="54" t="s">
        <v>410</v>
      </c>
      <c r="M11" s="55" t="s">
        <v>411</v>
      </c>
      <c r="N11" s="55"/>
      <c r="O11" s="56" t="s">
        <v>412</v>
      </c>
      <c r="P11" s="56" t="s">
        <v>413</v>
      </c>
    </row>
    <row r="12" spans="1:16" ht="12.75" customHeight="1" thickBot="1" x14ac:dyDescent="0.25">
      <c r="A12" s="45" t="str">
        <f t="shared" si="0"/>
        <v>IBVS 456 </v>
      </c>
      <c r="B12" s="32" t="str">
        <f t="shared" si="1"/>
        <v>I</v>
      </c>
      <c r="C12" s="45">
        <f t="shared" si="2"/>
        <v>40860.401400000002</v>
      </c>
      <c r="D12" s="11" t="str">
        <f t="shared" si="3"/>
        <v>vis</v>
      </c>
      <c r="E12" s="53">
        <f>VLOOKUP(C12,Active!C$21:E$956,3,FALSE)</f>
        <v>-2957.0018263785892</v>
      </c>
      <c r="F12" s="32" t="s">
        <v>126</v>
      </c>
      <c r="G12" s="11" t="str">
        <f t="shared" si="4"/>
        <v>40860.4014</v>
      </c>
      <c r="H12" s="45">
        <f t="shared" si="5"/>
        <v>-2957</v>
      </c>
      <c r="I12" s="54" t="s">
        <v>414</v>
      </c>
      <c r="J12" s="55" t="s">
        <v>415</v>
      </c>
      <c r="K12" s="54">
        <v>-2957</v>
      </c>
      <c r="L12" s="54" t="s">
        <v>416</v>
      </c>
      <c r="M12" s="55" t="s">
        <v>395</v>
      </c>
      <c r="N12" s="55" t="s">
        <v>396</v>
      </c>
      <c r="O12" s="56" t="s">
        <v>417</v>
      </c>
      <c r="P12" s="57" t="s">
        <v>418</v>
      </c>
    </row>
    <row r="13" spans="1:16" ht="12.75" customHeight="1" thickBot="1" x14ac:dyDescent="0.25">
      <c r="A13" s="45" t="str">
        <f t="shared" si="0"/>
        <v> ORI 123 </v>
      </c>
      <c r="B13" s="32" t="str">
        <f t="shared" si="1"/>
        <v>I</v>
      </c>
      <c r="C13" s="45">
        <f t="shared" si="2"/>
        <v>40953.383999999998</v>
      </c>
      <c r="D13" s="11" t="str">
        <f t="shared" si="3"/>
        <v>vis</v>
      </c>
      <c r="E13" s="53">
        <f>VLOOKUP(C13,Active!C$21:E$956,3,FALSE)</f>
        <v>-2849.014143459101</v>
      </c>
      <c r="F13" s="32" t="s">
        <v>126</v>
      </c>
      <c r="G13" s="11" t="str">
        <f t="shared" si="4"/>
        <v>40953.384</v>
      </c>
      <c r="H13" s="45">
        <f t="shared" si="5"/>
        <v>-2849</v>
      </c>
      <c r="I13" s="54" t="s">
        <v>419</v>
      </c>
      <c r="J13" s="55" t="s">
        <v>420</v>
      </c>
      <c r="K13" s="54">
        <v>-2849</v>
      </c>
      <c r="L13" s="54" t="s">
        <v>249</v>
      </c>
      <c r="M13" s="55" t="s">
        <v>411</v>
      </c>
      <c r="N13" s="55"/>
      <c r="O13" s="56" t="s">
        <v>412</v>
      </c>
      <c r="P13" s="56" t="s">
        <v>421</v>
      </c>
    </row>
    <row r="14" spans="1:16" ht="12.75" customHeight="1" thickBot="1" x14ac:dyDescent="0.25">
      <c r="A14" s="45" t="str">
        <f t="shared" si="0"/>
        <v>IBVS 647 </v>
      </c>
      <c r="B14" s="32" t="str">
        <f t="shared" si="1"/>
        <v>I</v>
      </c>
      <c r="C14" s="45">
        <f t="shared" si="2"/>
        <v>41163.493300000002</v>
      </c>
      <c r="D14" s="11" t="str">
        <f t="shared" si="3"/>
        <v>vis</v>
      </c>
      <c r="E14" s="53">
        <f>VLOOKUP(C14,Active!C$21:E$956,3,FALSE)</f>
        <v>-2604.9984193683899</v>
      </c>
      <c r="F14" s="32" t="s">
        <v>126</v>
      </c>
      <c r="G14" s="11" t="str">
        <f t="shared" si="4"/>
        <v>41163.4933</v>
      </c>
      <c r="H14" s="45">
        <f t="shared" si="5"/>
        <v>-2605</v>
      </c>
      <c r="I14" s="54" t="s">
        <v>422</v>
      </c>
      <c r="J14" s="55" t="s">
        <v>423</v>
      </c>
      <c r="K14" s="54">
        <v>-2605</v>
      </c>
      <c r="L14" s="54" t="s">
        <v>424</v>
      </c>
      <c r="M14" s="55" t="s">
        <v>395</v>
      </c>
      <c r="N14" s="55" t="s">
        <v>396</v>
      </c>
      <c r="O14" s="56" t="s">
        <v>425</v>
      </c>
      <c r="P14" s="57" t="s">
        <v>426</v>
      </c>
    </row>
    <row r="15" spans="1:16" ht="12.75" customHeight="1" thickBot="1" x14ac:dyDescent="0.25">
      <c r="A15" s="45" t="str">
        <f t="shared" si="0"/>
        <v> ORI 129 </v>
      </c>
      <c r="B15" s="32" t="str">
        <f t="shared" si="1"/>
        <v>I</v>
      </c>
      <c r="C15" s="45">
        <f t="shared" si="2"/>
        <v>41276.281000000003</v>
      </c>
      <c r="D15" s="11" t="str">
        <f t="shared" si="3"/>
        <v>vis</v>
      </c>
      <c r="E15" s="53">
        <f>VLOOKUP(C15,Active!C$21:E$956,3,FALSE)</f>
        <v>-2474.0095850615521</v>
      </c>
      <c r="F15" s="32" t="s">
        <v>126</v>
      </c>
      <c r="G15" s="11" t="str">
        <f t="shared" si="4"/>
        <v>41276.281</v>
      </c>
      <c r="H15" s="45">
        <f t="shared" si="5"/>
        <v>-2474</v>
      </c>
      <c r="I15" s="54" t="s">
        <v>427</v>
      </c>
      <c r="J15" s="55" t="s">
        <v>428</v>
      </c>
      <c r="K15" s="54">
        <v>-2474</v>
      </c>
      <c r="L15" s="54" t="s">
        <v>389</v>
      </c>
      <c r="M15" s="55" t="s">
        <v>411</v>
      </c>
      <c r="N15" s="55"/>
      <c r="O15" s="56" t="s">
        <v>412</v>
      </c>
      <c r="P15" s="56" t="s">
        <v>429</v>
      </c>
    </row>
    <row r="16" spans="1:16" ht="12.75" customHeight="1" thickBot="1" x14ac:dyDescent="0.25">
      <c r="A16" s="45" t="str">
        <f t="shared" si="0"/>
        <v> ORI 129 </v>
      </c>
      <c r="B16" s="32" t="str">
        <f t="shared" si="1"/>
        <v>I</v>
      </c>
      <c r="C16" s="45">
        <f t="shared" si="2"/>
        <v>41282.303999999996</v>
      </c>
      <c r="D16" s="11" t="str">
        <f t="shared" si="3"/>
        <v>vis</v>
      </c>
      <c r="E16" s="53">
        <f>VLOOKUP(C16,Active!C$21:E$956,3,FALSE)</f>
        <v>-2467.0146224102236</v>
      </c>
      <c r="F16" s="32" t="s">
        <v>126</v>
      </c>
      <c r="G16" s="11" t="str">
        <f t="shared" si="4"/>
        <v>41282.304</v>
      </c>
      <c r="H16" s="45">
        <f t="shared" si="5"/>
        <v>-2467</v>
      </c>
      <c r="I16" s="54" t="s">
        <v>430</v>
      </c>
      <c r="J16" s="55" t="s">
        <v>431</v>
      </c>
      <c r="K16" s="54">
        <v>-2467</v>
      </c>
      <c r="L16" s="54" t="s">
        <v>432</v>
      </c>
      <c r="M16" s="55" t="s">
        <v>411</v>
      </c>
      <c r="N16" s="55"/>
      <c r="O16" s="56" t="s">
        <v>412</v>
      </c>
      <c r="P16" s="56" t="s">
        <v>429</v>
      </c>
    </row>
    <row r="17" spans="1:16" ht="12.75" customHeight="1" thickBot="1" x14ac:dyDescent="0.25">
      <c r="A17" s="45" t="str">
        <f t="shared" si="0"/>
        <v> BBS 1 </v>
      </c>
      <c r="B17" s="32" t="str">
        <f t="shared" si="1"/>
        <v>I</v>
      </c>
      <c r="C17" s="45">
        <f t="shared" si="2"/>
        <v>41301.25</v>
      </c>
      <c r="D17" s="11" t="str">
        <f t="shared" si="3"/>
        <v>vis</v>
      </c>
      <c r="E17" s="53">
        <f>VLOOKUP(C17,Active!C$21:E$956,3,FALSE)</f>
        <v>-2445.0112084317684</v>
      </c>
      <c r="F17" s="32" t="s">
        <v>126</v>
      </c>
      <c r="G17" s="11" t="str">
        <f t="shared" si="4"/>
        <v>41301.250</v>
      </c>
      <c r="H17" s="45">
        <f t="shared" si="5"/>
        <v>-2445</v>
      </c>
      <c r="I17" s="54" t="s">
        <v>433</v>
      </c>
      <c r="J17" s="55" t="s">
        <v>434</v>
      </c>
      <c r="K17" s="54">
        <v>-2445</v>
      </c>
      <c r="L17" s="54" t="s">
        <v>435</v>
      </c>
      <c r="M17" s="55" t="s">
        <v>411</v>
      </c>
      <c r="N17" s="55"/>
      <c r="O17" s="56" t="s">
        <v>412</v>
      </c>
      <c r="P17" s="56" t="s">
        <v>436</v>
      </c>
    </row>
    <row r="18" spans="1:16" ht="12.75" customHeight="1" thickBot="1" x14ac:dyDescent="0.25">
      <c r="A18" s="45" t="str">
        <f t="shared" si="0"/>
        <v> BBS 1 </v>
      </c>
      <c r="B18" s="32" t="str">
        <f t="shared" si="1"/>
        <v>I</v>
      </c>
      <c r="C18" s="45">
        <f t="shared" si="2"/>
        <v>41319.339999999997</v>
      </c>
      <c r="D18" s="11" t="str">
        <f t="shared" si="3"/>
        <v>vis</v>
      </c>
      <c r="E18" s="53">
        <f>VLOOKUP(C18,Active!C$21:E$956,3,FALSE)</f>
        <v>-2424.0019315991863</v>
      </c>
      <c r="F18" s="32" t="s">
        <v>126</v>
      </c>
      <c r="G18" s="11" t="str">
        <f t="shared" si="4"/>
        <v>41319.340</v>
      </c>
      <c r="H18" s="45">
        <f t="shared" si="5"/>
        <v>-2424</v>
      </c>
      <c r="I18" s="54" t="s">
        <v>437</v>
      </c>
      <c r="J18" s="55" t="s">
        <v>438</v>
      </c>
      <c r="K18" s="54">
        <v>-2424</v>
      </c>
      <c r="L18" s="54" t="s">
        <v>322</v>
      </c>
      <c r="M18" s="55" t="s">
        <v>411</v>
      </c>
      <c r="N18" s="55"/>
      <c r="O18" s="56" t="s">
        <v>412</v>
      </c>
      <c r="P18" s="56" t="s">
        <v>436</v>
      </c>
    </row>
    <row r="19" spans="1:16" ht="12.75" customHeight="1" thickBot="1" x14ac:dyDescent="0.25">
      <c r="A19" s="45" t="str">
        <f t="shared" si="0"/>
        <v> BBS 1 </v>
      </c>
      <c r="B19" s="32" t="str">
        <f t="shared" si="1"/>
        <v>I</v>
      </c>
      <c r="C19" s="45">
        <f t="shared" si="2"/>
        <v>41350.332999999999</v>
      </c>
      <c r="D19" s="11" t="str">
        <f t="shared" si="3"/>
        <v>vis</v>
      </c>
      <c r="E19" s="53">
        <f>VLOOKUP(C19,Active!C$21:E$956,3,FALSE)</f>
        <v>-2388.0074309428906</v>
      </c>
      <c r="F19" s="32" t="s">
        <v>126</v>
      </c>
      <c r="G19" s="11" t="str">
        <f t="shared" si="4"/>
        <v>41350.333</v>
      </c>
      <c r="H19" s="45">
        <f t="shared" si="5"/>
        <v>-2388</v>
      </c>
      <c r="I19" s="54" t="s">
        <v>439</v>
      </c>
      <c r="J19" s="55" t="s">
        <v>440</v>
      </c>
      <c r="K19" s="54">
        <v>-2388</v>
      </c>
      <c r="L19" s="54" t="s">
        <v>224</v>
      </c>
      <c r="M19" s="55" t="s">
        <v>411</v>
      </c>
      <c r="N19" s="55"/>
      <c r="O19" s="56" t="s">
        <v>412</v>
      </c>
      <c r="P19" s="56" t="s">
        <v>436</v>
      </c>
    </row>
    <row r="20" spans="1:16" ht="12.75" customHeight="1" thickBot="1" x14ac:dyDescent="0.25">
      <c r="A20" s="45" t="str">
        <f t="shared" si="0"/>
        <v> BBS 5 </v>
      </c>
      <c r="B20" s="32" t="str">
        <f t="shared" si="1"/>
        <v>I</v>
      </c>
      <c r="C20" s="45">
        <f t="shared" si="2"/>
        <v>41534.608999999997</v>
      </c>
      <c r="D20" s="11" t="str">
        <f t="shared" si="3"/>
        <v>vis</v>
      </c>
      <c r="E20" s="53">
        <f>VLOOKUP(C20,Active!C$21:E$956,3,FALSE)</f>
        <v>-2173.9938600417518</v>
      </c>
      <c r="F20" s="32" t="s">
        <v>126</v>
      </c>
      <c r="G20" s="11" t="str">
        <f t="shared" si="4"/>
        <v>41534.609</v>
      </c>
      <c r="H20" s="45">
        <f t="shared" si="5"/>
        <v>-2174</v>
      </c>
      <c r="I20" s="54" t="s">
        <v>441</v>
      </c>
      <c r="J20" s="55" t="s">
        <v>442</v>
      </c>
      <c r="K20" s="54">
        <v>-2174</v>
      </c>
      <c r="L20" s="54" t="s">
        <v>443</v>
      </c>
      <c r="M20" s="55" t="s">
        <v>411</v>
      </c>
      <c r="N20" s="55"/>
      <c r="O20" s="56" t="s">
        <v>412</v>
      </c>
      <c r="P20" s="56" t="s">
        <v>444</v>
      </c>
    </row>
    <row r="21" spans="1:16" ht="12.75" customHeight="1" thickBot="1" x14ac:dyDescent="0.25">
      <c r="A21" s="45" t="str">
        <f t="shared" si="0"/>
        <v> BBS 5 </v>
      </c>
      <c r="B21" s="32" t="str">
        <f t="shared" si="1"/>
        <v>I</v>
      </c>
      <c r="C21" s="45">
        <f t="shared" si="2"/>
        <v>41565.61</v>
      </c>
      <c r="D21" s="11" t="str">
        <f t="shared" si="3"/>
        <v>vis</v>
      </c>
      <c r="E21" s="53">
        <f>VLOOKUP(C21,Active!C$21:E$956,3,FALSE)</f>
        <v>-2137.990068384091</v>
      </c>
      <c r="F21" s="32" t="s">
        <v>126</v>
      </c>
      <c r="G21" s="11" t="str">
        <f t="shared" si="4"/>
        <v>41565.610</v>
      </c>
      <c r="H21" s="45">
        <f t="shared" si="5"/>
        <v>-2138</v>
      </c>
      <c r="I21" s="54" t="s">
        <v>445</v>
      </c>
      <c r="J21" s="55" t="s">
        <v>446</v>
      </c>
      <c r="K21" s="54">
        <v>-2138</v>
      </c>
      <c r="L21" s="54" t="s">
        <v>252</v>
      </c>
      <c r="M21" s="55" t="s">
        <v>411</v>
      </c>
      <c r="N21" s="55"/>
      <c r="O21" s="56" t="s">
        <v>412</v>
      </c>
      <c r="P21" s="56" t="s">
        <v>444</v>
      </c>
    </row>
    <row r="22" spans="1:16" ht="12.75" customHeight="1" thickBot="1" x14ac:dyDescent="0.25">
      <c r="A22" s="45" t="str">
        <f t="shared" si="0"/>
        <v> BBS 5 </v>
      </c>
      <c r="B22" s="32" t="str">
        <f t="shared" si="1"/>
        <v>I</v>
      </c>
      <c r="C22" s="45">
        <f t="shared" si="2"/>
        <v>41571.629999999997</v>
      </c>
      <c r="D22" s="11" t="str">
        <f t="shared" si="3"/>
        <v>vis</v>
      </c>
      <c r="E22" s="53">
        <f>VLOOKUP(C22,Active!C$21:E$956,3,FALSE)</f>
        <v>-2130.99858985827</v>
      </c>
      <c r="F22" s="32" t="s">
        <v>126</v>
      </c>
      <c r="G22" s="11" t="str">
        <f t="shared" si="4"/>
        <v>41571.630</v>
      </c>
      <c r="H22" s="45">
        <f t="shared" si="5"/>
        <v>-2131</v>
      </c>
      <c r="I22" s="54" t="s">
        <v>447</v>
      </c>
      <c r="J22" s="55" t="s">
        <v>448</v>
      </c>
      <c r="K22" s="54">
        <v>-2131</v>
      </c>
      <c r="L22" s="54" t="s">
        <v>241</v>
      </c>
      <c r="M22" s="55" t="s">
        <v>411</v>
      </c>
      <c r="N22" s="55"/>
      <c r="O22" s="56" t="s">
        <v>412</v>
      </c>
      <c r="P22" s="56" t="s">
        <v>444</v>
      </c>
    </row>
    <row r="23" spans="1:16" ht="12.75" customHeight="1" thickBot="1" x14ac:dyDescent="0.25">
      <c r="A23" s="45" t="str">
        <f t="shared" si="0"/>
        <v> BBS 6 </v>
      </c>
      <c r="B23" s="32" t="str">
        <f t="shared" si="1"/>
        <v>I</v>
      </c>
      <c r="C23" s="45">
        <f t="shared" si="2"/>
        <v>41598.332999999999</v>
      </c>
      <c r="D23" s="11" t="str">
        <f t="shared" si="3"/>
        <v>vis</v>
      </c>
      <c r="E23" s="53">
        <f>VLOOKUP(C23,Active!C$21:E$956,3,FALSE)</f>
        <v>-2099.986388683003</v>
      </c>
      <c r="F23" s="32" t="s">
        <v>126</v>
      </c>
      <c r="G23" s="11" t="str">
        <f t="shared" si="4"/>
        <v>41598.333</v>
      </c>
      <c r="H23" s="45">
        <f t="shared" si="5"/>
        <v>-2100</v>
      </c>
      <c r="I23" s="54" t="s">
        <v>449</v>
      </c>
      <c r="J23" s="55" t="s">
        <v>450</v>
      </c>
      <c r="K23" s="54">
        <v>-2100</v>
      </c>
      <c r="L23" s="54" t="s">
        <v>175</v>
      </c>
      <c r="M23" s="55" t="s">
        <v>411</v>
      </c>
      <c r="N23" s="55"/>
      <c r="O23" s="56" t="s">
        <v>412</v>
      </c>
      <c r="P23" s="56" t="s">
        <v>451</v>
      </c>
    </row>
    <row r="24" spans="1:16" ht="12.75" customHeight="1" thickBot="1" x14ac:dyDescent="0.25">
      <c r="A24" s="45" t="str">
        <f t="shared" si="0"/>
        <v> BBS 6 </v>
      </c>
      <c r="B24" s="32" t="str">
        <f t="shared" si="1"/>
        <v>I</v>
      </c>
      <c r="C24" s="45">
        <f t="shared" si="2"/>
        <v>41610.374000000003</v>
      </c>
      <c r="D24" s="11" t="str">
        <f t="shared" si="3"/>
        <v>vis</v>
      </c>
      <c r="E24" s="53">
        <f>VLOOKUP(C24,Active!C$21:E$956,3,FALSE)</f>
        <v>-2086.0022702561778</v>
      </c>
      <c r="F24" s="32" t="s">
        <v>126</v>
      </c>
      <c r="G24" s="11" t="str">
        <f t="shared" si="4"/>
        <v>41610.374</v>
      </c>
      <c r="H24" s="45">
        <f t="shared" si="5"/>
        <v>-2086</v>
      </c>
      <c r="I24" s="54" t="s">
        <v>452</v>
      </c>
      <c r="J24" s="55" t="s">
        <v>453</v>
      </c>
      <c r="K24" s="54">
        <v>-2086</v>
      </c>
      <c r="L24" s="54" t="s">
        <v>322</v>
      </c>
      <c r="M24" s="55" t="s">
        <v>411</v>
      </c>
      <c r="N24" s="55"/>
      <c r="O24" s="56" t="s">
        <v>412</v>
      </c>
      <c r="P24" s="56" t="s">
        <v>451</v>
      </c>
    </row>
    <row r="25" spans="1:16" ht="12.75" customHeight="1" thickBot="1" x14ac:dyDescent="0.25">
      <c r="A25" s="45" t="str">
        <f t="shared" si="0"/>
        <v> BBS 6 </v>
      </c>
      <c r="B25" s="32" t="str">
        <f t="shared" si="1"/>
        <v>I</v>
      </c>
      <c r="C25" s="45">
        <f t="shared" si="2"/>
        <v>41616.406999999999</v>
      </c>
      <c r="D25" s="11" t="str">
        <f t="shared" si="3"/>
        <v>vis</v>
      </c>
      <c r="E25" s="53">
        <f>VLOOKUP(C25,Active!C$21:E$956,3,FALSE)</f>
        <v>-2078.9956938531432</v>
      </c>
      <c r="F25" s="32" t="s">
        <v>126</v>
      </c>
      <c r="G25" s="11" t="str">
        <f t="shared" si="4"/>
        <v>41616.407</v>
      </c>
      <c r="H25" s="45">
        <f t="shared" si="5"/>
        <v>-2079</v>
      </c>
      <c r="I25" s="54" t="s">
        <v>454</v>
      </c>
      <c r="J25" s="55" t="s">
        <v>455</v>
      </c>
      <c r="K25" s="54">
        <v>-2079</v>
      </c>
      <c r="L25" s="54" t="s">
        <v>456</v>
      </c>
      <c r="M25" s="55" t="s">
        <v>411</v>
      </c>
      <c r="N25" s="55"/>
      <c r="O25" s="56" t="s">
        <v>412</v>
      </c>
      <c r="P25" s="56" t="s">
        <v>451</v>
      </c>
    </row>
    <row r="26" spans="1:16" ht="12.75" customHeight="1" thickBot="1" x14ac:dyDescent="0.25">
      <c r="A26" s="45" t="str">
        <f t="shared" si="0"/>
        <v> BBS 6 </v>
      </c>
      <c r="B26" s="32" t="str">
        <f t="shared" si="1"/>
        <v>I</v>
      </c>
      <c r="C26" s="45">
        <f t="shared" si="2"/>
        <v>41622.432999999997</v>
      </c>
      <c r="D26" s="11" t="str">
        <f t="shared" si="3"/>
        <v>vis</v>
      </c>
      <c r="E26" s="53">
        <f>VLOOKUP(C26,Active!C$21:E$956,3,FALSE)</f>
        <v>-2071.9972470762982</v>
      </c>
      <c r="F26" s="32" t="s">
        <v>126</v>
      </c>
      <c r="G26" s="11" t="str">
        <f t="shared" si="4"/>
        <v>41622.433</v>
      </c>
      <c r="H26" s="45">
        <f t="shared" si="5"/>
        <v>-2072</v>
      </c>
      <c r="I26" s="54" t="s">
        <v>457</v>
      </c>
      <c r="J26" s="55" t="s">
        <v>458</v>
      </c>
      <c r="K26" s="54">
        <v>-2072</v>
      </c>
      <c r="L26" s="54" t="s">
        <v>459</v>
      </c>
      <c r="M26" s="55" t="s">
        <v>411</v>
      </c>
      <c r="N26" s="55"/>
      <c r="O26" s="56" t="s">
        <v>412</v>
      </c>
      <c r="P26" s="56" t="s">
        <v>451</v>
      </c>
    </row>
    <row r="27" spans="1:16" ht="12.75" customHeight="1" thickBot="1" x14ac:dyDescent="0.25">
      <c r="A27" s="45" t="str">
        <f t="shared" si="0"/>
        <v> BBS 6 </v>
      </c>
      <c r="B27" s="32" t="str">
        <f t="shared" si="1"/>
        <v>I</v>
      </c>
      <c r="C27" s="45">
        <f t="shared" si="2"/>
        <v>41623.303</v>
      </c>
      <c r="D27" s="11" t="str">
        <f t="shared" si="3"/>
        <v>vis</v>
      </c>
      <c r="E27" s="53">
        <f>VLOOKUP(C27,Active!C$21:E$956,3,FALSE)</f>
        <v>-2070.9868506780449</v>
      </c>
      <c r="F27" s="32" t="s">
        <v>126</v>
      </c>
      <c r="G27" s="11" t="str">
        <f t="shared" si="4"/>
        <v>41623.303</v>
      </c>
      <c r="H27" s="45">
        <f t="shared" si="5"/>
        <v>-2071</v>
      </c>
      <c r="I27" s="54" t="s">
        <v>460</v>
      </c>
      <c r="J27" s="55" t="s">
        <v>461</v>
      </c>
      <c r="K27" s="54">
        <v>-2071</v>
      </c>
      <c r="L27" s="54" t="s">
        <v>386</v>
      </c>
      <c r="M27" s="55" t="s">
        <v>411</v>
      </c>
      <c r="N27" s="55"/>
      <c r="O27" s="56" t="s">
        <v>412</v>
      </c>
      <c r="P27" s="56" t="s">
        <v>451</v>
      </c>
    </row>
    <row r="28" spans="1:16" ht="12.75" customHeight="1" thickBot="1" x14ac:dyDescent="0.25">
      <c r="A28" s="45" t="str">
        <f t="shared" si="0"/>
        <v> BBS 6 </v>
      </c>
      <c r="B28" s="32" t="str">
        <f t="shared" si="1"/>
        <v>I</v>
      </c>
      <c r="C28" s="45">
        <f t="shared" si="2"/>
        <v>41648.262999999999</v>
      </c>
      <c r="D28" s="11" t="str">
        <f t="shared" si="3"/>
        <v>vis</v>
      </c>
      <c r="E28" s="53">
        <f>VLOOKUP(C28,Active!C$21:E$956,3,FALSE)</f>
        <v>-2041.9989264247924</v>
      </c>
      <c r="F28" s="32" t="s">
        <v>126</v>
      </c>
      <c r="G28" s="11" t="str">
        <f t="shared" si="4"/>
        <v>41648.263</v>
      </c>
      <c r="H28" s="45">
        <f t="shared" si="5"/>
        <v>-2042</v>
      </c>
      <c r="I28" s="54" t="s">
        <v>462</v>
      </c>
      <c r="J28" s="55" t="s">
        <v>463</v>
      </c>
      <c r="K28" s="54">
        <v>-2042</v>
      </c>
      <c r="L28" s="54" t="s">
        <v>241</v>
      </c>
      <c r="M28" s="55" t="s">
        <v>411</v>
      </c>
      <c r="N28" s="55"/>
      <c r="O28" s="56" t="s">
        <v>412</v>
      </c>
      <c r="P28" s="56" t="s">
        <v>451</v>
      </c>
    </row>
    <row r="29" spans="1:16" ht="12.75" customHeight="1" thickBot="1" x14ac:dyDescent="0.25">
      <c r="A29" s="45" t="str">
        <f t="shared" si="0"/>
        <v> BBS 10 </v>
      </c>
      <c r="B29" s="32" t="str">
        <f t="shared" si="1"/>
        <v>I</v>
      </c>
      <c r="C29" s="45">
        <f t="shared" si="2"/>
        <v>41894.525999999998</v>
      </c>
      <c r="D29" s="11" t="str">
        <f t="shared" si="3"/>
        <v>vis</v>
      </c>
      <c r="E29" s="53">
        <f>VLOOKUP(C29,Active!C$21:E$956,3,FALSE)</f>
        <v>-1755.995192835896</v>
      </c>
      <c r="F29" s="32" t="s">
        <v>126</v>
      </c>
      <c r="G29" s="11" t="str">
        <f t="shared" si="4"/>
        <v>41894.526</v>
      </c>
      <c r="H29" s="45">
        <f t="shared" si="5"/>
        <v>-1756</v>
      </c>
      <c r="I29" s="54" t="s">
        <v>469</v>
      </c>
      <c r="J29" s="55" t="s">
        <v>470</v>
      </c>
      <c r="K29" s="54">
        <v>-1756</v>
      </c>
      <c r="L29" s="54" t="s">
        <v>456</v>
      </c>
      <c r="M29" s="55" t="s">
        <v>411</v>
      </c>
      <c r="N29" s="55"/>
      <c r="O29" s="56" t="s">
        <v>412</v>
      </c>
      <c r="P29" s="56" t="s">
        <v>471</v>
      </c>
    </row>
    <row r="30" spans="1:16" ht="12.75" customHeight="1" thickBot="1" x14ac:dyDescent="0.25">
      <c r="A30" s="45" t="str">
        <f t="shared" si="0"/>
        <v> BBS 11 </v>
      </c>
      <c r="B30" s="32" t="str">
        <f t="shared" si="1"/>
        <v>I</v>
      </c>
      <c r="C30" s="45">
        <f t="shared" si="2"/>
        <v>41900.555</v>
      </c>
      <c r="D30" s="11" t="str">
        <f t="shared" si="3"/>
        <v>vis</v>
      </c>
      <c r="E30" s="53">
        <f>VLOOKUP(C30,Active!C$21:E$956,3,FALSE)</f>
        <v>-1748.993261933535</v>
      </c>
      <c r="F30" s="32" t="s">
        <v>126</v>
      </c>
      <c r="G30" s="11" t="str">
        <f t="shared" si="4"/>
        <v>41900.555</v>
      </c>
      <c r="H30" s="45">
        <f t="shared" si="5"/>
        <v>-1749</v>
      </c>
      <c r="I30" s="54" t="s">
        <v>472</v>
      </c>
      <c r="J30" s="55" t="s">
        <v>473</v>
      </c>
      <c r="K30" s="54">
        <v>-1749</v>
      </c>
      <c r="L30" s="54" t="s">
        <v>316</v>
      </c>
      <c r="M30" s="55" t="s">
        <v>411</v>
      </c>
      <c r="N30" s="55"/>
      <c r="O30" s="56" t="s">
        <v>412</v>
      </c>
      <c r="P30" s="56" t="s">
        <v>474</v>
      </c>
    </row>
    <row r="31" spans="1:16" ht="12.75" customHeight="1" thickBot="1" x14ac:dyDescent="0.25">
      <c r="A31" s="45" t="str">
        <f t="shared" si="0"/>
        <v> BBS 12 </v>
      </c>
      <c r="B31" s="32" t="str">
        <f t="shared" si="1"/>
        <v>I</v>
      </c>
      <c r="C31" s="45">
        <f t="shared" si="2"/>
        <v>41989.241000000002</v>
      </c>
      <c r="D31" s="11" t="str">
        <f t="shared" si="3"/>
        <v>vis</v>
      </c>
      <c r="E31" s="53">
        <f>VLOOKUP(C31,Active!C$21:E$956,3,FALSE)</f>
        <v>-1645.9955435711929</v>
      </c>
      <c r="F31" s="32" t="s">
        <v>126</v>
      </c>
      <c r="G31" s="11" t="str">
        <f t="shared" si="4"/>
        <v>41989.241</v>
      </c>
      <c r="H31" s="45">
        <f t="shared" si="5"/>
        <v>-1646</v>
      </c>
      <c r="I31" s="54" t="s">
        <v>475</v>
      </c>
      <c r="J31" s="55" t="s">
        <v>476</v>
      </c>
      <c r="K31" s="54">
        <v>-1646</v>
      </c>
      <c r="L31" s="54" t="s">
        <v>456</v>
      </c>
      <c r="M31" s="55" t="s">
        <v>411</v>
      </c>
      <c r="N31" s="55"/>
      <c r="O31" s="56" t="s">
        <v>412</v>
      </c>
      <c r="P31" s="56" t="s">
        <v>477</v>
      </c>
    </row>
    <row r="32" spans="1:16" ht="12.75" customHeight="1" thickBot="1" x14ac:dyDescent="0.25">
      <c r="A32" s="45" t="str">
        <f t="shared" si="0"/>
        <v> BBS 13 </v>
      </c>
      <c r="B32" s="32" t="str">
        <f t="shared" si="1"/>
        <v>I</v>
      </c>
      <c r="C32" s="45">
        <f t="shared" si="2"/>
        <v>42020.222999999998</v>
      </c>
      <c r="D32" s="11" t="str">
        <f t="shared" si="3"/>
        <v>vis</v>
      </c>
      <c r="E32" s="53">
        <f>VLOOKUP(C32,Active!C$21:E$956,3,FALSE)</f>
        <v>-1610.0138180417784</v>
      </c>
      <c r="F32" s="32" t="s">
        <v>126</v>
      </c>
      <c r="G32" s="11" t="str">
        <f t="shared" si="4"/>
        <v>42020.223</v>
      </c>
      <c r="H32" s="45">
        <f t="shared" si="5"/>
        <v>-1610</v>
      </c>
      <c r="I32" s="54" t="s">
        <v>478</v>
      </c>
      <c r="J32" s="55" t="s">
        <v>479</v>
      </c>
      <c r="K32" s="54">
        <v>-1610</v>
      </c>
      <c r="L32" s="54" t="s">
        <v>249</v>
      </c>
      <c r="M32" s="55" t="s">
        <v>411</v>
      </c>
      <c r="N32" s="55"/>
      <c r="O32" s="56" t="s">
        <v>412</v>
      </c>
      <c r="P32" s="56" t="s">
        <v>480</v>
      </c>
    </row>
    <row r="33" spans="1:16" ht="12.75" customHeight="1" thickBot="1" x14ac:dyDescent="0.25">
      <c r="A33" s="45" t="str">
        <f t="shared" si="0"/>
        <v> BBS 13 </v>
      </c>
      <c r="B33" s="32" t="str">
        <f t="shared" si="1"/>
        <v>I</v>
      </c>
      <c r="C33" s="45">
        <f t="shared" si="2"/>
        <v>42026.267999999996</v>
      </c>
      <c r="D33" s="11" t="str">
        <f t="shared" si="3"/>
        <v>vis</v>
      </c>
      <c r="E33" s="53">
        <f>VLOOKUP(C33,Active!C$21:E$956,3,FALSE)</f>
        <v>-1602.9933051366959</v>
      </c>
      <c r="F33" s="32" t="s">
        <v>126</v>
      </c>
      <c r="G33" s="11" t="str">
        <f t="shared" si="4"/>
        <v>42026.268</v>
      </c>
      <c r="H33" s="45">
        <f t="shared" si="5"/>
        <v>-1603</v>
      </c>
      <c r="I33" s="54" t="s">
        <v>481</v>
      </c>
      <c r="J33" s="55" t="s">
        <v>482</v>
      </c>
      <c r="K33" s="54">
        <v>-1603</v>
      </c>
      <c r="L33" s="54" t="s">
        <v>316</v>
      </c>
      <c r="M33" s="55" t="s">
        <v>411</v>
      </c>
      <c r="N33" s="55"/>
      <c r="O33" s="56" t="s">
        <v>412</v>
      </c>
      <c r="P33" s="56" t="s">
        <v>480</v>
      </c>
    </row>
    <row r="34" spans="1:16" ht="12.75" customHeight="1" thickBot="1" x14ac:dyDescent="0.25">
      <c r="A34" s="45" t="str">
        <f t="shared" si="0"/>
        <v> BBS 13 </v>
      </c>
      <c r="B34" s="32" t="str">
        <f t="shared" si="1"/>
        <v>I</v>
      </c>
      <c r="C34" s="45">
        <f t="shared" si="2"/>
        <v>42044.339</v>
      </c>
      <c r="D34" s="11" t="str">
        <f t="shared" si="3"/>
        <v>vis</v>
      </c>
      <c r="E34" s="53">
        <f>VLOOKUP(C34,Active!C$21:E$956,3,FALSE)</f>
        <v>-1582.0060944323432</v>
      </c>
      <c r="F34" s="32" t="s">
        <v>126</v>
      </c>
      <c r="G34" s="11" t="str">
        <f t="shared" si="4"/>
        <v>42044.339</v>
      </c>
      <c r="H34" s="45">
        <f t="shared" si="5"/>
        <v>-1582</v>
      </c>
      <c r="I34" s="54" t="s">
        <v>483</v>
      </c>
      <c r="J34" s="55" t="s">
        <v>484</v>
      </c>
      <c r="K34" s="54">
        <v>-1582</v>
      </c>
      <c r="L34" s="54" t="s">
        <v>355</v>
      </c>
      <c r="M34" s="55" t="s">
        <v>411</v>
      </c>
      <c r="N34" s="55"/>
      <c r="O34" s="56" t="s">
        <v>412</v>
      </c>
      <c r="P34" s="56" t="s">
        <v>480</v>
      </c>
    </row>
    <row r="35" spans="1:16" ht="12.75" customHeight="1" thickBot="1" x14ac:dyDescent="0.25">
      <c r="A35" s="45" t="str">
        <f t="shared" si="0"/>
        <v> BBS 17 </v>
      </c>
      <c r="B35" s="32" t="str">
        <f t="shared" si="1"/>
        <v>I</v>
      </c>
      <c r="C35" s="45">
        <f t="shared" si="2"/>
        <v>42272.523000000001</v>
      </c>
      <c r="D35" s="11" t="str">
        <f t="shared" si="3"/>
        <v>vis</v>
      </c>
      <c r="E35" s="53">
        <f>VLOOKUP(C35,Active!C$21:E$956,3,FALSE)</f>
        <v>-1316.9988625491558</v>
      </c>
      <c r="F35" s="32" t="s">
        <v>126</v>
      </c>
      <c r="G35" s="11" t="str">
        <f t="shared" si="4"/>
        <v>42272.523</v>
      </c>
      <c r="H35" s="45">
        <f t="shared" si="5"/>
        <v>-1317</v>
      </c>
      <c r="I35" s="54" t="s">
        <v>485</v>
      </c>
      <c r="J35" s="55" t="s">
        <v>486</v>
      </c>
      <c r="K35" s="54">
        <v>-1317</v>
      </c>
      <c r="L35" s="54" t="s">
        <v>241</v>
      </c>
      <c r="M35" s="55" t="s">
        <v>411</v>
      </c>
      <c r="N35" s="55"/>
      <c r="O35" s="56" t="s">
        <v>412</v>
      </c>
      <c r="P35" s="56" t="s">
        <v>487</v>
      </c>
    </row>
    <row r="36" spans="1:16" ht="12.75" customHeight="1" thickBot="1" x14ac:dyDescent="0.25">
      <c r="A36" s="45" t="str">
        <f t="shared" si="0"/>
        <v> BBS 17 </v>
      </c>
      <c r="B36" s="32" t="str">
        <f t="shared" si="1"/>
        <v>I</v>
      </c>
      <c r="C36" s="45">
        <f t="shared" si="2"/>
        <v>42272.525000000001</v>
      </c>
      <c r="D36" s="11" t="str">
        <f t="shared" si="3"/>
        <v>vis</v>
      </c>
      <c r="E36" s="53">
        <f>VLOOKUP(C36,Active!C$21:E$956,3,FALSE)</f>
        <v>-1316.9965397988146</v>
      </c>
      <c r="F36" s="32" t="s">
        <v>126</v>
      </c>
      <c r="G36" s="11" t="str">
        <f t="shared" si="4"/>
        <v>42272.525</v>
      </c>
      <c r="H36" s="45">
        <f t="shared" si="5"/>
        <v>-1317</v>
      </c>
      <c r="I36" s="54" t="s">
        <v>488</v>
      </c>
      <c r="J36" s="55" t="s">
        <v>489</v>
      </c>
      <c r="K36" s="54">
        <v>-1317</v>
      </c>
      <c r="L36" s="54" t="s">
        <v>349</v>
      </c>
      <c r="M36" s="55" t="s">
        <v>411</v>
      </c>
      <c r="N36" s="55"/>
      <c r="O36" s="56" t="s">
        <v>490</v>
      </c>
      <c r="P36" s="56" t="s">
        <v>487</v>
      </c>
    </row>
    <row r="37" spans="1:16" ht="12.75" customHeight="1" thickBot="1" x14ac:dyDescent="0.25">
      <c r="A37" s="45" t="str">
        <f t="shared" si="0"/>
        <v> BBS 17 </v>
      </c>
      <c r="B37" s="32" t="str">
        <f t="shared" si="1"/>
        <v>I</v>
      </c>
      <c r="C37" s="45">
        <f t="shared" si="2"/>
        <v>42291.47</v>
      </c>
      <c r="D37" s="11" t="str">
        <f t="shared" si="3"/>
        <v>vis</v>
      </c>
      <c r="E37" s="53">
        <f>VLOOKUP(C37,Active!C$21:E$956,3,FALSE)</f>
        <v>-1294.9942871955343</v>
      </c>
      <c r="F37" s="32" t="s">
        <v>126</v>
      </c>
      <c r="G37" s="11" t="str">
        <f t="shared" si="4"/>
        <v>42291.470</v>
      </c>
      <c r="H37" s="45">
        <f t="shared" si="5"/>
        <v>-1295</v>
      </c>
      <c r="I37" s="54" t="s">
        <v>491</v>
      </c>
      <c r="J37" s="55" t="s">
        <v>492</v>
      </c>
      <c r="K37" s="54">
        <v>-1295</v>
      </c>
      <c r="L37" s="54" t="s">
        <v>443</v>
      </c>
      <c r="M37" s="55" t="s">
        <v>411</v>
      </c>
      <c r="N37" s="55"/>
      <c r="O37" s="56" t="s">
        <v>412</v>
      </c>
      <c r="P37" s="56" t="s">
        <v>487</v>
      </c>
    </row>
    <row r="38" spans="1:16" ht="12.75" customHeight="1" thickBot="1" x14ac:dyDescent="0.25">
      <c r="A38" s="45" t="str">
        <f t="shared" si="0"/>
        <v> BBS 18 </v>
      </c>
      <c r="B38" s="32" t="str">
        <f t="shared" si="1"/>
        <v>I</v>
      </c>
      <c r="C38" s="45">
        <f t="shared" si="2"/>
        <v>42365.517</v>
      </c>
      <c r="D38" s="11" t="str">
        <f t="shared" si="3"/>
        <v>vis</v>
      </c>
      <c r="E38" s="53">
        <f>VLOOKUP(C38,Active!C$21:E$956,3,FALSE)</f>
        <v>-1208.9979399527219</v>
      </c>
      <c r="F38" s="32" t="s">
        <v>126</v>
      </c>
      <c r="G38" s="11" t="str">
        <f t="shared" si="4"/>
        <v>42365.517</v>
      </c>
      <c r="H38" s="45">
        <f t="shared" si="5"/>
        <v>-1209</v>
      </c>
      <c r="I38" s="54" t="s">
        <v>493</v>
      </c>
      <c r="J38" s="55" t="s">
        <v>494</v>
      </c>
      <c r="K38" s="54">
        <v>-1209</v>
      </c>
      <c r="L38" s="54" t="s">
        <v>459</v>
      </c>
      <c r="M38" s="55" t="s">
        <v>411</v>
      </c>
      <c r="N38" s="55"/>
      <c r="O38" s="56" t="s">
        <v>412</v>
      </c>
      <c r="P38" s="56" t="s">
        <v>495</v>
      </c>
    </row>
    <row r="39" spans="1:16" ht="12.75" customHeight="1" thickBot="1" x14ac:dyDescent="0.25">
      <c r="A39" s="45" t="str">
        <f t="shared" si="0"/>
        <v> BBS 19 </v>
      </c>
      <c r="B39" s="32" t="str">
        <f t="shared" si="1"/>
        <v>I</v>
      </c>
      <c r="C39" s="45">
        <f t="shared" si="2"/>
        <v>42385.315000000002</v>
      </c>
      <c r="D39" s="11" t="str">
        <f t="shared" si="3"/>
        <v>vis</v>
      </c>
      <c r="E39" s="53">
        <f>VLOOKUP(C39,Active!C$21:E$956,3,FALSE)</f>
        <v>-1186.005034329085</v>
      </c>
      <c r="F39" s="32" t="s">
        <v>126</v>
      </c>
      <c r="G39" s="11" t="str">
        <f t="shared" si="4"/>
        <v>42385.315</v>
      </c>
      <c r="H39" s="45">
        <f t="shared" si="5"/>
        <v>-1186</v>
      </c>
      <c r="I39" s="54" t="s">
        <v>496</v>
      </c>
      <c r="J39" s="55" t="s">
        <v>497</v>
      </c>
      <c r="K39" s="54">
        <v>-1186</v>
      </c>
      <c r="L39" s="54" t="s">
        <v>280</v>
      </c>
      <c r="M39" s="55" t="s">
        <v>411</v>
      </c>
      <c r="N39" s="55"/>
      <c r="O39" s="56" t="s">
        <v>490</v>
      </c>
      <c r="P39" s="56" t="s">
        <v>498</v>
      </c>
    </row>
    <row r="40" spans="1:16" ht="12.75" customHeight="1" thickBot="1" x14ac:dyDescent="0.25">
      <c r="A40" s="45" t="str">
        <f t="shared" si="0"/>
        <v> BBS 20 </v>
      </c>
      <c r="B40" s="32" t="str">
        <f t="shared" si="1"/>
        <v>I</v>
      </c>
      <c r="C40" s="45">
        <f t="shared" si="2"/>
        <v>42423.214</v>
      </c>
      <c r="D40" s="11" t="str">
        <f t="shared" si="3"/>
        <v>vis</v>
      </c>
      <c r="E40" s="53">
        <f>VLOOKUP(C40,Active!C$21:E$956,3,FALSE)</f>
        <v>-1141.9900767459931</v>
      </c>
      <c r="F40" s="32" t="s">
        <v>126</v>
      </c>
      <c r="G40" s="11" t="str">
        <f t="shared" si="4"/>
        <v>42423.214</v>
      </c>
      <c r="H40" s="45">
        <f t="shared" si="5"/>
        <v>-1142</v>
      </c>
      <c r="I40" s="54" t="s">
        <v>499</v>
      </c>
      <c r="J40" s="55" t="s">
        <v>500</v>
      </c>
      <c r="K40" s="54">
        <v>-1142</v>
      </c>
      <c r="L40" s="54" t="s">
        <v>252</v>
      </c>
      <c r="M40" s="55" t="s">
        <v>411</v>
      </c>
      <c r="N40" s="55"/>
      <c r="O40" s="56" t="s">
        <v>412</v>
      </c>
      <c r="P40" s="56" t="s">
        <v>501</v>
      </c>
    </row>
    <row r="41" spans="1:16" ht="12.75" customHeight="1" thickBot="1" x14ac:dyDescent="0.25">
      <c r="A41" s="45" t="str">
        <f t="shared" si="0"/>
        <v> BBS 20 </v>
      </c>
      <c r="B41" s="32" t="str">
        <f t="shared" si="1"/>
        <v>I</v>
      </c>
      <c r="C41" s="45">
        <f t="shared" si="2"/>
        <v>42429.231</v>
      </c>
      <c r="D41" s="11" t="str">
        <f t="shared" si="3"/>
        <v>vis</v>
      </c>
      <c r="E41" s="53">
        <f>VLOOKUP(C41,Active!C$21:E$956,3,FALSE)</f>
        <v>-1135.0020823456798</v>
      </c>
      <c r="F41" s="32" t="s">
        <v>126</v>
      </c>
      <c r="G41" s="11" t="str">
        <f t="shared" si="4"/>
        <v>42429.231</v>
      </c>
      <c r="H41" s="45">
        <f t="shared" si="5"/>
        <v>-1135</v>
      </c>
      <c r="I41" s="54" t="s">
        <v>502</v>
      </c>
      <c r="J41" s="55" t="s">
        <v>503</v>
      </c>
      <c r="K41" s="54">
        <v>-1135</v>
      </c>
      <c r="L41" s="54" t="s">
        <v>322</v>
      </c>
      <c r="M41" s="55" t="s">
        <v>411</v>
      </c>
      <c r="N41" s="55"/>
      <c r="O41" s="56" t="s">
        <v>412</v>
      </c>
      <c r="P41" s="56" t="s">
        <v>501</v>
      </c>
    </row>
    <row r="42" spans="1:16" ht="12.75" customHeight="1" thickBot="1" x14ac:dyDescent="0.25">
      <c r="A42" s="45" t="str">
        <f t="shared" si="0"/>
        <v> BBS 20 </v>
      </c>
      <c r="B42" s="32" t="str">
        <f t="shared" si="1"/>
        <v>I</v>
      </c>
      <c r="C42" s="45">
        <f t="shared" si="2"/>
        <v>42435.264999999999</v>
      </c>
      <c r="D42" s="11" t="str">
        <f t="shared" si="3"/>
        <v>vis</v>
      </c>
      <c r="E42" s="53">
        <f>VLOOKUP(C42,Active!C$21:E$956,3,FALSE)</f>
        <v>-1127.9943445674699</v>
      </c>
      <c r="F42" s="32" t="s">
        <v>126</v>
      </c>
      <c r="G42" s="11" t="str">
        <f t="shared" si="4"/>
        <v>42435.265</v>
      </c>
      <c r="H42" s="45">
        <f t="shared" si="5"/>
        <v>-1128</v>
      </c>
      <c r="I42" s="54" t="s">
        <v>504</v>
      </c>
      <c r="J42" s="55" t="s">
        <v>505</v>
      </c>
      <c r="K42" s="54">
        <v>-1128</v>
      </c>
      <c r="L42" s="54" t="s">
        <v>443</v>
      </c>
      <c r="M42" s="55" t="s">
        <v>411</v>
      </c>
      <c r="N42" s="55"/>
      <c r="O42" s="56" t="s">
        <v>412</v>
      </c>
      <c r="P42" s="56" t="s">
        <v>501</v>
      </c>
    </row>
    <row r="43" spans="1:16" ht="12.75" customHeight="1" thickBot="1" x14ac:dyDescent="0.25">
      <c r="A43" s="45" t="str">
        <f t="shared" si="0"/>
        <v> BBS 24 </v>
      </c>
      <c r="B43" s="32" t="str">
        <f t="shared" si="1"/>
        <v>I</v>
      </c>
      <c r="C43" s="45">
        <f t="shared" si="2"/>
        <v>42680.663</v>
      </c>
      <c r="D43" s="11" t="str">
        <f t="shared" si="3"/>
        <v>vis</v>
      </c>
      <c r="E43" s="53">
        <f>VLOOKUP(C43,Active!C$21:E$956,3,FALSE)</f>
        <v>-842.99520050096919</v>
      </c>
      <c r="F43" s="32" t="s">
        <v>126</v>
      </c>
      <c r="G43" s="11" t="str">
        <f t="shared" si="4"/>
        <v>42680.663</v>
      </c>
      <c r="H43" s="45">
        <f t="shared" si="5"/>
        <v>-843</v>
      </c>
      <c r="I43" s="54" t="s">
        <v>506</v>
      </c>
      <c r="J43" s="55" t="s">
        <v>507</v>
      </c>
      <c r="K43" s="54">
        <v>-843</v>
      </c>
      <c r="L43" s="54" t="s">
        <v>456</v>
      </c>
      <c r="M43" s="55" t="s">
        <v>411</v>
      </c>
      <c r="N43" s="55"/>
      <c r="O43" s="56" t="s">
        <v>412</v>
      </c>
      <c r="P43" s="56" t="s">
        <v>508</v>
      </c>
    </row>
    <row r="44" spans="1:16" ht="12.75" customHeight="1" thickBot="1" x14ac:dyDescent="0.25">
      <c r="A44" s="45" t="str">
        <f t="shared" si="0"/>
        <v> BBS 24 </v>
      </c>
      <c r="B44" s="32" t="str">
        <f t="shared" si="1"/>
        <v>I</v>
      </c>
      <c r="C44" s="45">
        <f t="shared" si="2"/>
        <v>42681.523000000001</v>
      </c>
      <c r="D44" s="11" t="str">
        <f t="shared" si="3"/>
        <v>vis</v>
      </c>
      <c r="E44" s="53">
        <f>VLOOKUP(C44,Active!C$21:E$956,3,FALSE)</f>
        <v>-841.99641785442213</v>
      </c>
      <c r="F44" s="32" t="s">
        <v>126</v>
      </c>
      <c r="G44" s="11" t="str">
        <f t="shared" si="4"/>
        <v>42681.523</v>
      </c>
      <c r="H44" s="45">
        <f t="shared" si="5"/>
        <v>-842</v>
      </c>
      <c r="I44" s="54" t="s">
        <v>509</v>
      </c>
      <c r="J44" s="55" t="s">
        <v>510</v>
      </c>
      <c r="K44" s="54">
        <v>-842</v>
      </c>
      <c r="L44" s="54" t="s">
        <v>349</v>
      </c>
      <c r="M44" s="55" t="s">
        <v>411</v>
      </c>
      <c r="N44" s="55"/>
      <c r="O44" s="56" t="s">
        <v>412</v>
      </c>
      <c r="P44" s="56" t="s">
        <v>508</v>
      </c>
    </row>
    <row r="45" spans="1:16" ht="12.75" customHeight="1" thickBot="1" x14ac:dyDescent="0.25">
      <c r="A45" s="45" t="str">
        <f t="shared" si="0"/>
        <v> BBS 24 </v>
      </c>
      <c r="B45" s="32" t="str">
        <f t="shared" si="1"/>
        <v>I</v>
      </c>
      <c r="C45" s="45">
        <f t="shared" si="2"/>
        <v>42738.353000000003</v>
      </c>
      <c r="D45" s="11" t="str">
        <f t="shared" si="3"/>
        <v>vis</v>
      </c>
      <c r="E45" s="53">
        <f>VLOOKUP(C45,Active!C$21:E$956,3,FALSE)</f>
        <v>-775.99546692043054</v>
      </c>
      <c r="F45" s="32" t="s">
        <v>126</v>
      </c>
      <c r="G45" s="11" t="str">
        <f t="shared" si="4"/>
        <v>42738.353</v>
      </c>
      <c r="H45" s="45">
        <f t="shared" si="5"/>
        <v>-776</v>
      </c>
      <c r="I45" s="54" t="s">
        <v>515</v>
      </c>
      <c r="J45" s="55" t="s">
        <v>516</v>
      </c>
      <c r="K45" s="54">
        <v>-776</v>
      </c>
      <c r="L45" s="54" t="s">
        <v>456</v>
      </c>
      <c r="M45" s="55" t="s">
        <v>411</v>
      </c>
      <c r="N45" s="55"/>
      <c r="O45" s="56" t="s">
        <v>517</v>
      </c>
      <c r="P45" s="56" t="s">
        <v>508</v>
      </c>
    </row>
    <row r="46" spans="1:16" ht="12.75" customHeight="1" thickBot="1" x14ac:dyDescent="0.25">
      <c r="A46" s="45" t="str">
        <f t="shared" si="0"/>
        <v> BBS 25 </v>
      </c>
      <c r="B46" s="32" t="str">
        <f t="shared" si="1"/>
        <v>I</v>
      </c>
      <c r="C46" s="45">
        <f t="shared" si="2"/>
        <v>42776.24</v>
      </c>
      <c r="D46" s="11" t="str">
        <f t="shared" si="3"/>
        <v>vis</v>
      </c>
      <c r="E46" s="53">
        <f>VLOOKUP(C46,Active!C$21:E$956,3,FALSE)</f>
        <v>-731.99444583938634</v>
      </c>
      <c r="F46" s="32" t="s">
        <v>126</v>
      </c>
      <c r="G46" s="11" t="str">
        <f t="shared" si="4"/>
        <v>42776.240</v>
      </c>
      <c r="H46" s="45">
        <f t="shared" si="5"/>
        <v>-732</v>
      </c>
      <c r="I46" s="54" t="s">
        <v>518</v>
      </c>
      <c r="J46" s="55" t="s">
        <v>519</v>
      </c>
      <c r="K46" s="54">
        <v>-732</v>
      </c>
      <c r="L46" s="54" t="s">
        <v>443</v>
      </c>
      <c r="M46" s="55" t="s">
        <v>411</v>
      </c>
      <c r="N46" s="55"/>
      <c r="O46" s="56" t="s">
        <v>517</v>
      </c>
      <c r="P46" s="56" t="s">
        <v>520</v>
      </c>
    </row>
    <row r="47" spans="1:16" ht="12.75" customHeight="1" thickBot="1" x14ac:dyDescent="0.25">
      <c r="A47" s="45" t="str">
        <f t="shared" si="0"/>
        <v> BBS 26 </v>
      </c>
      <c r="B47" s="32" t="str">
        <f t="shared" si="1"/>
        <v>I</v>
      </c>
      <c r="C47" s="45">
        <f t="shared" si="2"/>
        <v>42782.262000000002</v>
      </c>
      <c r="D47" s="11" t="str">
        <f t="shared" si="3"/>
        <v>vis</v>
      </c>
      <c r="E47" s="53">
        <f>VLOOKUP(C47,Active!C$21:E$956,3,FALSE)</f>
        <v>-725.0006445632157</v>
      </c>
      <c r="F47" s="32" t="s">
        <v>126</v>
      </c>
      <c r="G47" s="11" t="str">
        <f t="shared" si="4"/>
        <v>42782.262</v>
      </c>
      <c r="H47" s="45">
        <f t="shared" si="5"/>
        <v>-725</v>
      </c>
      <c r="I47" s="54" t="s">
        <v>521</v>
      </c>
      <c r="J47" s="55" t="s">
        <v>522</v>
      </c>
      <c r="K47" s="54">
        <v>-725</v>
      </c>
      <c r="L47" s="54" t="s">
        <v>180</v>
      </c>
      <c r="M47" s="55" t="s">
        <v>411</v>
      </c>
      <c r="N47" s="55"/>
      <c r="O47" s="56" t="s">
        <v>517</v>
      </c>
      <c r="P47" s="56" t="s">
        <v>523</v>
      </c>
    </row>
    <row r="48" spans="1:16" ht="12.75" customHeight="1" thickBot="1" x14ac:dyDescent="0.25">
      <c r="A48" s="45" t="str">
        <f t="shared" si="0"/>
        <v> BBS 26 </v>
      </c>
      <c r="B48" s="32" t="str">
        <f t="shared" si="1"/>
        <v>I</v>
      </c>
      <c r="C48" s="45">
        <f t="shared" si="2"/>
        <v>42806.267999999996</v>
      </c>
      <c r="D48" s="11" t="str">
        <f t="shared" si="3"/>
        <v>vis</v>
      </c>
      <c r="E48" s="53">
        <f>VLOOKUP(C48,Active!C$21:E$956,3,FALSE)</f>
        <v>-697.12067222253381</v>
      </c>
      <c r="F48" s="32" t="s">
        <v>126</v>
      </c>
      <c r="G48" s="11" t="str">
        <f t="shared" si="4"/>
        <v>42806.268</v>
      </c>
      <c r="H48" s="45">
        <f t="shared" si="5"/>
        <v>-697</v>
      </c>
      <c r="I48" s="54" t="s">
        <v>524</v>
      </c>
      <c r="J48" s="55" t="s">
        <v>525</v>
      </c>
      <c r="K48" s="54">
        <v>-697</v>
      </c>
      <c r="L48" s="54" t="s">
        <v>526</v>
      </c>
      <c r="M48" s="55" t="s">
        <v>411</v>
      </c>
      <c r="N48" s="55"/>
      <c r="O48" s="56" t="s">
        <v>517</v>
      </c>
      <c r="P48" s="56" t="s">
        <v>523</v>
      </c>
    </row>
    <row r="49" spans="1:16" ht="12.75" customHeight="1" thickBot="1" x14ac:dyDescent="0.25">
      <c r="A49" s="45" t="str">
        <f t="shared" si="0"/>
        <v> BBS 29 </v>
      </c>
      <c r="B49" s="32" t="str">
        <f t="shared" si="1"/>
        <v>I</v>
      </c>
      <c r="C49" s="45">
        <f t="shared" si="2"/>
        <v>43015.608</v>
      </c>
      <c r="D49" s="11" t="str">
        <f t="shared" si="3"/>
        <v>vis</v>
      </c>
      <c r="E49" s="53">
        <f>VLOOKUP(C49,Active!C$21:E$956,3,FALSE)</f>
        <v>-453.99839405041314</v>
      </c>
      <c r="F49" s="32" t="s">
        <v>126</v>
      </c>
      <c r="G49" s="11" t="str">
        <f t="shared" si="4"/>
        <v>43015.608</v>
      </c>
      <c r="H49" s="45">
        <f t="shared" si="5"/>
        <v>-454</v>
      </c>
      <c r="I49" s="54" t="s">
        <v>527</v>
      </c>
      <c r="J49" s="55" t="s">
        <v>528</v>
      </c>
      <c r="K49" s="54">
        <v>-454</v>
      </c>
      <c r="L49" s="54" t="s">
        <v>241</v>
      </c>
      <c r="M49" s="55" t="s">
        <v>411</v>
      </c>
      <c r="N49" s="55"/>
      <c r="O49" s="56" t="s">
        <v>412</v>
      </c>
      <c r="P49" s="56" t="s">
        <v>529</v>
      </c>
    </row>
    <row r="50" spans="1:16" ht="12.75" customHeight="1" thickBot="1" x14ac:dyDescent="0.25">
      <c r="A50" s="45" t="str">
        <f t="shared" si="0"/>
        <v> BBS 30 </v>
      </c>
      <c r="B50" s="32" t="str">
        <f t="shared" si="1"/>
        <v>I</v>
      </c>
      <c r="C50" s="45">
        <f t="shared" si="2"/>
        <v>43041.442000000003</v>
      </c>
      <c r="D50" s="11" t="str">
        <f t="shared" si="3"/>
        <v>vis</v>
      </c>
      <c r="E50" s="53">
        <f>VLOOKUP(C50,Active!C$21:E$956,3,FALSE)</f>
        <v>-423.99542789822493</v>
      </c>
      <c r="F50" s="32" t="s">
        <v>126</v>
      </c>
      <c r="G50" s="11" t="str">
        <f t="shared" si="4"/>
        <v>43041.442</v>
      </c>
      <c r="H50" s="45">
        <f t="shared" si="5"/>
        <v>-424</v>
      </c>
      <c r="I50" s="54" t="s">
        <v>530</v>
      </c>
      <c r="J50" s="55" t="s">
        <v>531</v>
      </c>
      <c r="K50" s="54">
        <v>-424</v>
      </c>
      <c r="L50" s="54" t="s">
        <v>456</v>
      </c>
      <c r="M50" s="55" t="s">
        <v>411</v>
      </c>
      <c r="N50" s="55"/>
      <c r="O50" s="56" t="s">
        <v>517</v>
      </c>
      <c r="P50" s="56" t="s">
        <v>532</v>
      </c>
    </row>
    <row r="51" spans="1:16" ht="12.75" customHeight="1" thickBot="1" x14ac:dyDescent="0.25">
      <c r="A51" s="45" t="str">
        <f t="shared" si="0"/>
        <v> BBS 38 </v>
      </c>
      <c r="B51" s="32" t="str">
        <f t="shared" si="1"/>
        <v>I</v>
      </c>
      <c r="C51" s="45">
        <f t="shared" si="2"/>
        <v>43734.582000000002</v>
      </c>
      <c r="D51" s="11" t="str">
        <f t="shared" si="3"/>
        <v>vis</v>
      </c>
      <c r="E51" s="53">
        <f>VLOOKUP(C51,Active!C$21:E$956,3,FALSE)</f>
        <v>381.00015771475165</v>
      </c>
      <c r="F51" s="32" t="s">
        <v>126</v>
      </c>
      <c r="G51" s="11" t="str">
        <f t="shared" si="4"/>
        <v>43734.582</v>
      </c>
      <c r="H51" s="45">
        <f t="shared" si="5"/>
        <v>381</v>
      </c>
      <c r="I51" s="54" t="s">
        <v>574</v>
      </c>
      <c r="J51" s="55" t="s">
        <v>575</v>
      </c>
      <c r="K51" s="54">
        <v>381</v>
      </c>
      <c r="L51" s="54" t="s">
        <v>576</v>
      </c>
      <c r="M51" s="55" t="s">
        <v>411</v>
      </c>
      <c r="N51" s="55"/>
      <c r="O51" s="56" t="s">
        <v>412</v>
      </c>
      <c r="P51" s="56" t="s">
        <v>577</v>
      </c>
    </row>
    <row r="52" spans="1:16" ht="12.75" customHeight="1" thickBot="1" x14ac:dyDescent="0.25">
      <c r="A52" s="45" t="str">
        <f t="shared" si="0"/>
        <v> BBS 39 </v>
      </c>
      <c r="B52" s="32" t="str">
        <f t="shared" si="1"/>
        <v>I</v>
      </c>
      <c r="C52" s="45">
        <f t="shared" si="2"/>
        <v>43772.470999999998</v>
      </c>
      <c r="D52" s="11" t="str">
        <f t="shared" si="3"/>
        <v>vis</v>
      </c>
      <c r="E52" s="53">
        <f>VLOOKUP(C52,Active!C$21:E$956,3,FALSE)</f>
        <v>425.0035015461371</v>
      </c>
      <c r="F52" s="32" t="s">
        <v>126</v>
      </c>
      <c r="G52" s="11" t="str">
        <f t="shared" si="4"/>
        <v>43772.471</v>
      </c>
      <c r="H52" s="45">
        <f t="shared" si="5"/>
        <v>425</v>
      </c>
      <c r="I52" s="54" t="s">
        <v>578</v>
      </c>
      <c r="J52" s="55" t="s">
        <v>579</v>
      </c>
      <c r="K52" s="54">
        <v>425</v>
      </c>
      <c r="L52" s="54" t="s">
        <v>349</v>
      </c>
      <c r="M52" s="55" t="s">
        <v>411</v>
      </c>
      <c r="N52" s="55"/>
      <c r="O52" s="56" t="s">
        <v>517</v>
      </c>
      <c r="P52" s="56" t="s">
        <v>580</v>
      </c>
    </row>
    <row r="53" spans="1:16" ht="12.75" customHeight="1" thickBot="1" x14ac:dyDescent="0.25">
      <c r="A53" s="45" t="str">
        <f t="shared" si="0"/>
        <v>IBVS 1511 </v>
      </c>
      <c r="B53" s="32" t="str">
        <f t="shared" si="1"/>
        <v>I</v>
      </c>
      <c r="C53" s="45">
        <f t="shared" si="2"/>
        <v>43785.383500000004</v>
      </c>
      <c r="D53" s="11" t="str">
        <f t="shared" si="3"/>
        <v>vis</v>
      </c>
      <c r="E53" s="53">
        <f>VLOOKUP(C53,Active!C$21:E$956,3,FALSE)</f>
        <v>439.99975843396965</v>
      </c>
      <c r="F53" s="32" t="s">
        <v>126</v>
      </c>
      <c r="G53" s="11" t="str">
        <f t="shared" si="4"/>
        <v>43785.3835</v>
      </c>
      <c r="H53" s="45">
        <f t="shared" si="5"/>
        <v>440</v>
      </c>
      <c r="I53" s="54" t="s">
        <v>581</v>
      </c>
      <c r="J53" s="55" t="s">
        <v>582</v>
      </c>
      <c r="K53" s="54">
        <v>440</v>
      </c>
      <c r="L53" s="54" t="s">
        <v>535</v>
      </c>
      <c r="M53" s="55" t="s">
        <v>395</v>
      </c>
      <c r="N53" s="55" t="s">
        <v>396</v>
      </c>
      <c r="O53" s="56" t="s">
        <v>536</v>
      </c>
      <c r="P53" s="57" t="s">
        <v>537</v>
      </c>
    </row>
    <row r="54" spans="1:16" ht="12.75" customHeight="1" thickBot="1" x14ac:dyDescent="0.25">
      <c r="A54" s="45" t="str">
        <f t="shared" si="0"/>
        <v> BBS 39 </v>
      </c>
      <c r="B54" s="32" t="str">
        <f t="shared" si="1"/>
        <v>I</v>
      </c>
      <c r="C54" s="45">
        <f t="shared" si="2"/>
        <v>43791.408000000003</v>
      </c>
      <c r="D54" s="11" t="str">
        <f t="shared" si="3"/>
        <v>vis</v>
      </c>
      <c r="E54" s="53">
        <f>VLOOKUP(C54,Active!C$21:E$956,3,FALSE)</f>
        <v>446.99646314806063</v>
      </c>
      <c r="F54" s="32" t="s">
        <v>126</v>
      </c>
      <c r="G54" s="11" t="str">
        <f t="shared" si="4"/>
        <v>43791.408</v>
      </c>
      <c r="H54" s="45">
        <f t="shared" si="5"/>
        <v>447</v>
      </c>
      <c r="I54" s="54" t="s">
        <v>583</v>
      </c>
      <c r="J54" s="55" t="s">
        <v>584</v>
      </c>
      <c r="K54" s="54">
        <v>447</v>
      </c>
      <c r="L54" s="54" t="s">
        <v>127</v>
      </c>
      <c r="M54" s="55" t="s">
        <v>411</v>
      </c>
      <c r="N54" s="55"/>
      <c r="O54" s="56" t="s">
        <v>517</v>
      </c>
      <c r="P54" s="56" t="s">
        <v>580</v>
      </c>
    </row>
    <row r="55" spans="1:16" ht="12.75" customHeight="1" thickBot="1" x14ac:dyDescent="0.25">
      <c r="A55" s="45" t="str">
        <f t="shared" si="0"/>
        <v> BBS 39 </v>
      </c>
      <c r="B55" s="32" t="str">
        <f t="shared" si="1"/>
        <v>I</v>
      </c>
      <c r="C55" s="45">
        <f t="shared" si="2"/>
        <v>43803.472000000002</v>
      </c>
      <c r="D55" s="11" t="str">
        <f t="shared" si="3"/>
        <v>vis</v>
      </c>
      <c r="E55" s="53">
        <f>VLOOKUP(C55,Active!C$21:E$956,3,FALSE)</f>
        <v>461.00729320379793</v>
      </c>
      <c r="F55" s="32" t="s">
        <v>126</v>
      </c>
      <c r="G55" s="11" t="str">
        <f t="shared" si="4"/>
        <v>43803.472</v>
      </c>
      <c r="H55" s="45">
        <f t="shared" si="5"/>
        <v>461</v>
      </c>
      <c r="I55" s="54" t="s">
        <v>585</v>
      </c>
      <c r="J55" s="55" t="s">
        <v>586</v>
      </c>
      <c r="K55" s="54">
        <v>461</v>
      </c>
      <c r="L55" s="54" t="s">
        <v>316</v>
      </c>
      <c r="M55" s="55" t="s">
        <v>411</v>
      </c>
      <c r="N55" s="55"/>
      <c r="O55" s="56" t="s">
        <v>517</v>
      </c>
      <c r="P55" s="56" t="s">
        <v>580</v>
      </c>
    </row>
    <row r="56" spans="1:16" ht="12.75" customHeight="1" thickBot="1" x14ac:dyDescent="0.25">
      <c r="A56" s="45" t="str">
        <f t="shared" si="0"/>
        <v> BBS 39 </v>
      </c>
      <c r="B56" s="32" t="str">
        <f t="shared" si="1"/>
        <v>I</v>
      </c>
      <c r="C56" s="45">
        <f t="shared" si="2"/>
        <v>43809.489000000001</v>
      </c>
      <c r="D56" s="11" t="str">
        <f t="shared" si="3"/>
        <v>vis</v>
      </c>
      <c r="E56" s="53">
        <f>VLOOKUP(C56,Active!C$21:E$956,3,FALSE)</f>
        <v>467.99528760411118</v>
      </c>
      <c r="F56" s="32" t="s">
        <v>126</v>
      </c>
      <c r="G56" s="11" t="str">
        <f t="shared" si="4"/>
        <v>43809.489</v>
      </c>
      <c r="H56" s="45">
        <f t="shared" si="5"/>
        <v>468</v>
      </c>
      <c r="I56" s="54" t="s">
        <v>590</v>
      </c>
      <c r="J56" s="55" t="s">
        <v>591</v>
      </c>
      <c r="K56" s="54">
        <v>468</v>
      </c>
      <c r="L56" s="54" t="s">
        <v>280</v>
      </c>
      <c r="M56" s="55" t="s">
        <v>411</v>
      </c>
      <c r="N56" s="55"/>
      <c r="O56" s="56" t="s">
        <v>517</v>
      </c>
      <c r="P56" s="56" t="s">
        <v>580</v>
      </c>
    </row>
    <row r="57" spans="1:16" ht="12.75" customHeight="1" thickBot="1" x14ac:dyDescent="0.25">
      <c r="A57" s="45" t="str">
        <f t="shared" si="0"/>
        <v> BBS 40 </v>
      </c>
      <c r="B57" s="32" t="str">
        <f t="shared" si="1"/>
        <v>I</v>
      </c>
      <c r="C57" s="45">
        <f t="shared" si="2"/>
        <v>43821.548000000003</v>
      </c>
      <c r="D57" s="11" t="str">
        <f t="shared" si="3"/>
        <v>vis</v>
      </c>
      <c r="E57" s="53">
        <f>VLOOKUP(C57,Active!C$21:E$956,3,FALSE)</f>
        <v>482.00031078399951</v>
      </c>
      <c r="F57" s="32" t="s">
        <v>126</v>
      </c>
      <c r="G57" s="11" t="str">
        <f t="shared" si="4"/>
        <v>43821.548</v>
      </c>
      <c r="H57" s="45">
        <f t="shared" si="5"/>
        <v>482</v>
      </c>
      <c r="I57" s="54" t="s">
        <v>592</v>
      </c>
      <c r="J57" s="55" t="s">
        <v>593</v>
      </c>
      <c r="K57" s="54">
        <v>482</v>
      </c>
      <c r="L57" s="54" t="s">
        <v>576</v>
      </c>
      <c r="M57" s="55" t="s">
        <v>411</v>
      </c>
      <c r="N57" s="55"/>
      <c r="O57" s="56" t="s">
        <v>412</v>
      </c>
      <c r="P57" s="56" t="s">
        <v>594</v>
      </c>
    </row>
    <row r="58" spans="1:16" ht="12.75" customHeight="1" thickBot="1" x14ac:dyDescent="0.25">
      <c r="A58" s="45" t="str">
        <f t="shared" si="0"/>
        <v> BBS 40 </v>
      </c>
      <c r="B58" s="32" t="str">
        <f t="shared" si="1"/>
        <v>I</v>
      </c>
      <c r="C58" s="45">
        <f t="shared" si="2"/>
        <v>43835.324000000001</v>
      </c>
      <c r="D58" s="11" t="str">
        <f t="shared" si="3"/>
        <v>vis</v>
      </c>
      <c r="E58" s="53">
        <f>VLOOKUP(C58,Active!C$21:E$956,3,FALSE)</f>
        <v>497.99941513146581</v>
      </c>
      <c r="F58" s="32" t="s">
        <v>126</v>
      </c>
      <c r="G58" s="11" t="str">
        <f t="shared" si="4"/>
        <v>43835.324</v>
      </c>
      <c r="H58" s="45">
        <f t="shared" si="5"/>
        <v>498</v>
      </c>
      <c r="I58" s="54" t="s">
        <v>595</v>
      </c>
      <c r="J58" s="55" t="s">
        <v>596</v>
      </c>
      <c r="K58" s="54">
        <v>498</v>
      </c>
      <c r="L58" s="54" t="s">
        <v>180</v>
      </c>
      <c r="M58" s="55" t="s">
        <v>411</v>
      </c>
      <c r="N58" s="55"/>
      <c r="O58" s="56" t="s">
        <v>517</v>
      </c>
      <c r="P58" s="56" t="s">
        <v>594</v>
      </c>
    </row>
    <row r="59" spans="1:16" ht="12.75" customHeight="1" thickBot="1" x14ac:dyDescent="0.25">
      <c r="A59" s="45" t="str">
        <f t="shared" si="0"/>
        <v> BBS 40 </v>
      </c>
      <c r="B59" s="32" t="str">
        <f t="shared" si="1"/>
        <v>I</v>
      </c>
      <c r="C59" s="45">
        <f t="shared" si="2"/>
        <v>43841.345000000001</v>
      </c>
      <c r="D59" s="11" t="str">
        <f t="shared" si="3"/>
        <v>vis</v>
      </c>
      <c r="E59" s="53">
        <f>VLOOKUP(C59,Active!C$21:E$956,3,FALSE)</f>
        <v>504.99205503246162</v>
      </c>
      <c r="F59" s="32" t="s">
        <v>126</v>
      </c>
      <c r="G59" s="11" t="str">
        <f t="shared" si="4"/>
        <v>43841.345</v>
      </c>
      <c r="H59" s="45">
        <f t="shared" si="5"/>
        <v>505</v>
      </c>
      <c r="I59" s="54" t="s">
        <v>597</v>
      </c>
      <c r="J59" s="55" t="s">
        <v>598</v>
      </c>
      <c r="K59" s="54">
        <v>505</v>
      </c>
      <c r="L59" s="54" t="s">
        <v>599</v>
      </c>
      <c r="M59" s="55" t="s">
        <v>411</v>
      </c>
      <c r="N59" s="55"/>
      <c r="O59" s="56" t="s">
        <v>412</v>
      </c>
      <c r="P59" s="56" t="s">
        <v>594</v>
      </c>
    </row>
    <row r="60" spans="1:16" ht="12.75" customHeight="1" thickBot="1" x14ac:dyDescent="0.25">
      <c r="A60" s="45" t="str">
        <f t="shared" si="0"/>
        <v> BBS 41 </v>
      </c>
      <c r="B60" s="32" t="str">
        <f t="shared" si="1"/>
        <v>I</v>
      </c>
      <c r="C60" s="45">
        <f t="shared" si="2"/>
        <v>43848.241000000002</v>
      </c>
      <c r="D60" s="11" t="str">
        <f t="shared" si="3"/>
        <v>vis</v>
      </c>
      <c r="E60" s="53">
        <f>VLOOKUP(C60,Active!C$21:E$956,3,FALSE)</f>
        <v>513.00089820755989</v>
      </c>
      <c r="F60" s="32" t="s">
        <v>126</v>
      </c>
      <c r="G60" s="11" t="str">
        <f t="shared" si="4"/>
        <v>43848.241</v>
      </c>
      <c r="H60" s="45">
        <f t="shared" si="5"/>
        <v>513</v>
      </c>
      <c r="I60" s="54" t="s">
        <v>600</v>
      </c>
      <c r="J60" s="55" t="s">
        <v>601</v>
      </c>
      <c r="K60" s="54">
        <v>513</v>
      </c>
      <c r="L60" s="54" t="s">
        <v>241</v>
      </c>
      <c r="M60" s="55" t="s">
        <v>411</v>
      </c>
      <c r="N60" s="55"/>
      <c r="O60" s="56" t="s">
        <v>412</v>
      </c>
      <c r="P60" s="56" t="s">
        <v>602</v>
      </c>
    </row>
    <row r="61" spans="1:16" ht="12.75" customHeight="1" thickBot="1" x14ac:dyDescent="0.25">
      <c r="A61" s="45" t="str">
        <f t="shared" si="0"/>
        <v> BBS 45 </v>
      </c>
      <c r="B61" s="32" t="str">
        <f t="shared" si="1"/>
        <v>I</v>
      </c>
      <c r="C61" s="45">
        <f t="shared" si="2"/>
        <v>44144.445</v>
      </c>
      <c r="D61" s="11" t="str">
        <f t="shared" si="3"/>
        <v>vis</v>
      </c>
      <c r="E61" s="53">
        <f>VLOOKUP(C61,Active!C$21:E$956,3,FALSE)</f>
        <v>857.00486918154002</v>
      </c>
      <c r="F61" s="32" t="s">
        <v>126</v>
      </c>
      <c r="G61" s="11" t="str">
        <f t="shared" si="4"/>
        <v>44144.445</v>
      </c>
      <c r="H61" s="45">
        <f t="shared" si="5"/>
        <v>857</v>
      </c>
      <c r="I61" s="54" t="s">
        <v>607</v>
      </c>
      <c r="J61" s="55" t="s">
        <v>608</v>
      </c>
      <c r="K61" s="54">
        <v>857</v>
      </c>
      <c r="L61" s="54" t="s">
        <v>456</v>
      </c>
      <c r="M61" s="55" t="s">
        <v>411</v>
      </c>
      <c r="N61" s="55"/>
      <c r="O61" s="56" t="s">
        <v>517</v>
      </c>
      <c r="P61" s="56" t="s">
        <v>609</v>
      </c>
    </row>
    <row r="62" spans="1:16" ht="12.75" customHeight="1" thickBot="1" x14ac:dyDescent="0.25">
      <c r="A62" s="45" t="str">
        <f t="shared" si="0"/>
        <v> BBS 45 </v>
      </c>
      <c r="B62" s="32" t="str">
        <f t="shared" si="1"/>
        <v>I</v>
      </c>
      <c r="C62" s="45">
        <f t="shared" si="2"/>
        <v>44157.345000000001</v>
      </c>
      <c r="D62" s="11" t="str">
        <f t="shared" si="3"/>
        <v>vis</v>
      </c>
      <c r="E62" s="53">
        <f>VLOOKUP(C62,Active!C$21:E$956,3,FALSE)</f>
        <v>871.98660887973756</v>
      </c>
      <c r="F62" s="32" t="s">
        <v>126</v>
      </c>
      <c r="G62" s="11" t="str">
        <f t="shared" si="4"/>
        <v>44157.345</v>
      </c>
      <c r="H62" s="45">
        <f t="shared" si="5"/>
        <v>872</v>
      </c>
      <c r="I62" s="54" t="s">
        <v>610</v>
      </c>
      <c r="J62" s="55" t="s">
        <v>611</v>
      </c>
      <c r="K62" s="54">
        <v>872</v>
      </c>
      <c r="L62" s="54" t="s">
        <v>249</v>
      </c>
      <c r="M62" s="55" t="s">
        <v>411</v>
      </c>
      <c r="N62" s="55"/>
      <c r="O62" s="56" t="s">
        <v>612</v>
      </c>
      <c r="P62" s="56" t="s">
        <v>609</v>
      </c>
    </row>
    <row r="63" spans="1:16" ht="12.75" customHeight="1" thickBot="1" x14ac:dyDescent="0.25">
      <c r="A63" s="45" t="str">
        <f t="shared" si="0"/>
        <v> BBS 45 </v>
      </c>
      <c r="B63" s="32" t="str">
        <f t="shared" si="1"/>
        <v>I</v>
      </c>
      <c r="C63" s="45">
        <f t="shared" si="2"/>
        <v>44201.271999999997</v>
      </c>
      <c r="D63" s="11" t="str">
        <f t="shared" si="3"/>
        <v>vis</v>
      </c>
      <c r="E63" s="53">
        <f>VLOOKUP(C63,Active!C$21:E$956,3,FALSE)</f>
        <v>923.00233599001547</v>
      </c>
      <c r="F63" s="32" t="s">
        <v>126</v>
      </c>
      <c r="G63" s="11" t="str">
        <f t="shared" si="4"/>
        <v>44201.272</v>
      </c>
      <c r="H63" s="45">
        <f t="shared" si="5"/>
        <v>923</v>
      </c>
      <c r="I63" s="54" t="s">
        <v>617</v>
      </c>
      <c r="J63" s="55" t="s">
        <v>618</v>
      </c>
      <c r="K63" s="54">
        <v>923</v>
      </c>
      <c r="L63" s="54" t="s">
        <v>459</v>
      </c>
      <c r="M63" s="55" t="s">
        <v>411</v>
      </c>
      <c r="N63" s="55"/>
      <c r="O63" s="56" t="s">
        <v>612</v>
      </c>
      <c r="P63" s="56" t="s">
        <v>609</v>
      </c>
    </row>
    <row r="64" spans="1:16" ht="12.75" customHeight="1" thickBot="1" x14ac:dyDescent="0.25">
      <c r="A64" s="45" t="str">
        <f t="shared" si="0"/>
        <v> BBS 45 </v>
      </c>
      <c r="B64" s="32" t="str">
        <f t="shared" si="1"/>
        <v>I</v>
      </c>
      <c r="C64" s="45">
        <f t="shared" si="2"/>
        <v>44201.277000000002</v>
      </c>
      <c r="D64" s="11" t="str">
        <f t="shared" si="3"/>
        <v>vis</v>
      </c>
      <c r="E64" s="53">
        <f>VLOOKUP(C64,Active!C$21:E$956,3,FALSE)</f>
        <v>923.00814286587286</v>
      </c>
      <c r="F64" s="32" t="s">
        <v>126</v>
      </c>
      <c r="G64" s="11" t="str">
        <f t="shared" si="4"/>
        <v>44201.277</v>
      </c>
      <c r="H64" s="45">
        <f t="shared" si="5"/>
        <v>923</v>
      </c>
      <c r="I64" s="54" t="s">
        <v>619</v>
      </c>
      <c r="J64" s="55" t="s">
        <v>620</v>
      </c>
      <c r="K64" s="54">
        <v>923</v>
      </c>
      <c r="L64" s="54" t="s">
        <v>183</v>
      </c>
      <c r="M64" s="55" t="s">
        <v>411</v>
      </c>
      <c r="N64" s="55"/>
      <c r="O64" s="56" t="s">
        <v>517</v>
      </c>
      <c r="P64" s="56" t="s">
        <v>609</v>
      </c>
    </row>
    <row r="65" spans="1:16" ht="12.75" customHeight="1" thickBot="1" x14ac:dyDescent="0.25">
      <c r="A65" s="45" t="str">
        <f t="shared" si="0"/>
        <v> BBS 46 </v>
      </c>
      <c r="B65" s="32" t="str">
        <f t="shared" si="1"/>
        <v>I</v>
      </c>
      <c r="C65" s="45">
        <f t="shared" si="2"/>
        <v>44212.46</v>
      </c>
      <c r="D65" s="11" t="str">
        <f t="shared" si="3"/>
        <v>vis</v>
      </c>
      <c r="E65" s="53">
        <f>VLOOKUP(C65,Active!C$21:E$956,3,FALSE)</f>
        <v>935.9958013964839</v>
      </c>
      <c r="F65" s="32" t="s">
        <v>126</v>
      </c>
      <c r="G65" s="11" t="str">
        <f t="shared" si="4"/>
        <v>44212.460</v>
      </c>
      <c r="H65" s="45">
        <f t="shared" si="5"/>
        <v>936</v>
      </c>
      <c r="I65" s="54" t="s">
        <v>621</v>
      </c>
      <c r="J65" s="55" t="s">
        <v>622</v>
      </c>
      <c r="K65" s="54">
        <v>936</v>
      </c>
      <c r="L65" s="54" t="s">
        <v>280</v>
      </c>
      <c r="M65" s="55" t="s">
        <v>411</v>
      </c>
      <c r="N65" s="55"/>
      <c r="O65" s="56" t="s">
        <v>517</v>
      </c>
      <c r="P65" s="56" t="s">
        <v>623</v>
      </c>
    </row>
    <row r="66" spans="1:16" ht="12.75" customHeight="1" thickBot="1" x14ac:dyDescent="0.25">
      <c r="A66" s="45" t="str">
        <f t="shared" si="0"/>
        <v> BBS 52 </v>
      </c>
      <c r="B66" s="32" t="str">
        <f t="shared" si="1"/>
        <v>I</v>
      </c>
      <c r="C66" s="45">
        <f t="shared" si="2"/>
        <v>44603.385999999999</v>
      </c>
      <c r="D66" s="11" t="str">
        <f t="shared" si="3"/>
        <v>vis</v>
      </c>
      <c r="E66" s="53">
        <f>VLOOKUP(C66,Active!C$21:E$956,3,FALSE)</f>
        <v>1390.0075512613573</v>
      </c>
      <c r="F66" s="32" t="s">
        <v>126</v>
      </c>
      <c r="G66" s="11" t="str">
        <f t="shared" si="4"/>
        <v>44603.386</v>
      </c>
      <c r="H66" s="45">
        <f t="shared" si="5"/>
        <v>1390</v>
      </c>
      <c r="I66" s="54" t="s">
        <v>628</v>
      </c>
      <c r="J66" s="55" t="s">
        <v>629</v>
      </c>
      <c r="K66" s="54">
        <v>1390</v>
      </c>
      <c r="L66" s="54" t="s">
        <v>183</v>
      </c>
      <c r="M66" s="55" t="s">
        <v>411</v>
      </c>
      <c r="N66" s="55"/>
      <c r="O66" s="56" t="s">
        <v>517</v>
      </c>
      <c r="P66" s="56" t="s">
        <v>630</v>
      </c>
    </row>
    <row r="67" spans="1:16" ht="12.75" customHeight="1" thickBot="1" x14ac:dyDescent="0.25">
      <c r="A67" s="45" t="str">
        <f t="shared" si="0"/>
        <v> BBS 56 </v>
      </c>
      <c r="B67" s="32" t="str">
        <f t="shared" si="1"/>
        <v>I</v>
      </c>
      <c r="C67" s="45">
        <f t="shared" si="2"/>
        <v>44831.552000000003</v>
      </c>
      <c r="D67" s="11" t="str">
        <f t="shared" si="3"/>
        <v>vis</v>
      </c>
      <c r="E67" s="53">
        <f>VLOOKUP(C67,Active!C$21:E$956,3,FALSE)</f>
        <v>1654.9938783914815</v>
      </c>
      <c r="F67" s="32" t="s">
        <v>126</v>
      </c>
      <c r="G67" s="11" t="str">
        <f t="shared" si="4"/>
        <v>44831.552</v>
      </c>
      <c r="H67" s="45">
        <f t="shared" si="5"/>
        <v>1655</v>
      </c>
      <c r="I67" s="54" t="s">
        <v>631</v>
      </c>
      <c r="J67" s="55" t="s">
        <v>632</v>
      </c>
      <c r="K67" s="54">
        <v>1655</v>
      </c>
      <c r="L67" s="54" t="s">
        <v>355</v>
      </c>
      <c r="M67" s="55" t="s">
        <v>411</v>
      </c>
      <c r="N67" s="55"/>
      <c r="O67" s="56" t="s">
        <v>612</v>
      </c>
      <c r="P67" s="56" t="s">
        <v>633</v>
      </c>
    </row>
    <row r="68" spans="1:16" ht="12.75" customHeight="1" thickBot="1" x14ac:dyDescent="0.25">
      <c r="A68" s="45" t="str">
        <f t="shared" si="0"/>
        <v> BBS 57 </v>
      </c>
      <c r="B68" s="32" t="str">
        <f t="shared" si="1"/>
        <v>I</v>
      </c>
      <c r="C68" s="45">
        <f t="shared" si="2"/>
        <v>44913.358</v>
      </c>
      <c r="D68" s="11" t="str">
        <f t="shared" si="3"/>
        <v>vis</v>
      </c>
      <c r="E68" s="53">
        <f>VLOOKUP(C68,Active!C$21:E$956,3,FALSE)</f>
        <v>1750.0013355814472</v>
      </c>
      <c r="F68" s="32" t="s">
        <v>126</v>
      </c>
      <c r="G68" s="11" t="str">
        <f t="shared" si="4"/>
        <v>44913.358</v>
      </c>
      <c r="H68" s="45">
        <f t="shared" si="5"/>
        <v>1750</v>
      </c>
      <c r="I68" s="54" t="s">
        <v>636</v>
      </c>
      <c r="J68" s="55" t="s">
        <v>637</v>
      </c>
      <c r="K68" s="54">
        <v>1750</v>
      </c>
      <c r="L68" s="54" t="s">
        <v>241</v>
      </c>
      <c r="M68" s="55" t="s">
        <v>411</v>
      </c>
      <c r="N68" s="55"/>
      <c r="O68" s="56" t="s">
        <v>612</v>
      </c>
      <c r="P68" s="56" t="s">
        <v>638</v>
      </c>
    </row>
    <row r="69" spans="1:16" ht="13.5" thickBot="1" x14ac:dyDescent="0.25">
      <c r="A69" s="45" t="str">
        <f t="shared" si="0"/>
        <v> BBS 57 </v>
      </c>
      <c r="B69" s="32" t="str">
        <f t="shared" si="1"/>
        <v>I</v>
      </c>
      <c r="C69" s="45">
        <f t="shared" si="2"/>
        <v>44913.362999999998</v>
      </c>
      <c r="D69" s="11" t="str">
        <f t="shared" si="3"/>
        <v>vis</v>
      </c>
      <c r="E69" s="53">
        <f>VLOOKUP(C69,Active!C$21:E$956,3,FALSE)</f>
        <v>1750.0071424572961</v>
      </c>
      <c r="F69" s="32" t="s">
        <v>126</v>
      </c>
      <c r="G69" s="11" t="str">
        <f t="shared" si="4"/>
        <v>44913.363</v>
      </c>
      <c r="H69" s="45">
        <f t="shared" si="5"/>
        <v>1750</v>
      </c>
      <c r="I69" s="54" t="s">
        <v>639</v>
      </c>
      <c r="J69" s="55" t="s">
        <v>640</v>
      </c>
      <c r="K69" s="54">
        <v>1750</v>
      </c>
      <c r="L69" s="54" t="s">
        <v>316</v>
      </c>
      <c r="M69" s="55" t="s">
        <v>411</v>
      </c>
      <c r="N69" s="55"/>
      <c r="O69" s="56" t="s">
        <v>517</v>
      </c>
      <c r="P69" s="56" t="s">
        <v>638</v>
      </c>
    </row>
    <row r="70" spans="1:16" ht="13.5" thickBot="1" x14ac:dyDescent="0.25">
      <c r="A70" s="45" t="str">
        <f t="shared" si="0"/>
        <v> BBS 57 </v>
      </c>
      <c r="B70" s="32" t="str">
        <f t="shared" si="1"/>
        <v>I</v>
      </c>
      <c r="C70" s="45">
        <f t="shared" si="2"/>
        <v>44931.438000000002</v>
      </c>
      <c r="D70" s="11" t="str">
        <f t="shared" si="3"/>
        <v>vis</v>
      </c>
      <c r="E70" s="53">
        <f>VLOOKUP(C70,Active!C$21:E$956,3,FALSE)</f>
        <v>1770.9989986623311</v>
      </c>
      <c r="F70" s="32" t="s">
        <v>126</v>
      </c>
      <c r="G70" s="11" t="str">
        <f t="shared" si="4"/>
        <v>44931.438</v>
      </c>
      <c r="H70" s="45">
        <f t="shared" si="5"/>
        <v>1771</v>
      </c>
      <c r="I70" s="54" t="s">
        <v>641</v>
      </c>
      <c r="J70" s="55" t="s">
        <v>642</v>
      </c>
      <c r="K70" s="54">
        <v>1771</v>
      </c>
      <c r="L70" s="54" t="s">
        <v>180</v>
      </c>
      <c r="M70" s="55" t="s">
        <v>411</v>
      </c>
      <c r="N70" s="55"/>
      <c r="O70" s="56" t="s">
        <v>517</v>
      </c>
      <c r="P70" s="56" t="s">
        <v>638</v>
      </c>
    </row>
    <row r="71" spans="1:16" ht="13.5" thickBot="1" x14ac:dyDescent="0.25">
      <c r="A71" s="45" t="str">
        <f t="shared" si="0"/>
        <v> BBS 62 </v>
      </c>
      <c r="B71" s="32" t="str">
        <f t="shared" si="1"/>
        <v>I</v>
      </c>
      <c r="C71" s="45">
        <f t="shared" si="2"/>
        <v>45241.415000000001</v>
      </c>
      <c r="D71" s="11" t="str">
        <f t="shared" si="3"/>
        <v>vis</v>
      </c>
      <c r="E71" s="53">
        <f>VLOOKUP(C71,Active!C$21:E$956,3,FALSE)</f>
        <v>2130.99858985827</v>
      </c>
      <c r="F71" s="32" t="s">
        <v>126</v>
      </c>
      <c r="G71" s="11" t="str">
        <f t="shared" si="4"/>
        <v>45241.415</v>
      </c>
      <c r="H71" s="45">
        <f t="shared" si="5"/>
        <v>2131</v>
      </c>
      <c r="I71" s="54" t="s">
        <v>648</v>
      </c>
      <c r="J71" s="55" t="s">
        <v>649</v>
      </c>
      <c r="K71" s="54">
        <v>2131</v>
      </c>
      <c r="L71" s="54" t="s">
        <v>180</v>
      </c>
      <c r="M71" s="55" t="s">
        <v>411</v>
      </c>
      <c r="N71" s="55"/>
      <c r="O71" s="56" t="s">
        <v>517</v>
      </c>
      <c r="P71" s="56" t="s">
        <v>650</v>
      </c>
    </row>
    <row r="72" spans="1:16" ht="13.5" thickBot="1" x14ac:dyDescent="0.25">
      <c r="A72" s="45" t="str">
        <f t="shared" si="0"/>
        <v>IBVS 2385 </v>
      </c>
      <c r="B72" s="32" t="str">
        <f t="shared" si="1"/>
        <v>I</v>
      </c>
      <c r="C72" s="45">
        <f t="shared" si="2"/>
        <v>45265.522799999999</v>
      </c>
      <c r="D72" s="11" t="str">
        <f t="shared" si="3"/>
        <v>vis</v>
      </c>
      <c r="E72" s="53">
        <f>VLOOKUP(C72,Active!C$21:E$956,3,FALSE)</f>
        <v>2158.9967901913037</v>
      </c>
      <c r="F72" s="32" t="s">
        <v>126</v>
      </c>
      <c r="G72" s="11" t="str">
        <f t="shared" si="4"/>
        <v>45265.5228</v>
      </c>
      <c r="H72" s="45">
        <f t="shared" si="5"/>
        <v>2159</v>
      </c>
      <c r="I72" s="54" t="s">
        <v>651</v>
      </c>
      <c r="J72" s="55" t="s">
        <v>652</v>
      </c>
      <c r="K72" s="54">
        <v>2159</v>
      </c>
      <c r="L72" s="54" t="s">
        <v>653</v>
      </c>
      <c r="M72" s="55" t="s">
        <v>395</v>
      </c>
      <c r="N72" s="55" t="s">
        <v>396</v>
      </c>
      <c r="O72" s="56" t="s">
        <v>654</v>
      </c>
      <c r="P72" s="57" t="s">
        <v>655</v>
      </c>
    </row>
    <row r="73" spans="1:16" ht="13.5" thickBot="1" x14ac:dyDescent="0.25">
      <c r="A73" s="45" t="str">
        <f t="shared" si="0"/>
        <v>IBVS 2385 </v>
      </c>
      <c r="B73" s="32" t="str">
        <f t="shared" si="1"/>
        <v>I</v>
      </c>
      <c r="C73" s="45">
        <f t="shared" si="2"/>
        <v>45284.4666</v>
      </c>
      <c r="D73" s="11" t="str">
        <f t="shared" si="3"/>
        <v>vis</v>
      </c>
      <c r="E73" s="53">
        <f>VLOOKUP(C73,Active!C$21:E$956,3,FALSE)</f>
        <v>2180.9976491443808</v>
      </c>
      <c r="F73" s="32" t="s">
        <v>126</v>
      </c>
      <c r="G73" s="11" t="str">
        <f t="shared" si="4"/>
        <v>45284.4666</v>
      </c>
      <c r="H73" s="45">
        <f t="shared" si="5"/>
        <v>2181</v>
      </c>
      <c r="I73" s="54" t="s">
        <v>659</v>
      </c>
      <c r="J73" s="55" t="s">
        <v>660</v>
      </c>
      <c r="K73" s="54">
        <v>2181</v>
      </c>
      <c r="L73" s="54" t="s">
        <v>661</v>
      </c>
      <c r="M73" s="55" t="s">
        <v>395</v>
      </c>
      <c r="N73" s="55" t="s">
        <v>396</v>
      </c>
      <c r="O73" s="56" t="s">
        <v>662</v>
      </c>
      <c r="P73" s="57" t="s">
        <v>655</v>
      </c>
    </row>
    <row r="74" spans="1:16" ht="13.5" thickBot="1" x14ac:dyDescent="0.25">
      <c r="A74" s="45" t="str">
        <f t="shared" si="0"/>
        <v>IBVS 2385 </v>
      </c>
      <c r="B74" s="32" t="str">
        <f t="shared" si="1"/>
        <v>I</v>
      </c>
      <c r="C74" s="45">
        <f t="shared" si="2"/>
        <v>45285.328399999999</v>
      </c>
      <c r="D74" s="11" t="str">
        <f t="shared" si="3"/>
        <v>vis</v>
      </c>
      <c r="E74" s="53">
        <f>VLOOKUP(C74,Active!C$21:E$956,3,FALSE)</f>
        <v>2181.9985222662322</v>
      </c>
      <c r="F74" s="32" t="s">
        <v>126</v>
      </c>
      <c r="G74" s="11" t="str">
        <f t="shared" si="4"/>
        <v>45285.3284</v>
      </c>
      <c r="H74" s="45">
        <f t="shared" si="5"/>
        <v>2182</v>
      </c>
      <c r="I74" s="54" t="s">
        <v>663</v>
      </c>
      <c r="J74" s="55" t="s">
        <v>664</v>
      </c>
      <c r="K74" s="54">
        <v>2182</v>
      </c>
      <c r="L74" s="54" t="s">
        <v>665</v>
      </c>
      <c r="M74" s="55" t="s">
        <v>395</v>
      </c>
      <c r="N74" s="55" t="s">
        <v>396</v>
      </c>
      <c r="O74" s="56" t="s">
        <v>666</v>
      </c>
      <c r="P74" s="57" t="s">
        <v>655</v>
      </c>
    </row>
    <row r="75" spans="1:16" ht="13.5" thickBot="1" x14ac:dyDescent="0.25">
      <c r="A75" s="45" t="str">
        <f t="shared" ref="A75:A138" si="6">P75</f>
        <v> BBS 64 </v>
      </c>
      <c r="B75" s="32" t="str">
        <f t="shared" ref="B75:B138" si="7">IF(H75=INT(H75),"I","II")</f>
        <v>I</v>
      </c>
      <c r="C75" s="45">
        <f t="shared" ref="C75:C138" si="8">1*G75</f>
        <v>45323.214</v>
      </c>
      <c r="D75" s="11" t="str">
        <f t="shared" ref="D75:D138" si="9">VLOOKUP(F75,I$1:J$5,2,FALSE)</f>
        <v>vis</v>
      </c>
      <c r="E75" s="53">
        <f>VLOOKUP(C75,Active!C$21:E$956,3,FALSE)</f>
        <v>2225.9979174220452</v>
      </c>
      <c r="F75" s="32" t="s">
        <v>126</v>
      </c>
      <c r="G75" s="11" t="str">
        <f t="shared" ref="G75:G138" si="10">MID(I75,3,LEN(I75)-3)</f>
        <v>45323.214</v>
      </c>
      <c r="H75" s="45">
        <f t="shared" ref="H75:H138" si="11">1*K75</f>
        <v>2226</v>
      </c>
      <c r="I75" s="54" t="s">
        <v>670</v>
      </c>
      <c r="J75" s="55" t="s">
        <v>671</v>
      </c>
      <c r="K75" s="54">
        <v>2226</v>
      </c>
      <c r="L75" s="54" t="s">
        <v>322</v>
      </c>
      <c r="M75" s="55" t="s">
        <v>411</v>
      </c>
      <c r="N75" s="55"/>
      <c r="O75" s="56" t="s">
        <v>612</v>
      </c>
      <c r="P75" s="56" t="s">
        <v>672</v>
      </c>
    </row>
    <row r="76" spans="1:16" ht="13.5" thickBot="1" x14ac:dyDescent="0.25">
      <c r="A76" s="45" t="str">
        <f t="shared" si="6"/>
        <v> BBS 64 </v>
      </c>
      <c r="B76" s="32" t="str">
        <f t="shared" si="7"/>
        <v>I</v>
      </c>
      <c r="C76" s="45">
        <f t="shared" si="8"/>
        <v>45335.266000000003</v>
      </c>
      <c r="D76" s="11" t="str">
        <f t="shared" si="9"/>
        <v>vis</v>
      </c>
      <c r="E76" s="53">
        <f>VLOOKUP(C76,Active!C$21:E$956,3,FALSE)</f>
        <v>2239.9948109757433</v>
      </c>
      <c r="F76" s="32" t="s">
        <v>126</v>
      </c>
      <c r="G76" s="11" t="str">
        <f t="shared" si="10"/>
        <v>45335.266</v>
      </c>
      <c r="H76" s="45">
        <f t="shared" si="11"/>
        <v>2240</v>
      </c>
      <c r="I76" s="54" t="s">
        <v>673</v>
      </c>
      <c r="J76" s="55" t="s">
        <v>674</v>
      </c>
      <c r="K76" s="54">
        <v>2240</v>
      </c>
      <c r="L76" s="54" t="s">
        <v>280</v>
      </c>
      <c r="M76" s="55" t="s">
        <v>411</v>
      </c>
      <c r="N76" s="55"/>
      <c r="O76" s="56" t="s">
        <v>612</v>
      </c>
      <c r="P76" s="56" t="s">
        <v>672</v>
      </c>
    </row>
    <row r="77" spans="1:16" ht="13.5" thickBot="1" x14ac:dyDescent="0.25">
      <c r="A77" s="45" t="str">
        <f t="shared" si="6"/>
        <v> BBS 69 </v>
      </c>
      <c r="B77" s="32" t="str">
        <f t="shared" si="7"/>
        <v>I</v>
      </c>
      <c r="C77" s="45">
        <f t="shared" si="8"/>
        <v>45613.392</v>
      </c>
      <c r="D77" s="11" t="str">
        <f t="shared" si="9"/>
        <v>vis</v>
      </c>
      <c r="E77" s="53">
        <f>VLOOKUP(C77,Active!C$21:E$956,3,FALSE)</f>
        <v>2563.0034416191806</v>
      </c>
      <c r="F77" s="32" t="s">
        <v>126</v>
      </c>
      <c r="G77" s="11" t="str">
        <f t="shared" si="10"/>
        <v>45613.392</v>
      </c>
      <c r="H77" s="45">
        <f t="shared" si="11"/>
        <v>2563</v>
      </c>
      <c r="I77" s="54" t="s">
        <v>677</v>
      </c>
      <c r="J77" s="55" t="s">
        <v>678</v>
      </c>
      <c r="K77" s="54">
        <v>2563</v>
      </c>
      <c r="L77" s="54" t="s">
        <v>349</v>
      </c>
      <c r="M77" s="55" t="s">
        <v>411</v>
      </c>
      <c r="N77" s="55"/>
      <c r="O77" s="56" t="s">
        <v>517</v>
      </c>
      <c r="P77" s="56" t="s">
        <v>679</v>
      </c>
    </row>
    <row r="78" spans="1:16" ht="13.5" thickBot="1" x14ac:dyDescent="0.25">
      <c r="A78" s="45" t="str">
        <f t="shared" si="6"/>
        <v> BBS 69 </v>
      </c>
      <c r="B78" s="32" t="str">
        <f t="shared" si="7"/>
        <v>I</v>
      </c>
      <c r="C78" s="45">
        <f t="shared" si="8"/>
        <v>45632.332000000002</v>
      </c>
      <c r="D78" s="11" t="str">
        <f t="shared" si="9"/>
        <v>vis</v>
      </c>
      <c r="E78" s="53">
        <f>VLOOKUP(C78,Active!C$21:E$956,3,FALSE)</f>
        <v>2584.999887346612</v>
      </c>
      <c r="F78" s="32" t="s">
        <v>126</v>
      </c>
      <c r="G78" s="11" t="str">
        <f t="shared" si="10"/>
        <v>45632.332</v>
      </c>
      <c r="H78" s="45">
        <f t="shared" si="11"/>
        <v>2585</v>
      </c>
      <c r="I78" s="54" t="s">
        <v>680</v>
      </c>
      <c r="J78" s="55" t="s">
        <v>681</v>
      </c>
      <c r="K78" s="54">
        <v>2585</v>
      </c>
      <c r="L78" s="54" t="s">
        <v>160</v>
      </c>
      <c r="M78" s="55" t="s">
        <v>411</v>
      </c>
      <c r="N78" s="55"/>
      <c r="O78" s="56" t="s">
        <v>517</v>
      </c>
      <c r="P78" s="56" t="s">
        <v>679</v>
      </c>
    </row>
    <row r="79" spans="1:16" ht="13.5" thickBot="1" x14ac:dyDescent="0.25">
      <c r="A79" s="45" t="str">
        <f t="shared" si="6"/>
        <v>IBVS 3078 </v>
      </c>
      <c r="B79" s="32" t="str">
        <f t="shared" si="7"/>
        <v>I</v>
      </c>
      <c r="C79" s="45">
        <f t="shared" si="8"/>
        <v>46004.300799999997</v>
      </c>
      <c r="D79" s="11" t="str">
        <f t="shared" si="9"/>
        <v>vis</v>
      </c>
      <c r="E79" s="53">
        <f>VLOOKUP(C79,Active!C$21:E$956,3,FALSE)</f>
        <v>3016.9952158311207</v>
      </c>
      <c r="F79" s="32" t="s">
        <v>126</v>
      </c>
      <c r="G79" s="11" t="str">
        <f t="shared" si="10"/>
        <v>46004.3008</v>
      </c>
      <c r="H79" s="45">
        <f t="shared" si="11"/>
        <v>3017</v>
      </c>
      <c r="I79" s="54" t="s">
        <v>688</v>
      </c>
      <c r="J79" s="55" t="s">
        <v>689</v>
      </c>
      <c r="K79" s="54">
        <v>3017</v>
      </c>
      <c r="L79" s="54" t="s">
        <v>690</v>
      </c>
      <c r="M79" s="55" t="s">
        <v>395</v>
      </c>
      <c r="N79" s="55" t="s">
        <v>396</v>
      </c>
      <c r="O79" s="56" t="s">
        <v>691</v>
      </c>
      <c r="P79" s="57" t="s">
        <v>687</v>
      </c>
    </row>
    <row r="80" spans="1:16" ht="13.5" thickBot="1" x14ac:dyDescent="0.25">
      <c r="A80" s="45" t="str">
        <f t="shared" si="6"/>
        <v> BBS 74 </v>
      </c>
      <c r="B80" s="32" t="str">
        <f t="shared" si="7"/>
        <v>I</v>
      </c>
      <c r="C80" s="45">
        <f t="shared" si="8"/>
        <v>46023.25</v>
      </c>
      <c r="D80" s="11" t="str">
        <f t="shared" si="9"/>
        <v>vis</v>
      </c>
      <c r="E80" s="53">
        <f>VLOOKUP(C80,Active!C$21:E$956,3,FALSE)</f>
        <v>3039.0023462101203</v>
      </c>
      <c r="F80" s="32" t="s">
        <v>126</v>
      </c>
      <c r="G80" s="11" t="str">
        <f t="shared" si="10"/>
        <v>46023.250</v>
      </c>
      <c r="H80" s="45">
        <f t="shared" si="11"/>
        <v>3039</v>
      </c>
      <c r="I80" s="54" t="s">
        <v>692</v>
      </c>
      <c r="J80" s="55" t="s">
        <v>693</v>
      </c>
      <c r="K80" s="54">
        <v>3039</v>
      </c>
      <c r="L80" s="54" t="s">
        <v>459</v>
      </c>
      <c r="M80" s="55" t="s">
        <v>411</v>
      </c>
      <c r="N80" s="55"/>
      <c r="O80" s="56" t="s">
        <v>612</v>
      </c>
      <c r="P80" s="56" t="s">
        <v>694</v>
      </c>
    </row>
    <row r="81" spans="1:16" ht="13.5" thickBot="1" x14ac:dyDescent="0.25">
      <c r="A81" s="45" t="str">
        <f t="shared" si="6"/>
        <v> BBS 75 </v>
      </c>
      <c r="B81" s="32" t="str">
        <f t="shared" si="7"/>
        <v>I</v>
      </c>
      <c r="C81" s="45">
        <f t="shared" si="8"/>
        <v>46054.243999999999</v>
      </c>
      <c r="D81" s="11" t="str">
        <f t="shared" si="9"/>
        <v>vis</v>
      </c>
      <c r="E81" s="53">
        <f>VLOOKUP(C81,Active!C$21:E$956,3,FALSE)</f>
        <v>3074.9980082415823</v>
      </c>
      <c r="F81" s="32" t="s">
        <v>126</v>
      </c>
      <c r="G81" s="11" t="str">
        <f t="shared" si="10"/>
        <v>46054.244</v>
      </c>
      <c r="H81" s="45">
        <f t="shared" si="11"/>
        <v>3075</v>
      </c>
      <c r="I81" s="54" t="s">
        <v>700</v>
      </c>
      <c r="J81" s="55" t="s">
        <v>701</v>
      </c>
      <c r="K81" s="54">
        <v>3075</v>
      </c>
      <c r="L81" s="54" t="s">
        <v>322</v>
      </c>
      <c r="M81" s="55" t="s">
        <v>411</v>
      </c>
      <c r="N81" s="55"/>
      <c r="O81" s="56" t="s">
        <v>612</v>
      </c>
      <c r="P81" s="56" t="s">
        <v>702</v>
      </c>
    </row>
    <row r="82" spans="1:16" ht="13.5" thickBot="1" x14ac:dyDescent="0.25">
      <c r="A82" s="45" t="str">
        <f t="shared" si="6"/>
        <v>IBVS 3078 </v>
      </c>
      <c r="B82" s="32" t="str">
        <f t="shared" si="7"/>
        <v>II</v>
      </c>
      <c r="C82" s="45">
        <f t="shared" si="8"/>
        <v>46322.459199999998</v>
      </c>
      <c r="D82" s="11" t="str">
        <f t="shared" si="9"/>
        <v>vis</v>
      </c>
      <c r="E82" s="53">
        <f>VLOOKUP(C82,Active!C$21:E$956,3,FALSE)</f>
        <v>3386.4964818461945</v>
      </c>
      <c r="F82" s="32" t="s">
        <v>126</v>
      </c>
      <c r="G82" s="11" t="str">
        <f t="shared" si="10"/>
        <v>46322.4592</v>
      </c>
      <c r="H82" s="45">
        <f t="shared" si="11"/>
        <v>3386.5</v>
      </c>
      <c r="I82" s="54" t="s">
        <v>706</v>
      </c>
      <c r="J82" s="55" t="s">
        <v>707</v>
      </c>
      <c r="K82" s="54">
        <v>3386.5</v>
      </c>
      <c r="L82" s="54" t="s">
        <v>708</v>
      </c>
      <c r="M82" s="55" t="s">
        <v>395</v>
      </c>
      <c r="N82" s="55" t="s">
        <v>396</v>
      </c>
      <c r="O82" s="56" t="s">
        <v>709</v>
      </c>
      <c r="P82" s="57" t="s">
        <v>687</v>
      </c>
    </row>
    <row r="83" spans="1:16" ht="13.5" thickBot="1" x14ac:dyDescent="0.25">
      <c r="A83" s="45" t="str">
        <f t="shared" si="6"/>
        <v>IBVS 3078 </v>
      </c>
      <c r="B83" s="32" t="str">
        <f t="shared" si="7"/>
        <v>I</v>
      </c>
      <c r="C83" s="45">
        <f t="shared" si="8"/>
        <v>46326.3344</v>
      </c>
      <c r="D83" s="11" t="str">
        <f t="shared" si="9"/>
        <v>vis</v>
      </c>
      <c r="E83" s="53">
        <f>VLOOKUP(C83,Active!C$21:E$956,3,FALSE)</f>
        <v>3390.9970429065415</v>
      </c>
      <c r="F83" s="32" t="s">
        <v>126</v>
      </c>
      <c r="G83" s="11" t="str">
        <f t="shared" si="10"/>
        <v>46326.3344</v>
      </c>
      <c r="H83" s="45">
        <f t="shared" si="11"/>
        <v>3391</v>
      </c>
      <c r="I83" s="54" t="s">
        <v>710</v>
      </c>
      <c r="J83" s="55" t="s">
        <v>711</v>
      </c>
      <c r="K83" s="54">
        <v>3391</v>
      </c>
      <c r="L83" s="54" t="s">
        <v>712</v>
      </c>
      <c r="M83" s="55" t="s">
        <v>395</v>
      </c>
      <c r="N83" s="55" t="s">
        <v>396</v>
      </c>
      <c r="O83" s="56" t="s">
        <v>713</v>
      </c>
      <c r="P83" s="57" t="s">
        <v>687</v>
      </c>
    </row>
    <row r="84" spans="1:16" ht="13.5" thickBot="1" x14ac:dyDescent="0.25">
      <c r="A84" s="45" t="str">
        <f t="shared" si="6"/>
        <v> BBS 79 </v>
      </c>
      <c r="B84" s="32" t="str">
        <f t="shared" si="7"/>
        <v>I</v>
      </c>
      <c r="C84" s="45">
        <f t="shared" si="8"/>
        <v>46413.298000000003</v>
      </c>
      <c r="D84" s="11" t="str">
        <f t="shared" si="9"/>
        <v>vis</v>
      </c>
      <c r="E84" s="53">
        <f>VLOOKUP(C84,Active!C$21:E$956,3,FALSE)</f>
        <v>3491.9944086753835</v>
      </c>
      <c r="F84" s="32" t="s">
        <v>126</v>
      </c>
      <c r="G84" s="11" t="str">
        <f t="shared" si="10"/>
        <v>46413.298</v>
      </c>
      <c r="H84" s="45">
        <f t="shared" si="11"/>
        <v>3492</v>
      </c>
      <c r="I84" s="54" t="s">
        <v>717</v>
      </c>
      <c r="J84" s="55" t="s">
        <v>718</v>
      </c>
      <c r="K84" s="54">
        <v>3492</v>
      </c>
      <c r="L84" s="54" t="s">
        <v>355</v>
      </c>
      <c r="M84" s="55" t="s">
        <v>411</v>
      </c>
      <c r="N84" s="55"/>
      <c r="O84" s="56" t="s">
        <v>612</v>
      </c>
      <c r="P84" s="56" t="s">
        <v>719</v>
      </c>
    </row>
    <row r="85" spans="1:16" ht="13.5" thickBot="1" x14ac:dyDescent="0.25">
      <c r="A85" s="45" t="str">
        <f t="shared" si="6"/>
        <v>IBVS 3078 </v>
      </c>
      <c r="B85" s="32" t="str">
        <f t="shared" si="7"/>
        <v>I</v>
      </c>
      <c r="C85" s="45">
        <f t="shared" si="8"/>
        <v>46753.413</v>
      </c>
      <c r="D85" s="11" t="str">
        <f t="shared" si="9"/>
        <v>vis</v>
      </c>
      <c r="E85" s="53">
        <f>VLOOKUP(C85,Active!C$21:E$956,3,FALSE)</f>
        <v>3886.9955247569196</v>
      </c>
      <c r="F85" s="32" t="s">
        <v>126</v>
      </c>
      <c r="G85" s="11" t="str">
        <f t="shared" si="10"/>
        <v>46753.4130</v>
      </c>
      <c r="H85" s="45">
        <f t="shared" si="11"/>
        <v>3887</v>
      </c>
      <c r="I85" s="54" t="s">
        <v>722</v>
      </c>
      <c r="J85" s="55" t="s">
        <v>723</v>
      </c>
      <c r="K85" s="54">
        <v>3887</v>
      </c>
      <c r="L85" s="54" t="s">
        <v>724</v>
      </c>
      <c r="M85" s="55" t="s">
        <v>395</v>
      </c>
      <c r="N85" s="55" t="s">
        <v>396</v>
      </c>
      <c r="O85" s="56" t="s">
        <v>725</v>
      </c>
      <c r="P85" s="57" t="s">
        <v>687</v>
      </c>
    </row>
    <row r="86" spans="1:16" ht="13.5" thickBot="1" x14ac:dyDescent="0.25">
      <c r="A86" s="45" t="str">
        <f t="shared" si="6"/>
        <v> BBS 82 </v>
      </c>
      <c r="B86" s="32" t="str">
        <f t="shared" si="7"/>
        <v>I</v>
      </c>
      <c r="C86" s="45">
        <f t="shared" si="8"/>
        <v>46760.303</v>
      </c>
      <c r="D86" s="11" t="str">
        <f t="shared" si="9"/>
        <v>vis</v>
      </c>
      <c r="E86" s="53">
        <f>VLOOKUP(C86,Active!C$21:E$956,3,FALSE)</f>
        <v>3894.997399680994</v>
      </c>
      <c r="F86" s="32" t="s">
        <v>126</v>
      </c>
      <c r="G86" s="11" t="str">
        <f t="shared" si="10"/>
        <v>46760.303</v>
      </c>
      <c r="H86" s="45">
        <f t="shared" si="11"/>
        <v>3895</v>
      </c>
      <c r="I86" s="54" t="s">
        <v>726</v>
      </c>
      <c r="J86" s="55" t="s">
        <v>727</v>
      </c>
      <c r="K86" s="54">
        <v>3895</v>
      </c>
      <c r="L86" s="54" t="s">
        <v>322</v>
      </c>
      <c r="M86" s="55" t="s">
        <v>411</v>
      </c>
      <c r="N86" s="55"/>
      <c r="O86" s="56" t="s">
        <v>612</v>
      </c>
      <c r="P86" s="56" t="s">
        <v>728</v>
      </c>
    </row>
    <row r="87" spans="1:16" ht="13.5" thickBot="1" x14ac:dyDescent="0.25">
      <c r="A87" s="45" t="str">
        <f t="shared" si="6"/>
        <v> BBS 86 </v>
      </c>
      <c r="B87" s="32" t="str">
        <f t="shared" si="7"/>
        <v>I</v>
      </c>
      <c r="C87" s="45">
        <f t="shared" si="8"/>
        <v>47057.364999999998</v>
      </c>
      <c r="D87" s="11" t="str">
        <f t="shared" si="9"/>
        <v>vis</v>
      </c>
      <c r="E87" s="53">
        <f>VLOOKUP(C87,Active!C$21:E$956,3,FALSE)</f>
        <v>4239.9978305511804</v>
      </c>
      <c r="F87" s="32" t="s">
        <v>126</v>
      </c>
      <c r="G87" s="11" t="str">
        <f t="shared" si="10"/>
        <v>47057.365</v>
      </c>
      <c r="H87" s="45">
        <f t="shared" si="11"/>
        <v>4240</v>
      </c>
      <c r="I87" s="54" t="s">
        <v>729</v>
      </c>
      <c r="J87" s="55" t="s">
        <v>730</v>
      </c>
      <c r="K87" s="54">
        <v>4240</v>
      </c>
      <c r="L87" s="54" t="s">
        <v>322</v>
      </c>
      <c r="M87" s="55" t="s">
        <v>411</v>
      </c>
      <c r="N87" s="55"/>
      <c r="O87" s="56" t="s">
        <v>731</v>
      </c>
      <c r="P87" s="56" t="s">
        <v>732</v>
      </c>
    </row>
    <row r="88" spans="1:16" ht="13.5" thickBot="1" x14ac:dyDescent="0.25">
      <c r="A88" s="45" t="str">
        <f t="shared" si="6"/>
        <v> BBS 86 </v>
      </c>
      <c r="B88" s="32" t="str">
        <f t="shared" si="7"/>
        <v>I</v>
      </c>
      <c r="C88" s="45">
        <f t="shared" si="8"/>
        <v>47082.328999999998</v>
      </c>
      <c r="D88" s="11" t="str">
        <f t="shared" si="9"/>
        <v>vis</v>
      </c>
      <c r="E88" s="53">
        <f>VLOOKUP(C88,Active!C$21:E$956,3,FALSE)</f>
        <v>4268.9904003051151</v>
      </c>
      <c r="F88" s="32" t="s">
        <v>126</v>
      </c>
      <c r="G88" s="11" t="str">
        <f t="shared" si="10"/>
        <v>47082.329</v>
      </c>
      <c r="H88" s="45">
        <f t="shared" si="11"/>
        <v>4269</v>
      </c>
      <c r="I88" s="54" t="s">
        <v>733</v>
      </c>
      <c r="J88" s="55" t="s">
        <v>734</v>
      </c>
      <c r="K88" s="54">
        <v>4269</v>
      </c>
      <c r="L88" s="54" t="s">
        <v>389</v>
      </c>
      <c r="M88" s="55" t="s">
        <v>411</v>
      </c>
      <c r="N88" s="55"/>
      <c r="O88" s="56" t="s">
        <v>731</v>
      </c>
      <c r="P88" s="56" t="s">
        <v>732</v>
      </c>
    </row>
    <row r="89" spans="1:16" ht="13.5" thickBot="1" x14ac:dyDescent="0.25">
      <c r="A89" s="45" t="str">
        <f t="shared" si="6"/>
        <v> BRNO 30 </v>
      </c>
      <c r="B89" s="32" t="str">
        <f t="shared" si="7"/>
        <v>I</v>
      </c>
      <c r="C89" s="45">
        <f t="shared" si="8"/>
        <v>47125.385999999999</v>
      </c>
      <c r="D89" s="11" t="str">
        <f t="shared" si="9"/>
        <v>vis</v>
      </c>
      <c r="E89" s="53">
        <f>VLOOKUP(C89,Active!C$21:E$956,3,FALSE)</f>
        <v>4318.9957310171476</v>
      </c>
      <c r="F89" s="32" t="s">
        <v>126</v>
      </c>
      <c r="G89" s="11" t="str">
        <f t="shared" si="10"/>
        <v>47125.386</v>
      </c>
      <c r="H89" s="45">
        <f t="shared" si="11"/>
        <v>4319</v>
      </c>
      <c r="I89" s="54" t="s">
        <v>743</v>
      </c>
      <c r="J89" s="55" t="s">
        <v>744</v>
      </c>
      <c r="K89" s="54">
        <v>4319</v>
      </c>
      <c r="L89" s="54" t="s">
        <v>280</v>
      </c>
      <c r="M89" s="55" t="s">
        <v>411</v>
      </c>
      <c r="N89" s="55"/>
      <c r="O89" s="56" t="s">
        <v>745</v>
      </c>
      <c r="P89" s="56" t="s">
        <v>746</v>
      </c>
    </row>
    <row r="90" spans="1:16" ht="13.5" thickBot="1" x14ac:dyDescent="0.25">
      <c r="A90" s="45" t="str">
        <f t="shared" si="6"/>
        <v>IBVS 3355 </v>
      </c>
      <c r="B90" s="32" t="str">
        <f t="shared" si="7"/>
        <v>I</v>
      </c>
      <c r="C90" s="45">
        <f t="shared" si="8"/>
        <v>47434.502099999998</v>
      </c>
      <c r="D90" s="11" t="str">
        <f t="shared" si="9"/>
        <v>vis</v>
      </c>
      <c r="E90" s="53">
        <f>VLOOKUP(C90,Active!C$21:E$956,3,FALSE)</f>
        <v>4677.9954943288876</v>
      </c>
      <c r="F90" s="32" t="s">
        <v>126</v>
      </c>
      <c r="G90" s="11" t="str">
        <f t="shared" si="10"/>
        <v>47434.5021</v>
      </c>
      <c r="H90" s="45">
        <f t="shared" si="11"/>
        <v>4678</v>
      </c>
      <c r="I90" s="54" t="s">
        <v>750</v>
      </c>
      <c r="J90" s="55" t="s">
        <v>751</v>
      </c>
      <c r="K90" s="54">
        <v>4678</v>
      </c>
      <c r="L90" s="54" t="s">
        <v>724</v>
      </c>
      <c r="M90" s="55" t="s">
        <v>395</v>
      </c>
      <c r="N90" s="55" t="s">
        <v>396</v>
      </c>
      <c r="O90" s="56" t="s">
        <v>752</v>
      </c>
      <c r="P90" s="57" t="s">
        <v>739</v>
      </c>
    </row>
    <row r="91" spans="1:16" ht="13.5" thickBot="1" x14ac:dyDescent="0.25">
      <c r="A91" s="45" t="str">
        <f t="shared" si="6"/>
        <v> BBS 91 </v>
      </c>
      <c r="B91" s="32" t="str">
        <f t="shared" si="7"/>
        <v>I</v>
      </c>
      <c r="C91" s="45">
        <f t="shared" si="8"/>
        <v>47553.328000000001</v>
      </c>
      <c r="D91" s="11" t="str">
        <f t="shared" si="9"/>
        <v>vis</v>
      </c>
      <c r="E91" s="53">
        <f>VLOOKUP(C91,Active!C$21:E$956,3,FALSE)</f>
        <v>4815.9969441896537</v>
      </c>
      <c r="F91" s="32" t="s">
        <v>126</v>
      </c>
      <c r="G91" s="11" t="str">
        <f t="shared" si="10"/>
        <v>47553.328</v>
      </c>
      <c r="H91" s="45">
        <f t="shared" si="11"/>
        <v>4816</v>
      </c>
      <c r="I91" s="54" t="s">
        <v>753</v>
      </c>
      <c r="J91" s="55" t="s">
        <v>754</v>
      </c>
      <c r="K91" s="54">
        <v>4816</v>
      </c>
      <c r="L91" s="54" t="s">
        <v>127</v>
      </c>
      <c r="M91" s="55" t="s">
        <v>411</v>
      </c>
      <c r="N91" s="55"/>
      <c r="O91" s="56" t="s">
        <v>517</v>
      </c>
      <c r="P91" s="56" t="s">
        <v>755</v>
      </c>
    </row>
    <row r="92" spans="1:16" ht="13.5" thickBot="1" x14ac:dyDescent="0.25">
      <c r="A92" s="45" t="str">
        <f t="shared" si="6"/>
        <v>IBVS 3760 </v>
      </c>
      <c r="B92" s="32" t="str">
        <f t="shared" si="7"/>
        <v>I</v>
      </c>
      <c r="C92" s="45">
        <f t="shared" si="8"/>
        <v>48531.475299999998</v>
      </c>
      <c r="D92" s="11" t="str">
        <f t="shared" si="9"/>
        <v>vis</v>
      </c>
      <c r="E92" s="53">
        <f>VLOOKUP(C92,Active!C$21:E$956,3,FALSE)</f>
        <v>5951.9929314061619</v>
      </c>
      <c r="F92" s="32" t="s">
        <v>126</v>
      </c>
      <c r="G92" s="11" t="str">
        <f t="shared" si="10"/>
        <v>48531.4753</v>
      </c>
      <c r="H92" s="45">
        <f t="shared" si="11"/>
        <v>5952</v>
      </c>
      <c r="I92" s="54" t="s">
        <v>759</v>
      </c>
      <c r="J92" s="55" t="s">
        <v>760</v>
      </c>
      <c r="K92" s="54">
        <v>5952</v>
      </c>
      <c r="L92" s="54" t="s">
        <v>761</v>
      </c>
      <c r="M92" s="55" t="s">
        <v>395</v>
      </c>
      <c r="N92" s="55" t="s">
        <v>39</v>
      </c>
      <c r="O92" s="56" t="s">
        <v>725</v>
      </c>
      <c r="P92" s="57" t="s">
        <v>762</v>
      </c>
    </row>
    <row r="93" spans="1:16" ht="13.5" thickBot="1" x14ac:dyDescent="0.25">
      <c r="A93" s="45" t="str">
        <f t="shared" si="6"/>
        <v>IBVS 3760 </v>
      </c>
      <c r="B93" s="32" t="str">
        <f t="shared" si="7"/>
        <v>I</v>
      </c>
      <c r="C93" s="45">
        <f t="shared" si="8"/>
        <v>48531.4758</v>
      </c>
      <c r="D93" s="11" t="str">
        <f t="shared" si="9"/>
        <v>vis</v>
      </c>
      <c r="E93" s="53">
        <f>VLOOKUP(C93,Active!C$21:E$956,3,FALSE)</f>
        <v>5951.9935120937489</v>
      </c>
      <c r="F93" s="32" t="s">
        <v>126</v>
      </c>
      <c r="G93" s="11" t="str">
        <f t="shared" si="10"/>
        <v>48531.4758</v>
      </c>
      <c r="H93" s="45">
        <f t="shared" si="11"/>
        <v>5952</v>
      </c>
      <c r="I93" s="54" t="s">
        <v>763</v>
      </c>
      <c r="J93" s="55" t="s">
        <v>764</v>
      </c>
      <c r="K93" s="54">
        <v>5952</v>
      </c>
      <c r="L93" s="54" t="s">
        <v>765</v>
      </c>
      <c r="M93" s="55" t="s">
        <v>395</v>
      </c>
      <c r="N93" s="55" t="s">
        <v>766</v>
      </c>
      <c r="O93" s="56" t="s">
        <v>725</v>
      </c>
      <c r="P93" s="57" t="s">
        <v>762</v>
      </c>
    </row>
    <row r="94" spans="1:16" ht="13.5" thickBot="1" x14ac:dyDescent="0.25">
      <c r="A94" s="45" t="str">
        <f t="shared" si="6"/>
        <v>IBVS 3760 </v>
      </c>
      <c r="B94" s="32" t="str">
        <f t="shared" si="7"/>
        <v>II</v>
      </c>
      <c r="C94" s="45">
        <f t="shared" si="8"/>
        <v>48541.3773</v>
      </c>
      <c r="D94" s="11" t="str">
        <f t="shared" si="9"/>
        <v>vis</v>
      </c>
      <c r="E94" s="53">
        <f>VLOOKUP(C94,Active!C$21:E$956,3,FALSE)</f>
        <v>5963.4928683434919</v>
      </c>
      <c r="F94" s="32" t="s">
        <v>126</v>
      </c>
      <c r="G94" s="11" t="str">
        <f t="shared" si="10"/>
        <v>48541.3773</v>
      </c>
      <c r="H94" s="45">
        <f t="shared" si="11"/>
        <v>5963.5</v>
      </c>
      <c r="I94" s="54" t="s">
        <v>771</v>
      </c>
      <c r="J94" s="55" t="s">
        <v>772</v>
      </c>
      <c r="K94" s="54">
        <v>5963.5</v>
      </c>
      <c r="L94" s="54" t="s">
        <v>761</v>
      </c>
      <c r="M94" s="55" t="s">
        <v>395</v>
      </c>
      <c r="N94" s="55" t="s">
        <v>39</v>
      </c>
      <c r="O94" s="56" t="s">
        <v>770</v>
      </c>
      <c r="P94" s="57" t="s">
        <v>762</v>
      </c>
    </row>
    <row r="95" spans="1:16" ht="13.5" thickBot="1" x14ac:dyDescent="0.25">
      <c r="A95" s="45" t="str">
        <f t="shared" si="6"/>
        <v>IBVS 3760 </v>
      </c>
      <c r="B95" s="32" t="str">
        <f t="shared" si="7"/>
        <v>I</v>
      </c>
      <c r="C95" s="45">
        <f t="shared" si="8"/>
        <v>48594.333299999998</v>
      </c>
      <c r="D95" s="11" t="str">
        <f t="shared" si="9"/>
        <v>vis</v>
      </c>
      <c r="E95" s="53">
        <f>VLOOKUP(C95,Active!C$21:E$956,3,FALSE)</f>
        <v>6024.9946518673396</v>
      </c>
      <c r="F95" s="32" t="s">
        <v>126</v>
      </c>
      <c r="G95" s="11" t="str">
        <f t="shared" si="10"/>
        <v>48594.3333</v>
      </c>
      <c r="H95" s="45">
        <f t="shared" si="11"/>
        <v>6025</v>
      </c>
      <c r="I95" s="54" t="s">
        <v>777</v>
      </c>
      <c r="J95" s="55" t="s">
        <v>778</v>
      </c>
      <c r="K95" s="54">
        <v>6025</v>
      </c>
      <c r="L95" s="54" t="s">
        <v>779</v>
      </c>
      <c r="M95" s="55" t="s">
        <v>395</v>
      </c>
      <c r="N95" s="55" t="s">
        <v>39</v>
      </c>
      <c r="O95" s="56" t="s">
        <v>776</v>
      </c>
      <c r="P95" s="57" t="s">
        <v>762</v>
      </c>
    </row>
    <row r="96" spans="1:16" ht="13.5" thickBot="1" x14ac:dyDescent="0.25">
      <c r="A96" s="45" t="str">
        <f t="shared" si="6"/>
        <v>IBVS 3896 </v>
      </c>
      <c r="B96" s="32" t="str">
        <f t="shared" si="7"/>
        <v>II</v>
      </c>
      <c r="C96" s="45">
        <f t="shared" si="8"/>
        <v>48888.375399999997</v>
      </c>
      <c r="D96" s="11" t="str">
        <f t="shared" si="9"/>
        <v>vis</v>
      </c>
      <c r="E96" s="53">
        <f>VLOOKUP(C96,Active!C$21:E$956,3,FALSE)</f>
        <v>6366.4878458604262</v>
      </c>
      <c r="F96" s="32" t="s">
        <v>126</v>
      </c>
      <c r="G96" s="11" t="str">
        <f t="shared" si="10"/>
        <v>48888.3754</v>
      </c>
      <c r="H96" s="45">
        <f t="shared" si="11"/>
        <v>6366.5</v>
      </c>
      <c r="I96" s="54" t="s">
        <v>780</v>
      </c>
      <c r="J96" s="55" t="s">
        <v>781</v>
      </c>
      <c r="K96" s="54">
        <v>6366.5</v>
      </c>
      <c r="L96" s="54" t="s">
        <v>782</v>
      </c>
      <c r="M96" s="55" t="s">
        <v>395</v>
      </c>
      <c r="N96" s="55" t="s">
        <v>396</v>
      </c>
      <c r="O96" s="56" t="s">
        <v>783</v>
      </c>
      <c r="P96" s="57" t="s">
        <v>784</v>
      </c>
    </row>
    <row r="97" spans="1:16" ht="13.5" thickBot="1" x14ac:dyDescent="0.25">
      <c r="A97" s="45" t="str">
        <f t="shared" si="6"/>
        <v>IBVS 3896 </v>
      </c>
      <c r="B97" s="32" t="str">
        <f t="shared" si="7"/>
        <v>I</v>
      </c>
      <c r="C97" s="45">
        <f t="shared" si="8"/>
        <v>48897.416100000002</v>
      </c>
      <c r="D97" s="11" t="str">
        <f t="shared" si="9"/>
        <v>vis</v>
      </c>
      <c r="E97" s="53">
        <f>VLOOKUP(C97,Active!C$21:E$956,3,FALSE)</f>
        <v>6376.9874903634927</v>
      </c>
      <c r="F97" s="32" t="s">
        <v>126</v>
      </c>
      <c r="G97" s="11" t="str">
        <f t="shared" si="10"/>
        <v>48897.4161</v>
      </c>
      <c r="H97" s="45">
        <f t="shared" si="11"/>
        <v>6377</v>
      </c>
      <c r="I97" s="54" t="s">
        <v>785</v>
      </c>
      <c r="J97" s="55" t="s">
        <v>786</v>
      </c>
      <c r="K97" s="54">
        <v>6377</v>
      </c>
      <c r="L97" s="54" t="s">
        <v>787</v>
      </c>
      <c r="M97" s="55" t="s">
        <v>395</v>
      </c>
      <c r="N97" s="55" t="s">
        <v>396</v>
      </c>
      <c r="O97" s="56" t="s">
        <v>783</v>
      </c>
      <c r="P97" s="57" t="s">
        <v>784</v>
      </c>
    </row>
    <row r="98" spans="1:16" ht="13.5" thickBot="1" x14ac:dyDescent="0.25">
      <c r="A98" s="45" t="str">
        <f t="shared" si="6"/>
        <v> BBS 103 </v>
      </c>
      <c r="B98" s="32" t="str">
        <f t="shared" si="7"/>
        <v>I</v>
      </c>
      <c r="C98" s="45">
        <f t="shared" si="8"/>
        <v>49003.33</v>
      </c>
      <c r="D98" s="11" t="str">
        <f t="shared" si="9"/>
        <v>vis</v>
      </c>
      <c r="E98" s="53">
        <f>VLOOKUP(C98,Active!C$21:E$956,3,FALSE)</f>
        <v>6499.993264024014</v>
      </c>
      <c r="F98" s="32" t="s">
        <v>126</v>
      </c>
      <c r="G98" s="11" t="str">
        <f t="shared" si="10"/>
        <v>49003.330</v>
      </c>
      <c r="H98" s="45">
        <f t="shared" si="11"/>
        <v>6500</v>
      </c>
      <c r="I98" s="54" t="s">
        <v>791</v>
      </c>
      <c r="J98" s="55" t="s">
        <v>792</v>
      </c>
      <c r="K98" s="54">
        <v>6500</v>
      </c>
      <c r="L98" s="54" t="s">
        <v>224</v>
      </c>
      <c r="M98" s="55" t="s">
        <v>411</v>
      </c>
      <c r="N98" s="55"/>
      <c r="O98" s="56" t="s">
        <v>517</v>
      </c>
      <c r="P98" s="56" t="s">
        <v>793</v>
      </c>
    </row>
    <row r="99" spans="1:16" ht="13.5" thickBot="1" x14ac:dyDescent="0.25">
      <c r="A99" s="45" t="str">
        <f t="shared" si="6"/>
        <v>BAVM 118 </v>
      </c>
      <c r="B99" s="32" t="str">
        <f t="shared" si="7"/>
        <v>I</v>
      </c>
      <c r="C99" s="45">
        <f t="shared" si="8"/>
        <v>50756.420100000003</v>
      </c>
      <c r="D99" s="11" t="str">
        <f t="shared" si="9"/>
        <v>vis</v>
      </c>
      <c r="E99" s="53">
        <f>VLOOKUP(C99,Active!C$21:E$956,3,FALSE)</f>
        <v>8535.9885776429273</v>
      </c>
      <c r="F99" s="32" t="s">
        <v>126</v>
      </c>
      <c r="G99" s="11" t="str">
        <f t="shared" si="10"/>
        <v>50756.4201</v>
      </c>
      <c r="H99" s="45">
        <f t="shared" si="11"/>
        <v>8536</v>
      </c>
      <c r="I99" s="54" t="s">
        <v>810</v>
      </c>
      <c r="J99" s="55" t="s">
        <v>811</v>
      </c>
      <c r="K99" s="54">
        <v>8536</v>
      </c>
      <c r="L99" s="54" t="s">
        <v>812</v>
      </c>
      <c r="M99" s="55" t="s">
        <v>395</v>
      </c>
      <c r="N99" s="55" t="s">
        <v>813</v>
      </c>
      <c r="O99" s="56" t="s">
        <v>814</v>
      </c>
      <c r="P99" s="57" t="s">
        <v>815</v>
      </c>
    </row>
    <row r="100" spans="1:16" ht="13.5" thickBot="1" x14ac:dyDescent="0.25">
      <c r="A100" s="45" t="str">
        <f t="shared" si="6"/>
        <v>BAVM 152 </v>
      </c>
      <c r="B100" s="32" t="str">
        <f t="shared" si="7"/>
        <v>I</v>
      </c>
      <c r="C100" s="45">
        <f t="shared" si="8"/>
        <v>51821.536200000002</v>
      </c>
      <c r="D100" s="11" t="str">
        <f t="shared" si="9"/>
        <v>vis</v>
      </c>
      <c r="E100" s="53">
        <f>VLOOKUP(C100,Active!C$21:E$956,3,FALSE)</f>
        <v>9772.9879697791639</v>
      </c>
      <c r="F100" s="32" t="s">
        <v>126</v>
      </c>
      <c r="G100" s="11" t="str">
        <f t="shared" si="10"/>
        <v>51821.5362</v>
      </c>
      <c r="H100" s="45">
        <f t="shared" si="11"/>
        <v>9773</v>
      </c>
      <c r="I100" s="54" t="s">
        <v>816</v>
      </c>
      <c r="J100" s="55" t="s">
        <v>817</v>
      </c>
      <c r="K100" s="54">
        <v>9773</v>
      </c>
      <c r="L100" s="54" t="s">
        <v>818</v>
      </c>
      <c r="M100" s="55" t="s">
        <v>395</v>
      </c>
      <c r="N100" s="55" t="s">
        <v>819</v>
      </c>
      <c r="O100" s="56" t="s">
        <v>814</v>
      </c>
      <c r="P100" s="57" t="s">
        <v>820</v>
      </c>
    </row>
    <row r="101" spans="1:16" ht="13.5" thickBot="1" x14ac:dyDescent="0.25">
      <c r="A101" s="45" t="str">
        <f t="shared" si="6"/>
        <v>IBVS 5583 </v>
      </c>
      <c r="B101" s="32" t="str">
        <f t="shared" si="7"/>
        <v>I</v>
      </c>
      <c r="C101" s="45">
        <f t="shared" si="8"/>
        <v>52874.596799999999</v>
      </c>
      <c r="D101" s="11" t="str">
        <f t="shared" si="9"/>
        <v>vis</v>
      </c>
      <c r="E101" s="53">
        <f>VLOOKUP(C101,Active!C$21:E$956,3,FALSE)</f>
        <v>10995.986403548604</v>
      </c>
      <c r="F101" s="32" t="s">
        <v>126</v>
      </c>
      <c r="G101" s="11" t="str">
        <f t="shared" si="10"/>
        <v>52874.5968</v>
      </c>
      <c r="H101" s="45">
        <f t="shared" si="11"/>
        <v>10996</v>
      </c>
      <c r="I101" s="54" t="s">
        <v>827</v>
      </c>
      <c r="J101" s="55" t="s">
        <v>828</v>
      </c>
      <c r="K101" s="54" t="s">
        <v>829</v>
      </c>
      <c r="L101" s="54" t="s">
        <v>830</v>
      </c>
      <c r="M101" s="55" t="s">
        <v>395</v>
      </c>
      <c r="N101" s="55" t="s">
        <v>831</v>
      </c>
      <c r="O101" s="56" t="s">
        <v>832</v>
      </c>
      <c r="P101" s="57" t="s">
        <v>833</v>
      </c>
    </row>
    <row r="102" spans="1:16" ht="13.5" thickBot="1" x14ac:dyDescent="0.25">
      <c r="A102" s="45" t="str">
        <f t="shared" si="6"/>
        <v>IBVS 5843 </v>
      </c>
      <c r="B102" s="32" t="str">
        <f t="shared" si="7"/>
        <v>II</v>
      </c>
      <c r="C102" s="45">
        <f t="shared" si="8"/>
        <v>53273.697200000002</v>
      </c>
      <c r="D102" s="11" t="str">
        <f t="shared" si="9"/>
        <v>vis</v>
      </c>
      <c r="E102" s="53">
        <f>VLOOKUP(C102,Active!C$21:E$956,3,FALSE)</f>
        <v>11459.491698606422</v>
      </c>
      <c r="F102" s="32" t="s">
        <v>126</v>
      </c>
      <c r="G102" s="11" t="str">
        <f t="shared" si="10"/>
        <v>53273.6972</v>
      </c>
      <c r="H102" s="45">
        <f t="shared" si="11"/>
        <v>11459.5</v>
      </c>
      <c r="I102" s="54" t="s">
        <v>839</v>
      </c>
      <c r="J102" s="55" t="s">
        <v>840</v>
      </c>
      <c r="K102" s="54" t="s">
        <v>841</v>
      </c>
      <c r="L102" s="54" t="s">
        <v>842</v>
      </c>
      <c r="M102" s="55" t="s">
        <v>843</v>
      </c>
      <c r="N102" s="55" t="s">
        <v>819</v>
      </c>
      <c r="O102" s="56" t="s">
        <v>844</v>
      </c>
      <c r="P102" s="57" t="s">
        <v>845</v>
      </c>
    </row>
    <row r="103" spans="1:16" ht="13.5" thickBot="1" x14ac:dyDescent="0.25">
      <c r="A103" s="45" t="str">
        <f t="shared" si="6"/>
        <v>IBVS 5843 </v>
      </c>
      <c r="B103" s="32" t="str">
        <f t="shared" si="7"/>
        <v>I</v>
      </c>
      <c r="C103" s="45">
        <f t="shared" si="8"/>
        <v>53283.5936</v>
      </c>
      <c r="D103" s="11" t="str">
        <f t="shared" si="9"/>
        <v>vis</v>
      </c>
      <c r="E103" s="53">
        <f>VLOOKUP(C103,Active!C$21:E$956,3,FALSE)</f>
        <v>11470.985131842794</v>
      </c>
      <c r="F103" s="32" t="s">
        <v>126</v>
      </c>
      <c r="G103" s="11" t="str">
        <f t="shared" si="10"/>
        <v>53283.5936</v>
      </c>
      <c r="H103" s="45">
        <f t="shared" si="11"/>
        <v>11471</v>
      </c>
      <c r="I103" s="54" t="s">
        <v>846</v>
      </c>
      <c r="J103" s="55" t="s">
        <v>847</v>
      </c>
      <c r="K103" s="54" t="s">
        <v>848</v>
      </c>
      <c r="L103" s="54" t="s">
        <v>849</v>
      </c>
      <c r="M103" s="55" t="s">
        <v>843</v>
      </c>
      <c r="N103" s="55" t="s">
        <v>819</v>
      </c>
      <c r="O103" s="56" t="s">
        <v>844</v>
      </c>
      <c r="P103" s="57" t="s">
        <v>845</v>
      </c>
    </row>
    <row r="104" spans="1:16" ht="13.5" thickBot="1" x14ac:dyDescent="0.25">
      <c r="A104" s="45" t="str">
        <f t="shared" si="6"/>
        <v>IBVS 5843 </v>
      </c>
      <c r="B104" s="32" t="str">
        <f t="shared" si="7"/>
        <v>II</v>
      </c>
      <c r="C104" s="45">
        <f t="shared" si="8"/>
        <v>53286.605799999998</v>
      </c>
      <c r="D104" s="11" t="str">
        <f t="shared" si="9"/>
        <v>vis</v>
      </c>
      <c r="E104" s="53">
        <f>VLOOKUP(C104,Active!C$21:E$956,3,FALSE)</f>
        <v>11474.483426131079</v>
      </c>
      <c r="F104" s="32" t="s">
        <v>126</v>
      </c>
      <c r="G104" s="11" t="str">
        <f t="shared" si="10"/>
        <v>53286.6058</v>
      </c>
      <c r="H104" s="45">
        <f t="shared" si="11"/>
        <v>11474.5</v>
      </c>
      <c r="I104" s="54" t="s">
        <v>850</v>
      </c>
      <c r="J104" s="55" t="s">
        <v>851</v>
      </c>
      <c r="K104" s="54" t="s">
        <v>852</v>
      </c>
      <c r="L104" s="54" t="s">
        <v>853</v>
      </c>
      <c r="M104" s="55" t="s">
        <v>843</v>
      </c>
      <c r="N104" s="55" t="s">
        <v>819</v>
      </c>
      <c r="O104" s="56" t="s">
        <v>844</v>
      </c>
      <c r="P104" s="57" t="s">
        <v>845</v>
      </c>
    </row>
    <row r="105" spans="1:16" ht="13.5" thickBot="1" x14ac:dyDescent="0.25">
      <c r="A105" s="45" t="str">
        <f t="shared" si="6"/>
        <v>IBVS 5843 </v>
      </c>
      <c r="B105" s="32" t="str">
        <f t="shared" si="7"/>
        <v>I</v>
      </c>
      <c r="C105" s="45">
        <f t="shared" si="8"/>
        <v>53288.7592</v>
      </c>
      <c r="D105" s="11" t="str">
        <f t="shared" si="9"/>
        <v>vis</v>
      </c>
      <c r="E105" s="53">
        <f>VLOOKUP(C105,Active!C$21:E$956,3,FALSE)</f>
        <v>11476.984331423027</v>
      </c>
      <c r="F105" s="32" t="s">
        <v>126</v>
      </c>
      <c r="G105" s="11" t="str">
        <f t="shared" si="10"/>
        <v>53288.7592</v>
      </c>
      <c r="H105" s="45">
        <f t="shared" si="11"/>
        <v>11477</v>
      </c>
      <c r="I105" s="54" t="s">
        <v>854</v>
      </c>
      <c r="J105" s="55" t="s">
        <v>855</v>
      </c>
      <c r="K105" s="54" t="s">
        <v>856</v>
      </c>
      <c r="L105" s="54" t="s">
        <v>857</v>
      </c>
      <c r="M105" s="55" t="s">
        <v>843</v>
      </c>
      <c r="N105" s="55" t="s">
        <v>819</v>
      </c>
      <c r="O105" s="56" t="s">
        <v>844</v>
      </c>
      <c r="P105" s="57" t="s">
        <v>845</v>
      </c>
    </row>
    <row r="106" spans="1:16" ht="13.5" thickBot="1" x14ac:dyDescent="0.25">
      <c r="A106" s="45" t="str">
        <f t="shared" si="6"/>
        <v>IBVS 5843 </v>
      </c>
      <c r="B106" s="32" t="str">
        <f t="shared" si="7"/>
        <v>I</v>
      </c>
      <c r="C106" s="45">
        <f t="shared" si="8"/>
        <v>53289.621099999997</v>
      </c>
      <c r="D106" s="11" t="str">
        <f t="shared" si="9"/>
        <v>vis</v>
      </c>
      <c r="E106" s="53">
        <f>VLOOKUP(C106,Active!C$21:E$956,3,FALSE)</f>
        <v>11477.985320682394</v>
      </c>
      <c r="F106" s="32" t="s">
        <v>126</v>
      </c>
      <c r="G106" s="11" t="str">
        <f t="shared" si="10"/>
        <v>53289.6211</v>
      </c>
      <c r="H106" s="45">
        <f t="shared" si="11"/>
        <v>11478</v>
      </c>
      <c r="I106" s="54" t="s">
        <v>858</v>
      </c>
      <c r="J106" s="55" t="s">
        <v>859</v>
      </c>
      <c r="K106" s="54" t="s">
        <v>860</v>
      </c>
      <c r="L106" s="54" t="s">
        <v>861</v>
      </c>
      <c r="M106" s="55" t="s">
        <v>843</v>
      </c>
      <c r="N106" s="55" t="s">
        <v>819</v>
      </c>
      <c r="O106" s="56" t="s">
        <v>844</v>
      </c>
      <c r="P106" s="57" t="s">
        <v>845</v>
      </c>
    </row>
    <row r="107" spans="1:16" ht="13.5" thickBot="1" x14ac:dyDescent="0.25">
      <c r="A107" s="45" t="str">
        <f t="shared" si="6"/>
        <v>IBVS 5843 </v>
      </c>
      <c r="B107" s="32" t="str">
        <f t="shared" si="7"/>
        <v>I</v>
      </c>
      <c r="C107" s="45">
        <f t="shared" si="8"/>
        <v>53294.788699999997</v>
      </c>
      <c r="D107" s="11" t="str">
        <f t="shared" si="9"/>
        <v>vis</v>
      </c>
      <c r="E107" s="53">
        <f>VLOOKUP(C107,Active!C$21:E$956,3,FALSE)</f>
        <v>11483.986843012966</v>
      </c>
      <c r="F107" s="32" t="s">
        <v>126</v>
      </c>
      <c r="G107" s="11" t="str">
        <f t="shared" si="10"/>
        <v>53294.7887</v>
      </c>
      <c r="H107" s="45">
        <f t="shared" si="11"/>
        <v>11484</v>
      </c>
      <c r="I107" s="54" t="s">
        <v>862</v>
      </c>
      <c r="J107" s="55" t="s">
        <v>863</v>
      </c>
      <c r="K107" s="54" t="s">
        <v>864</v>
      </c>
      <c r="L107" s="54" t="s">
        <v>865</v>
      </c>
      <c r="M107" s="55" t="s">
        <v>843</v>
      </c>
      <c r="N107" s="55" t="s">
        <v>819</v>
      </c>
      <c r="O107" s="56" t="s">
        <v>844</v>
      </c>
      <c r="P107" s="57" t="s">
        <v>845</v>
      </c>
    </row>
    <row r="108" spans="1:16" ht="13.5" thickBot="1" x14ac:dyDescent="0.25">
      <c r="A108" s="45" t="str">
        <f t="shared" si="6"/>
        <v>IBVS 5843 </v>
      </c>
      <c r="B108" s="32" t="str">
        <f t="shared" si="7"/>
        <v>II</v>
      </c>
      <c r="C108" s="45">
        <f t="shared" si="8"/>
        <v>53298.6607</v>
      </c>
      <c r="D108" s="11" t="str">
        <f t="shared" si="9"/>
        <v>vis</v>
      </c>
      <c r="E108" s="53">
        <f>VLOOKUP(C108,Active!C$21:E$956,3,FALSE)</f>
        <v>11488.48368767277</v>
      </c>
      <c r="F108" s="32" t="s">
        <v>126</v>
      </c>
      <c r="G108" s="11" t="str">
        <f t="shared" si="10"/>
        <v>53298.6607</v>
      </c>
      <c r="H108" s="45">
        <f t="shared" si="11"/>
        <v>11488.5</v>
      </c>
      <c r="I108" s="54" t="s">
        <v>866</v>
      </c>
      <c r="J108" s="55" t="s">
        <v>867</v>
      </c>
      <c r="K108" s="54" t="s">
        <v>868</v>
      </c>
      <c r="L108" s="54" t="s">
        <v>869</v>
      </c>
      <c r="M108" s="55" t="s">
        <v>843</v>
      </c>
      <c r="N108" s="55" t="s">
        <v>819</v>
      </c>
      <c r="O108" s="56" t="s">
        <v>844</v>
      </c>
      <c r="P108" s="57" t="s">
        <v>845</v>
      </c>
    </row>
    <row r="109" spans="1:16" ht="13.5" thickBot="1" x14ac:dyDescent="0.25">
      <c r="A109" s="45" t="str">
        <f t="shared" si="6"/>
        <v>IBVS 5843 </v>
      </c>
      <c r="B109" s="32" t="str">
        <f t="shared" si="7"/>
        <v>I</v>
      </c>
      <c r="C109" s="45">
        <f t="shared" si="8"/>
        <v>53307.702899999997</v>
      </c>
      <c r="D109" s="11" t="str">
        <f t="shared" si="9"/>
        <v>vis</v>
      </c>
      <c r="E109" s="53">
        <f>VLOOKUP(C109,Active!C$21:E$956,3,FALSE)</f>
        <v>11498.985074238581</v>
      </c>
      <c r="F109" s="32" t="s">
        <v>126</v>
      </c>
      <c r="G109" s="11" t="str">
        <f t="shared" si="10"/>
        <v>53307.7029</v>
      </c>
      <c r="H109" s="45">
        <f t="shared" si="11"/>
        <v>11499</v>
      </c>
      <c r="I109" s="54" t="s">
        <v>870</v>
      </c>
      <c r="J109" s="55" t="s">
        <v>871</v>
      </c>
      <c r="K109" s="54" t="s">
        <v>872</v>
      </c>
      <c r="L109" s="54" t="s">
        <v>873</v>
      </c>
      <c r="M109" s="55" t="s">
        <v>843</v>
      </c>
      <c r="N109" s="55" t="s">
        <v>819</v>
      </c>
      <c r="O109" s="56" t="s">
        <v>844</v>
      </c>
      <c r="P109" s="57" t="s">
        <v>845</v>
      </c>
    </row>
    <row r="110" spans="1:16" ht="13.5" thickBot="1" x14ac:dyDescent="0.25">
      <c r="A110" s="45" t="str">
        <f t="shared" si="6"/>
        <v>IBVS 5843 </v>
      </c>
      <c r="B110" s="32" t="str">
        <f t="shared" si="7"/>
        <v>II</v>
      </c>
      <c r="C110" s="45">
        <f t="shared" si="8"/>
        <v>53311.575599999996</v>
      </c>
      <c r="D110" s="11" t="str">
        <f t="shared" si="9"/>
        <v>vis</v>
      </c>
      <c r="E110" s="53">
        <f>VLOOKUP(C110,Active!C$21:E$956,3,FALSE)</f>
        <v>11503.482731861001</v>
      </c>
      <c r="F110" s="32" t="s">
        <v>126</v>
      </c>
      <c r="G110" s="11" t="str">
        <f t="shared" si="10"/>
        <v>53311.5756</v>
      </c>
      <c r="H110" s="45">
        <f t="shared" si="11"/>
        <v>11503.5</v>
      </c>
      <c r="I110" s="54" t="s">
        <v>874</v>
      </c>
      <c r="J110" s="55" t="s">
        <v>875</v>
      </c>
      <c r="K110" s="54" t="s">
        <v>876</v>
      </c>
      <c r="L110" s="54" t="s">
        <v>877</v>
      </c>
      <c r="M110" s="55" t="s">
        <v>843</v>
      </c>
      <c r="N110" s="55" t="s">
        <v>819</v>
      </c>
      <c r="O110" s="56" t="s">
        <v>844</v>
      </c>
      <c r="P110" s="57" t="s">
        <v>845</v>
      </c>
    </row>
    <row r="111" spans="1:16" ht="13.5" thickBot="1" x14ac:dyDescent="0.25">
      <c r="A111" s="45" t="str">
        <f t="shared" si="6"/>
        <v>IBVS 5746 </v>
      </c>
      <c r="B111" s="32" t="str">
        <f t="shared" si="7"/>
        <v>I</v>
      </c>
      <c r="C111" s="45">
        <f t="shared" si="8"/>
        <v>53984.486599999997</v>
      </c>
      <c r="D111" s="11" t="str">
        <f t="shared" si="9"/>
        <v>vis</v>
      </c>
      <c r="E111" s="53">
        <f>VLOOKUP(C111,Active!C$21:E$956,3,FALSE)</f>
        <v>12284.9848591519</v>
      </c>
      <c r="F111" s="32" t="s">
        <v>126</v>
      </c>
      <c r="G111" s="11" t="str">
        <f t="shared" si="10"/>
        <v>53984.4866</v>
      </c>
      <c r="H111" s="45">
        <f t="shared" si="11"/>
        <v>12285</v>
      </c>
      <c r="I111" s="54" t="s">
        <v>883</v>
      </c>
      <c r="J111" s="55" t="s">
        <v>884</v>
      </c>
      <c r="K111" s="54" t="s">
        <v>885</v>
      </c>
      <c r="L111" s="54" t="s">
        <v>886</v>
      </c>
      <c r="M111" s="55" t="s">
        <v>395</v>
      </c>
      <c r="N111" s="55" t="s">
        <v>396</v>
      </c>
      <c r="O111" s="56" t="s">
        <v>887</v>
      </c>
      <c r="P111" s="57" t="s">
        <v>888</v>
      </c>
    </row>
    <row r="112" spans="1:16" ht="13.5" thickBot="1" x14ac:dyDescent="0.25">
      <c r="A112" s="45" t="str">
        <f t="shared" si="6"/>
        <v>IBVS 5736 </v>
      </c>
      <c r="B112" s="32" t="str">
        <f t="shared" si="7"/>
        <v>I</v>
      </c>
      <c r="C112" s="45">
        <f t="shared" si="8"/>
        <v>53990.5121</v>
      </c>
      <c r="D112" s="11" t="str">
        <f t="shared" si="9"/>
        <v>vis</v>
      </c>
      <c r="E112" s="53">
        <f>VLOOKUP(C112,Active!C$21:E$956,3,FALSE)</f>
        <v>12291.982725241165</v>
      </c>
      <c r="F112" s="32" t="s">
        <v>126</v>
      </c>
      <c r="G112" s="11" t="str">
        <f t="shared" si="10"/>
        <v>53990.5121</v>
      </c>
      <c r="H112" s="45">
        <f t="shared" si="11"/>
        <v>12292</v>
      </c>
      <c r="I112" s="54" t="s">
        <v>889</v>
      </c>
      <c r="J112" s="55" t="s">
        <v>890</v>
      </c>
      <c r="K112" s="54" t="s">
        <v>891</v>
      </c>
      <c r="L112" s="54" t="s">
        <v>877</v>
      </c>
      <c r="M112" s="55" t="s">
        <v>395</v>
      </c>
      <c r="N112" s="55" t="s">
        <v>396</v>
      </c>
      <c r="O112" s="56" t="s">
        <v>892</v>
      </c>
      <c r="P112" s="57" t="s">
        <v>893</v>
      </c>
    </row>
    <row r="113" spans="1:16" ht="13.5" thickBot="1" x14ac:dyDescent="0.25">
      <c r="A113" s="45" t="str">
        <f t="shared" si="6"/>
        <v>OEJV 0074 </v>
      </c>
      <c r="B113" s="32" t="str">
        <f t="shared" si="7"/>
        <v>I</v>
      </c>
      <c r="C113" s="45">
        <f t="shared" si="8"/>
        <v>54097.283539999997</v>
      </c>
      <c r="D113" s="11" t="str">
        <f t="shared" si="9"/>
        <v>vis</v>
      </c>
      <c r="E113" s="53">
        <f>VLOOKUP(C113,Active!C$21:E$956,3,FALSE)</f>
        <v>12415.984424565311</v>
      </c>
      <c r="F113" s="32" t="s">
        <v>126</v>
      </c>
      <c r="G113" s="11" t="str">
        <f t="shared" si="10"/>
        <v>54097.28354</v>
      </c>
      <c r="H113" s="45">
        <f t="shared" si="11"/>
        <v>12416</v>
      </c>
      <c r="I113" s="54" t="s">
        <v>904</v>
      </c>
      <c r="J113" s="55" t="s">
        <v>905</v>
      </c>
      <c r="K113" s="54" t="s">
        <v>906</v>
      </c>
      <c r="L113" s="54" t="s">
        <v>907</v>
      </c>
      <c r="M113" s="55" t="s">
        <v>843</v>
      </c>
      <c r="N113" s="55" t="s">
        <v>831</v>
      </c>
      <c r="O113" s="56" t="s">
        <v>908</v>
      </c>
      <c r="P113" s="57" t="s">
        <v>838</v>
      </c>
    </row>
    <row r="114" spans="1:16" ht="13.5" thickBot="1" x14ac:dyDescent="0.25">
      <c r="A114" s="45" t="str">
        <f t="shared" si="6"/>
        <v>IBVS 6007 </v>
      </c>
      <c r="B114" s="32" t="str">
        <f t="shared" si="7"/>
        <v>I</v>
      </c>
      <c r="C114" s="45">
        <f t="shared" si="8"/>
        <v>55483.568249999997</v>
      </c>
      <c r="D114" s="11" t="str">
        <f t="shared" si="9"/>
        <v>vis</v>
      </c>
      <c r="E114" s="53">
        <f>VLOOKUP(C114,Active!C$21:E$956,3,FALSE)</f>
        <v>14025.981065868318</v>
      </c>
      <c r="F114" s="32" t="s">
        <v>126</v>
      </c>
      <c r="G114" s="11" t="str">
        <f t="shared" si="10"/>
        <v>55483.56825</v>
      </c>
      <c r="H114" s="45">
        <f t="shared" si="11"/>
        <v>14026</v>
      </c>
      <c r="I114" s="54" t="s">
        <v>927</v>
      </c>
      <c r="J114" s="55" t="s">
        <v>928</v>
      </c>
      <c r="K114" s="54" t="s">
        <v>929</v>
      </c>
      <c r="L114" s="54" t="s">
        <v>930</v>
      </c>
      <c r="M114" s="55" t="s">
        <v>843</v>
      </c>
      <c r="N114" s="55" t="s">
        <v>831</v>
      </c>
      <c r="O114" s="56" t="s">
        <v>931</v>
      </c>
      <c r="P114" s="57" t="s">
        <v>932</v>
      </c>
    </row>
    <row r="115" spans="1:16" ht="13.5" thickBot="1" x14ac:dyDescent="0.25">
      <c r="A115" s="45" t="str">
        <f t="shared" si="6"/>
        <v>IBVS 6114 </v>
      </c>
      <c r="B115" s="32" t="str">
        <f t="shared" si="7"/>
        <v>I</v>
      </c>
      <c r="C115" s="45">
        <f t="shared" si="8"/>
        <v>56152.600330000001</v>
      </c>
      <c r="D115" s="11" t="str">
        <f t="shared" si="9"/>
        <v>vis</v>
      </c>
      <c r="E115" s="53">
        <f>VLOOKUP(C115,Active!C$21:E$956,3,FALSE)</f>
        <v>14802.978311783245</v>
      </c>
      <c r="F115" s="32" t="s">
        <v>126</v>
      </c>
      <c r="G115" s="11" t="str">
        <f t="shared" si="10"/>
        <v>56152.60033</v>
      </c>
      <c r="H115" s="45">
        <f t="shared" si="11"/>
        <v>14803</v>
      </c>
      <c r="I115" s="54" t="s">
        <v>944</v>
      </c>
      <c r="J115" s="55" t="s">
        <v>945</v>
      </c>
      <c r="K115" s="54" t="s">
        <v>946</v>
      </c>
      <c r="L115" s="54" t="s">
        <v>947</v>
      </c>
      <c r="M115" s="55" t="s">
        <v>843</v>
      </c>
      <c r="N115" s="55" t="s">
        <v>119</v>
      </c>
      <c r="O115" s="56" t="s">
        <v>931</v>
      </c>
      <c r="P115" s="57" t="s">
        <v>948</v>
      </c>
    </row>
    <row r="116" spans="1:16" ht="12.75" customHeight="1" thickBot="1" x14ac:dyDescent="0.25">
      <c r="A116" s="45" t="str">
        <f t="shared" si="6"/>
        <v> VB 7.72 </v>
      </c>
      <c r="B116" s="32" t="str">
        <f t="shared" si="7"/>
        <v>I</v>
      </c>
      <c r="C116" s="45">
        <f t="shared" si="8"/>
        <v>14666.49</v>
      </c>
      <c r="D116" s="11" t="str">
        <f t="shared" si="9"/>
        <v>vis</v>
      </c>
      <c r="E116" s="53">
        <f>VLOOKUP(C116,Active!C$21:E$956,3,FALSE)</f>
        <v>-33377.960142068703</v>
      </c>
      <c r="F116" s="32" t="s">
        <v>126</v>
      </c>
      <c r="G116" s="11" t="str">
        <f t="shared" si="10"/>
        <v>14666.490</v>
      </c>
      <c r="H116" s="45">
        <f t="shared" si="11"/>
        <v>-33378</v>
      </c>
      <c r="I116" s="54" t="s">
        <v>128</v>
      </c>
      <c r="J116" s="55" t="s">
        <v>129</v>
      </c>
      <c r="K116" s="54">
        <v>-33378</v>
      </c>
      <c r="L116" s="54" t="s">
        <v>130</v>
      </c>
      <c r="M116" s="55" t="s">
        <v>131</v>
      </c>
      <c r="N116" s="55"/>
      <c r="O116" s="56" t="s">
        <v>132</v>
      </c>
      <c r="P116" s="56" t="s">
        <v>133</v>
      </c>
    </row>
    <row r="117" spans="1:16" ht="12.75" customHeight="1" thickBot="1" x14ac:dyDescent="0.25">
      <c r="A117" s="45" t="str">
        <f t="shared" si="6"/>
        <v> VB 7.72 </v>
      </c>
      <c r="B117" s="32" t="str">
        <f t="shared" si="7"/>
        <v>I</v>
      </c>
      <c r="C117" s="45">
        <f t="shared" si="8"/>
        <v>14981.63</v>
      </c>
      <c r="D117" s="11" t="str">
        <f t="shared" si="9"/>
        <v>vis</v>
      </c>
      <c r="E117" s="53">
        <f>VLOOKUP(C117,Active!C$21:E$956,3,FALSE)</f>
        <v>-33011.964370867972</v>
      </c>
      <c r="F117" s="32" t="s">
        <v>126</v>
      </c>
      <c r="G117" s="11" t="str">
        <f t="shared" si="10"/>
        <v>14981.630</v>
      </c>
      <c r="H117" s="45">
        <f t="shared" si="11"/>
        <v>-33012</v>
      </c>
      <c r="I117" s="54" t="s">
        <v>134</v>
      </c>
      <c r="J117" s="55" t="s">
        <v>135</v>
      </c>
      <c r="K117" s="54">
        <v>-33012</v>
      </c>
      <c r="L117" s="54" t="s">
        <v>136</v>
      </c>
      <c r="M117" s="55" t="s">
        <v>131</v>
      </c>
      <c r="N117" s="55"/>
      <c r="O117" s="56" t="s">
        <v>132</v>
      </c>
      <c r="P117" s="56" t="s">
        <v>133</v>
      </c>
    </row>
    <row r="118" spans="1:16" ht="12.75" customHeight="1" thickBot="1" x14ac:dyDescent="0.25">
      <c r="A118" s="45" t="str">
        <f t="shared" si="6"/>
        <v> VB 7.72 </v>
      </c>
      <c r="B118" s="32" t="str">
        <f t="shared" si="7"/>
        <v>I</v>
      </c>
      <c r="C118" s="45">
        <f t="shared" si="8"/>
        <v>15372.539000000001</v>
      </c>
      <c r="D118" s="11" t="str">
        <f t="shared" si="9"/>
        <v>vis</v>
      </c>
      <c r="E118" s="53">
        <f>VLOOKUP(C118,Active!C$21:E$956,3,FALSE)</f>
        <v>-32557.972364380992</v>
      </c>
      <c r="F118" s="32" t="s">
        <v>126</v>
      </c>
      <c r="G118" s="11" t="str">
        <f t="shared" si="10"/>
        <v>15372.539</v>
      </c>
      <c r="H118" s="45">
        <f t="shared" si="11"/>
        <v>-32558</v>
      </c>
      <c r="I118" s="54" t="s">
        <v>137</v>
      </c>
      <c r="J118" s="55" t="s">
        <v>138</v>
      </c>
      <c r="K118" s="54">
        <v>-32558</v>
      </c>
      <c r="L118" s="54" t="s">
        <v>139</v>
      </c>
      <c r="M118" s="55" t="s">
        <v>131</v>
      </c>
      <c r="N118" s="55"/>
      <c r="O118" s="56" t="s">
        <v>132</v>
      </c>
      <c r="P118" s="56" t="s">
        <v>133</v>
      </c>
    </row>
    <row r="119" spans="1:16" ht="12.75" customHeight="1" thickBot="1" x14ac:dyDescent="0.25">
      <c r="A119" s="45" t="str">
        <f t="shared" si="6"/>
        <v> VB 7.72 </v>
      </c>
      <c r="B119" s="32" t="str">
        <f t="shared" si="7"/>
        <v>I</v>
      </c>
      <c r="C119" s="45">
        <f t="shared" si="8"/>
        <v>15434.531999999999</v>
      </c>
      <c r="D119" s="11" t="str">
        <f t="shared" si="9"/>
        <v>vis</v>
      </c>
      <c r="E119" s="53">
        <f>VLOOKUP(C119,Active!C$21:E$956,3,FALSE)</f>
        <v>-32485.975233442216</v>
      </c>
      <c r="F119" s="32" t="s">
        <v>126</v>
      </c>
      <c r="G119" s="11" t="str">
        <f t="shared" si="10"/>
        <v>15434.532</v>
      </c>
      <c r="H119" s="45">
        <f t="shared" si="11"/>
        <v>-32486</v>
      </c>
      <c r="I119" s="54" t="s">
        <v>140</v>
      </c>
      <c r="J119" s="55" t="s">
        <v>141</v>
      </c>
      <c r="K119" s="54">
        <v>-32486</v>
      </c>
      <c r="L119" s="54" t="s">
        <v>142</v>
      </c>
      <c r="M119" s="55" t="s">
        <v>131</v>
      </c>
      <c r="N119" s="55"/>
      <c r="O119" s="56" t="s">
        <v>132</v>
      </c>
      <c r="P119" s="56" t="s">
        <v>133</v>
      </c>
    </row>
    <row r="120" spans="1:16" ht="12.75" customHeight="1" thickBot="1" x14ac:dyDescent="0.25">
      <c r="A120" s="45" t="str">
        <f t="shared" si="6"/>
        <v> VB 7.72 </v>
      </c>
      <c r="B120" s="32" t="str">
        <f t="shared" si="7"/>
        <v>I</v>
      </c>
      <c r="C120" s="45">
        <f t="shared" si="8"/>
        <v>15668.769</v>
      </c>
      <c r="D120" s="11" t="str">
        <f t="shared" si="9"/>
        <v>vis</v>
      </c>
      <c r="E120" s="53">
        <f>VLOOKUP(C120,Active!C$21:E$956,3,FALSE)</f>
        <v>-32213.93819765258</v>
      </c>
      <c r="F120" s="32" t="s">
        <v>126</v>
      </c>
      <c r="G120" s="11" t="str">
        <f t="shared" si="10"/>
        <v>15668.769</v>
      </c>
      <c r="H120" s="45">
        <f t="shared" si="11"/>
        <v>-32214</v>
      </c>
      <c r="I120" s="54" t="s">
        <v>143</v>
      </c>
      <c r="J120" s="55" t="s">
        <v>144</v>
      </c>
      <c r="K120" s="54">
        <v>-32214</v>
      </c>
      <c r="L120" s="54" t="s">
        <v>145</v>
      </c>
      <c r="M120" s="55" t="s">
        <v>131</v>
      </c>
      <c r="N120" s="55"/>
      <c r="O120" s="56" t="s">
        <v>132</v>
      </c>
      <c r="P120" s="56" t="s">
        <v>133</v>
      </c>
    </row>
    <row r="121" spans="1:16" ht="12.75" customHeight="1" thickBot="1" x14ac:dyDescent="0.25">
      <c r="A121" s="45" t="str">
        <f t="shared" si="6"/>
        <v> VB 7.72 </v>
      </c>
      <c r="B121" s="32" t="str">
        <f t="shared" si="7"/>
        <v>I</v>
      </c>
      <c r="C121" s="45">
        <f t="shared" si="8"/>
        <v>15763.478999999999</v>
      </c>
      <c r="D121" s="11" t="str">
        <f t="shared" si="9"/>
        <v>vis</v>
      </c>
      <c r="E121" s="53">
        <f>VLOOKUP(C121,Active!C$21:E$956,3,FALSE)</f>
        <v>-32103.944355263735</v>
      </c>
      <c r="F121" s="32" t="s">
        <v>126</v>
      </c>
      <c r="G121" s="11" t="str">
        <f t="shared" si="10"/>
        <v>15763.479</v>
      </c>
      <c r="H121" s="45">
        <f t="shared" si="11"/>
        <v>-32104</v>
      </c>
      <c r="I121" s="54" t="s">
        <v>146</v>
      </c>
      <c r="J121" s="55" t="s">
        <v>147</v>
      </c>
      <c r="K121" s="54">
        <v>-32104</v>
      </c>
      <c r="L121" s="54" t="s">
        <v>148</v>
      </c>
      <c r="M121" s="55" t="s">
        <v>131</v>
      </c>
      <c r="N121" s="55"/>
      <c r="O121" s="56" t="s">
        <v>132</v>
      </c>
      <c r="P121" s="56" t="s">
        <v>133</v>
      </c>
    </row>
    <row r="122" spans="1:16" ht="12.75" customHeight="1" thickBot="1" x14ac:dyDescent="0.25">
      <c r="A122" s="45" t="str">
        <f t="shared" si="6"/>
        <v> VB 7.72 </v>
      </c>
      <c r="B122" s="32" t="str">
        <f t="shared" si="7"/>
        <v>I</v>
      </c>
      <c r="C122" s="45">
        <f t="shared" si="8"/>
        <v>16059.66</v>
      </c>
      <c r="D122" s="11" t="str">
        <f t="shared" si="9"/>
        <v>vis</v>
      </c>
      <c r="E122" s="53">
        <f>VLOOKUP(C122,Active!C$21:E$956,3,FALSE)</f>
        <v>-31759.96709591867</v>
      </c>
      <c r="F122" s="32" t="s">
        <v>126</v>
      </c>
      <c r="G122" s="11" t="str">
        <f t="shared" si="10"/>
        <v>16059.660</v>
      </c>
      <c r="H122" s="45">
        <f t="shared" si="11"/>
        <v>-31760</v>
      </c>
      <c r="I122" s="54" t="s">
        <v>149</v>
      </c>
      <c r="J122" s="55" t="s">
        <v>150</v>
      </c>
      <c r="K122" s="54">
        <v>-31760</v>
      </c>
      <c r="L122" s="54" t="s">
        <v>151</v>
      </c>
      <c r="M122" s="55" t="s">
        <v>131</v>
      </c>
      <c r="N122" s="55"/>
      <c r="O122" s="56" t="s">
        <v>132</v>
      </c>
      <c r="P122" s="56" t="s">
        <v>133</v>
      </c>
    </row>
    <row r="123" spans="1:16" ht="12.75" customHeight="1" thickBot="1" x14ac:dyDescent="0.25">
      <c r="A123" s="45" t="str">
        <f t="shared" si="6"/>
        <v> VB 7.72 </v>
      </c>
      <c r="B123" s="32" t="str">
        <f t="shared" si="7"/>
        <v>I</v>
      </c>
      <c r="C123" s="45">
        <f t="shared" si="8"/>
        <v>16134.584000000001</v>
      </c>
      <c r="D123" s="11" t="str">
        <f t="shared" si="9"/>
        <v>vis</v>
      </c>
      <c r="E123" s="53">
        <f>VLOOKUP(C123,Active!C$21:E$956,3,FALSE)</f>
        <v>-31672.952222651409</v>
      </c>
      <c r="F123" s="32" t="s">
        <v>126</v>
      </c>
      <c r="G123" s="11" t="str">
        <f t="shared" si="10"/>
        <v>16134.584</v>
      </c>
      <c r="H123" s="45">
        <f t="shared" si="11"/>
        <v>-31673</v>
      </c>
      <c r="I123" s="54" t="s">
        <v>152</v>
      </c>
      <c r="J123" s="55" t="s">
        <v>153</v>
      </c>
      <c r="K123" s="54">
        <v>-31673</v>
      </c>
      <c r="L123" s="54" t="s">
        <v>154</v>
      </c>
      <c r="M123" s="55" t="s">
        <v>131</v>
      </c>
      <c r="N123" s="55"/>
      <c r="O123" s="56" t="s">
        <v>132</v>
      </c>
      <c r="P123" s="56" t="s">
        <v>133</v>
      </c>
    </row>
    <row r="124" spans="1:16" ht="12.75" customHeight="1" thickBot="1" x14ac:dyDescent="0.25">
      <c r="A124" s="45" t="str">
        <f t="shared" si="6"/>
        <v> VB 7.72 </v>
      </c>
      <c r="B124" s="32" t="str">
        <f t="shared" si="7"/>
        <v>I</v>
      </c>
      <c r="C124" s="45">
        <f t="shared" si="8"/>
        <v>16746.774000000001</v>
      </c>
      <c r="D124" s="11" t="str">
        <f t="shared" si="9"/>
        <v>vis</v>
      </c>
      <c r="E124" s="53">
        <f>VLOOKUP(C124,Active!C$21:E$956,3,FALSE)</f>
        <v>-30961.96995708254</v>
      </c>
      <c r="F124" s="32" t="s">
        <v>126</v>
      </c>
      <c r="G124" s="11" t="str">
        <f t="shared" si="10"/>
        <v>16746.774</v>
      </c>
      <c r="H124" s="45">
        <f t="shared" si="11"/>
        <v>-30962</v>
      </c>
      <c r="I124" s="54" t="s">
        <v>155</v>
      </c>
      <c r="J124" s="55" t="s">
        <v>156</v>
      </c>
      <c r="K124" s="54">
        <v>-30962</v>
      </c>
      <c r="L124" s="54" t="s">
        <v>157</v>
      </c>
      <c r="M124" s="55" t="s">
        <v>131</v>
      </c>
      <c r="N124" s="55"/>
      <c r="O124" s="56" t="s">
        <v>132</v>
      </c>
      <c r="P124" s="56" t="s">
        <v>133</v>
      </c>
    </row>
    <row r="125" spans="1:16" ht="12.75" customHeight="1" thickBot="1" x14ac:dyDescent="0.25">
      <c r="A125" s="45" t="str">
        <f t="shared" si="6"/>
        <v> VB 7.72 </v>
      </c>
      <c r="B125" s="32" t="str">
        <f t="shared" si="7"/>
        <v>I</v>
      </c>
      <c r="C125" s="45">
        <f t="shared" si="8"/>
        <v>16859.544999999998</v>
      </c>
      <c r="D125" s="11" t="str">
        <f t="shared" si="9"/>
        <v>vis</v>
      </c>
      <c r="E125" s="53">
        <f>VLOOKUP(C125,Active!C$21:E$956,3,FALSE)</f>
        <v>-30831.000517741049</v>
      </c>
      <c r="F125" s="32" t="s">
        <v>126</v>
      </c>
      <c r="G125" s="11" t="str">
        <f t="shared" si="10"/>
        <v>16859.545</v>
      </c>
      <c r="H125" s="45">
        <f t="shared" si="11"/>
        <v>-30831</v>
      </c>
      <c r="I125" s="54" t="s">
        <v>158</v>
      </c>
      <c r="J125" s="55" t="s">
        <v>159</v>
      </c>
      <c r="K125" s="54">
        <v>-30831</v>
      </c>
      <c r="L125" s="54" t="s">
        <v>160</v>
      </c>
      <c r="M125" s="55" t="s">
        <v>131</v>
      </c>
      <c r="N125" s="55"/>
      <c r="O125" s="56" t="s">
        <v>132</v>
      </c>
      <c r="P125" s="56" t="s">
        <v>133</v>
      </c>
    </row>
    <row r="126" spans="1:16" ht="12.75" customHeight="1" thickBot="1" x14ac:dyDescent="0.25">
      <c r="A126" s="45" t="str">
        <f t="shared" si="6"/>
        <v> VB 7.72 </v>
      </c>
      <c r="B126" s="32" t="str">
        <f t="shared" si="7"/>
        <v>I</v>
      </c>
      <c r="C126" s="45">
        <f t="shared" si="8"/>
        <v>17212.63</v>
      </c>
      <c r="D126" s="11" t="str">
        <f t="shared" si="9"/>
        <v>vis</v>
      </c>
      <c r="E126" s="53">
        <f>VLOOKUP(C126,Active!C$21:E$956,3,FALSE)</f>
        <v>-30420.936365699385</v>
      </c>
      <c r="F126" s="32" t="s">
        <v>126</v>
      </c>
      <c r="G126" s="11" t="str">
        <f t="shared" si="10"/>
        <v>17212.630</v>
      </c>
      <c r="H126" s="45">
        <f t="shared" si="11"/>
        <v>-30421</v>
      </c>
      <c r="I126" s="54" t="s">
        <v>161</v>
      </c>
      <c r="J126" s="55" t="s">
        <v>162</v>
      </c>
      <c r="K126" s="54">
        <v>-30421</v>
      </c>
      <c r="L126" s="54" t="s">
        <v>163</v>
      </c>
      <c r="M126" s="55" t="s">
        <v>131</v>
      </c>
      <c r="N126" s="55"/>
      <c r="O126" s="56" t="s">
        <v>132</v>
      </c>
      <c r="P126" s="56" t="s">
        <v>133</v>
      </c>
    </row>
    <row r="127" spans="1:16" ht="12.75" customHeight="1" thickBot="1" x14ac:dyDescent="0.25">
      <c r="A127" s="45" t="str">
        <f t="shared" si="6"/>
        <v> VB 7.72 </v>
      </c>
      <c r="B127" s="32" t="str">
        <f t="shared" si="7"/>
        <v>II</v>
      </c>
      <c r="C127" s="45">
        <f t="shared" si="8"/>
        <v>17469.7</v>
      </c>
      <c r="D127" s="11" t="str">
        <f t="shared" si="9"/>
        <v>vis</v>
      </c>
      <c r="E127" s="53">
        <f>VLOOKUP(C127,Active!C$21:E$956,3,FALSE)</f>
        <v>-30122.381650643943</v>
      </c>
      <c r="F127" s="32" t="s">
        <v>126</v>
      </c>
      <c r="G127" s="11" t="str">
        <f t="shared" si="10"/>
        <v>17469.700</v>
      </c>
      <c r="H127" s="45">
        <f t="shared" si="11"/>
        <v>-30122.5</v>
      </c>
      <c r="I127" s="54" t="s">
        <v>164</v>
      </c>
      <c r="J127" s="55" t="s">
        <v>165</v>
      </c>
      <c r="K127" s="54">
        <v>-30122.5</v>
      </c>
      <c r="L127" s="54" t="s">
        <v>166</v>
      </c>
      <c r="M127" s="55" t="s">
        <v>131</v>
      </c>
      <c r="N127" s="55"/>
      <c r="O127" s="56" t="s">
        <v>132</v>
      </c>
      <c r="P127" s="56" t="s">
        <v>133</v>
      </c>
    </row>
    <row r="128" spans="1:16" ht="12.75" customHeight="1" thickBot="1" x14ac:dyDescent="0.25">
      <c r="A128" s="45" t="str">
        <f t="shared" si="6"/>
        <v> VB 7.72 </v>
      </c>
      <c r="B128" s="32" t="str">
        <f t="shared" si="7"/>
        <v>I</v>
      </c>
      <c r="C128" s="45">
        <f t="shared" si="8"/>
        <v>17969.476999999999</v>
      </c>
      <c r="D128" s="11" t="str">
        <f t="shared" si="9"/>
        <v>vis</v>
      </c>
      <c r="E128" s="53">
        <f>VLOOKUP(C128,Active!C$21:E$956,3,FALSE)</f>
        <v>-29541.95305210556</v>
      </c>
      <c r="F128" s="32" t="s">
        <v>126</v>
      </c>
      <c r="G128" s="11" t="str">
        <f t="shared" si="10"/>
        <v>17969.477</v>
      </c>
      <c r="H128" s="45">
        <f t="shared" si="11"/>
        <v>-29542</v>
      </c>
      <c r="I128" s="54" t="s">
        <v>167</v>
      </c>
      <c r="J128" s="55" t="s">
        <v>168</v>
      </c>
      <c r="K128" s="54">
        <v>-29542</v>
      </c>
      <c r="L128" s="54" t="s">
        <v>169</v>
      </c>
      <c r="M128" s="55" t="s">
        <v>131</v>
      </c>
      <c r="N128" s="55"/>
      <c r="O128" s="56" t="s">
        <v>132</v>
      </c>
      <c r="P128" s="56" t="s">
        <v>133</v>
      </c>
    </row>
    <row r="129" spans="1:16" ht="12.75" customHeight="1" thickBot="1" x14ac:dyDescent="0.25">
      <c r="A129" s="45" t="str">
        <f t="shared" si="6"/>
        <v> VB 7.72 </v>
      </c>
      <c r="B129" s="32" t="str">
        <f t="shared" si="7"/>
        <v>I</v>
      </c>
      <c r="C129" s="45">
        <f t="shared" si="8"/>
        <v>18227.780999999999</v>
      </c>
      <c r="D129" s="11" t="str">
        <f t="shared" si="9"/>
        <v>vis</v>
      </c>
      <c r="E129" s="53">
        <f>VLOOKUP(C129,Active!C$21:E$956,3,FALSE)</f>
        <v>-29241.965200089842</v>
      </c>
      <c r="F129" s="32" t="s">
        <v>126</v>
      </c>
      <c r="G129" s="11" t="str">
        <f t="shared" si="10"/>
        <v>18227.781</v>
      </c>
      <c r="H129" s="45">
        <f t="shared" si="11"/>
        <v>-29242</v>
      </c>
      <c r="I129" s="54" t="s">
        <v>170</v>
      </c>
      <c r="J129" s="55" t="s">
        <v>171</v>
      </c>
      <c r="K129" s="54">
        <v>-29242</v>
      </c>
      <c r="L129" s="54" t="s">
        <v>172</v>
      </c>
      <c r="M129" s="55" t="s">
        <v>131</v>
      </c>
      <c r="N129" s="55"/>
      <c r="O129" s="56" t="s">
        <v>132</v>
      </c>
      <c r="P129" s="56" t="s">
        <v>133</v>
      </c>
    </row>
    <row r="130" spans="1:16" ht="12.75" customHeight="1" thickBot="1" x14ac:dyDescent="0.25">
      <c r="A130" s="45" t="str">
        <f t="shared" si="6"/>
        <v> VB 7.72 </v>
      </c>
      <c r="B130" s="32" t="str">
        <f t="shared" si="7"/>
        <v>I</v>
      </c>
      <c r="C130" s="45">
        <f t="shared" si="8"/>
        <v>18687.562999999998</v>
      </c>
      <c r="D130" s="11" t="str">
        <f t="shared" si="9"/>
        <v>vis</v>
      </c>
      <c r="E130" s="53">
        <f>VLOOKUP(C130,Active!C$21:E$956,3,FALSE)</f>
        <v>-28707.985801491715</v>
      </c>
      <c r="F130" s="32" t="s">
        <v>126</v>
      </c>
      <c r="G130" s="11" t="str">
        <f t="shared" si="10"/>
        <v>18687.563</v>
      </c>
      <c r="H130" s="45">
        <f t="shared" si="11"/>
        <v>-28708</v>
      </c>
      <c r="I130" s="54" t="s">
        <v>173</v>
      </c>
      <c r="J130" s="55" t="s">
        <v>174</v>
      </c>
      <c r="K130" s="54">
        <v>-28708</v>
      </c>
      <c r="L130" s="54" t="s">
        <v>175</v>
      </c>
      <c r="M130" s="55" t="s">
        <v>131</v>
      </c>
      <c r="N130" s="55"/>
      <c r="O130" s="56" t="s">
        <v>132</v>
      </c>
      <c r="P130" s="56" t="s">
        <v>133</v>
      </c>
    </row>
    <row r="131" spans="1:16" ht="12.75" customHeight="1" thickBot="1" x14ac:dyDescent="0.25">
      <c r="A131" s="45" t="str">
        <f t="shared" si="6"/>
        <v> VB 7.72 </v>
      </c>
      <c r="B131" s="32" t="str">
        <f t="shared" si="7"/>
        <v>I</v>
      </c>
      <c r="C131" s="45">
        <f t="shared" si="8"/>
        <v>19009.635999999999</v>
      </c>
      <c r="D131" s="11" t="str">
        <f t="shared" si="9"/>
        <v>vis</v>
      </c>
      <c r="E131" s="53">
        <f>VLOOKUP(C131,Active!C$21:E$956,3,FALSE)</f>
        <v>-28333.938216234583</v>
      </c>
      <c r="F131" s="32" t="s">
        <v>126</v>
      </c>
      <c r="G131" s="11" t="str">
        <f t="shared" si="10"/>
        <v>19009.636</v>
      </c>
      <c r="H131" s="45">
        <f t="shared" si="11"/>
        <v>-28334</v>
      </c>
      <c r="I131" s="54" t="s">
        <v>176</v>
      </c>
      <c r="J131" s="55" t="s">
        <v>177</v>
      </c>
      <c r="K131" s="54">
        <v>-28334</v>
      </c>
      <c r="L131" s="54" t="s">
        <v>145</v>
      </c>
      <c r="M131" s="55" t="s">
        <v>131</v>
      </c>
      <c r="N131" s="55"/>
      <c r="O131" s="56" t="s">
        <v>132</v>
      </c>
      <c r="P131" s="56" t="s">
        <v>133</v>
      </c>
    </row>
    <row r="132" spans="1:16" ht="12.75" customHeight="1" thickBot="1" x14ac:dyDescent="0.25">
      <c r="A132" s="45" t="str">
        <f t="shared" si="6"/>
        <v> VB 7.72 </v>
      </c>
      <c r="B132" s="32" t="str">
        <f t="shared" si="7"/>
        <v>I</v>
      </c>
      <c r="C132" s="45">
        <f t="shared" si="8"/>
        <v>19683.782999999999</v>
      </c>
      <c r="D132" s="11" t="str">
        <f t="shared" si="9"/>
        <v>vis</v>
      </c>
      <c r="E132" s="53">
        <f>VLOOKUP(C132,Active!C$21:E$956,3,FALSE)</f>
        <v>-27551.000629233065</v>
      </c>
      <c r="F132" s="32" t="s">
        <v>126</v>
      </c>
      <c r="G132" s="11" t="str">
        <f t="shared" si="10"/>
        <v>19683.783</v>
      </c>
      <c r="H132" s="45">
        <f t="shared" si="11"/>
        <v>-27551</v>
      </c>
      <c r="I132" s="54" t="s">
        <v>178</v>
      </c>
      <c r="J132" s="55" t="s">
        <v>179</v>
      </c>
      <c r="K132" s="54">
        <v>-27551</v>
      </c>
      <c r="L132" s="54" t="s">
        <v>180</v>
      </c>
      <c r="M132" s="55" t="s">
        <v>131</v>
      </c>
      <c r="N132" s="55"/>
      <c r="O132" s="56" t="s">
        <v>132</v>
      </c>
      <c r="P132" s="56" t="s">
        <v>133</v>
      </c>
    </row>
    <row r="133" spans="1:16" ht="12.75" customHeight="1" thickBot="1" x14ac:dyDescent="0.25">
      <c r="A133" s="45" t="str">
        <f t="shared" si="6"/>
        <v> VB 7.72 </v>
      </c>
      <c r="B133" s="32" t="str">
        <f t="shared" si="7"/>
        <v>I</v>
      </c>
      <c r="C133" s="45">
        <f t="shared" si="8"/>
        <v>20484.564999999999</v>
      </c>
      <c r="D133" s="11" t="str">
        <f t="shared" si="9"/>
        <v>vis</v>
      </c>
      <c r="E133" s="53">
        <f>VLOOKUP(C133,Active!C$21:E$956,3,FALSE)</f>
        <v>-26620.992297527595</v>
      </c>
      <c r="F133" s="32" t="s">
        <v>126</v>
      </c>
      <c r="G133" s="11" t="str">
        <f t="shared" si="10"/>
        <v>20484.565</v>
      </c>
      <c r="H133" s="45">
        <f t="shared" si="11"/>
        <v>-26621</v>
      </c>
      <c r="I133" s="54" t="s">
        <v>181</v>
      </c>
      <c r="J133" s="55" t="s">
        <v>182</v>
      </c>
      <c r="K133" s="54">
        <v>-26621</v>
      </c>
      <c r="L133" s="54" t="s">
        <v>183</v>
      </c>
      <c r="M133" s="55" t="s">
        <v>131</v>
      </c>
      <c r="N133" s="55"/>
      <c r="O133" s="56" t="s">
        <v>132</v>
      </c>
      <c r="P133" s="56" t="s">
        <v>133</v>
      </c>
    </row>
    <row r="134" spans="1:16" ht="12.75" customHeight="1" thickBot="1" x14ac:dyDescent="0.25">
      <c r="A134" s="45" t="str">
        <f t="shared" si="6"/>
        <v> VB 7.72 </v>
      </c>
      <c r="B134" s="32" t="str">
        <f t="shared" si="7"/>
        <v>I</v>
      </c>
      <c r="C134" s="45">
        <f t="shared" si="8"/>
        <v>20768.722000000002</v>
      </c>
      <c r="D134" s="11" t="str">
        <f t="shared" si="9"/>
        <v>vis</v>
      </c>
      <c r="E134" s="53">
        <f>VLOOKUP(C134,Active!C$21:E$956,3,FALSE)</f>
        <v>-26290.979413231449</v>
      </c>
      <c r="F134" s="32" t="s">
        <v>126</v>
      </c>
      <c r="G134" s="11" t="str">
        <f t="shared" si="10"/>
        <v>20768.722</v>
      </c>
      <c r="H134" s="45">
        <f t="shared" si="11"/>
        <v>-26291</v>
      </c>
      <c r="I134" s="54" t="s">
        <v>184</v>
      </c>
      <c r="J134" s="55" t="s">
        <v>185</v>
      </c>
      <c r="K134" s="54">
        <v>-26291</v>
      </c>
      <c r="L134" s="54" t="s">
        <v>186</v>
      </c>
      <c r="M134" s="55" t="s">
        <v>131</v>
      </c>
      <c r="N134" s="55"/>
      <c r="O134" s="56" t="s">
        <v>132</v>
      </c>
      <c r="P134" s="56" t="s">
        <v>133</v>
      </c>
    </row>
    <row r="135" spans="1:16" ht="12.75" customHeight="1" thickBot="1" x14ac:dyDescent="0.25">
      <c r="A135" s="45" t="str">
        <f t="shared" si="6"/>
        <v> VB 7.72 </v>
      </c>
      <c r="B135" s="32" t="str">
        <f t="shared" si="7"/>
        <v>I</v>
      </c>
      <c r="C135" s="45">
        <f t="shared" si="8"/>
        <v>21480.764999999999</v>
      </c>
      <c r="D135" s="11" t="str">
        <f t="shared" si="9"/>
        <v>vis</v>
      </c>
      <c r="E135" s="53">
        <f>VLOOKUP(C135,Active!C$21:E$956,3,FALSE)</f>
        <v>-25464.030352772352</v>
      </c>
      <c r="F135" s="32" t="s">
        <v>126</v>
      </c>
      <c r="G135" s="11" t="str">
        <f t="shared" si="10"/>
        <v>21480.765</v>
      </c>
      <c r="H135" s="45">
        <f t="shared" si="11"/>
        <v>-25464</v>
      </c>
      <c r="I135" s="54" t="s">
        <v>187</v>
      </c>
      <c r="J135" s="55" t="s">
        <v>188</v>
      </c>
      <c r="K135" s="54">
        <v>-25464</v>
      </c>
      <c r="L135" s="54" t="s">
        <v>189</v>
      </c>
      <c r="M135" s="55" t="s">
        <v>131</v>
      </c>
      <c r="N135" s="55"/>
      <c r="O135" s="56" t="s">
        <v>132</v>
      </c>
      <c r="P135" s="56" t="s">
        <v>133</v>
      </c>
    </row>
    <row r="136" spans="1:16" ht="12.75" customHeight="1" thickBot="1" x14ac:dyDescent="0.25">
      <c r="A136" s="45" t="str">
        <f t="shared" si="6"/>
        <v> VB 7.72 </v>
      </c>
      <c r="B136" s="32" t="str">
        <f t="shared" si="7"/>
        <v>II</v>
      </c>
      <c r="C136" s="45">
        <f t="shared" si="8"/>
        <v>21516.664000000001</v>
      </c>
      <c r="D136" s="11" t="str">
        <f t="shared" si="9"/>
        <v>vis</v>
      </c>
      <c r="E136" s="53">
        <f>VLOOKUP(C136,Active!C$21:E$956,3,FALSE)</f>
        <v>-25422.338145530062</v>
      </c>
      <c r="F136" s="32" t="s">
        <v>126</v>
      </c>
      <c r="G136" s="11" t="str">
        <f t="shared" si="10"/>
        <v>21516.664</v>
      </c>
      <c r="H136" s="45">
        <f t="shared" si="11"/>
        <v>-25422.5</v>
      </c>
      <c r="I136" s="54" t="s">
        <v>190</v>
      </c>
      <c r="J136" s="55" t="s">
        <v>191</v>
      </c>
      <c r="K136" s="54">
        <v>-25422.5</v>
      </c>
      <c r="L136" s="54" t="s">
        <v>192</v>
      </c>
      <c r="M136" s="55" t="s">
        <v>131</v>
      </c>
      <c r="N136" s="55"/>
      <c r="O136" s="56" t="s">
        <v>132</v>
      </c>
      <c r="P136" s="56" t="s">
        <v>133</v>
      </c>
    </row>
    <row r="137" spans="1:16" ht="12.75" customHeight="1" thickBot="1" x14ac:dyDescent="0.25">
      <c r="A137" s="45" t="str">
        <f t="shared" si="6"/>
        <v> VB 7.72 </v>
      </c>
      <c r="B137" s="32" t="str">
        <f t="shared" si="7"/>
        <v>I</v>
      </c>
      <c r="C137" s="45">
        <f t="shared" si="8"/>
        <v>21846.808000000001</v>
      </c>
      <c r="D137" s="11" t="str">
        <f t="shared" si="9"/>
        <v>vis</v>
      </c>
      <c r="E137" s="53">
        <f>VLOOKUP(C137,Active!C$21:E$956,3,FALSE)</f>
        <v>-25038.917101272607</v>
      </c>
      <c r="F137" s="32" t="s">
        <v>126</v>
      </c>
      <c r="G137" s="11" t="str">
        <f t="shared" si="10"/>
        <v>21846.808</v>
      </c>
      <c r="H137" s="45">
        <f t="shared" si="11"/>
        <v>-25039</v>
      </c>
      <c r="I137" s="54" t="s">
        <v>193</v>
      </c>
      <c r="J137" s="55" t="s">
        <v>194</v>
      </c>
      <c r="K137" s="54">
        <v>-25039</v>
      </c>
      <c r="L137" s="54" t="s">
        <v>195</v>
      </c>
      <c r="M137" s="55" t="s">
        <v>131</v>
      </c>
      <c r="N137" s="55"/>
      <c r="O137" s="56" t="s">
        <v>132</v>
      </c>
      <c r="P137" s="56" t="s">
        <v>133</v>
      </c>
    </row>
    <row r="138" spans="1:16" ht="12.75" customHeight="1" thickBot="1" x14ac:dyDescent="0.25">
      <c r="A138" s="45" t="str">
        <f t="shared" si="6"/>
        <v> VB 7.72 </v>
      </c>
      <c r="B138" s="32" t="str">
        <f t="shared" si="7"/>
        <v>I</v>
      </c>
      <c r="C138" s="45">
        <f t="shared" si="8"/>
        <v>21909.633000000002</v>
      </c>
      <c r="D138" s="11" t="str">
        <f t="shared" si="9"/>
        <v>vis</v>
      </c>
      <c r="E138" s="53">
        <f>VLOOKUP(C138,Active!C$21:E$956,3,FALSE)</f>
        <v>-24965.953706192053</v>
      </c>
      <c r="F138" s="32" t="s">
        <v>126</v>
      </c>
      <c r="G138" s="11" t="str">
        <f t="shared" si="10"/>
        <v>21909.633</v>
      </c>
      <c r="H138" s="45">
        <f t="shared" si="11"/>
        <v>-24966</v>
      </c>
      <c r="I138" s="54" t="s">
        <v>196</v>
      </c>
      <c r="J138" s="55" t="s">
        <v>197</v>
      </c>
      <c r="K138" s="54">
        <v>-24966</v>
      </c>
      <c r="L138" s="54" t="s">
        <v>169</v>
      </c>
      <c r="M138" s="55" t="s">
        <v>131</v>
      </c>
      <c r="N138" s="55"/>
      <c r="O138" s="56" t="s">
        <v>132</v>
      </c>
      <c r="P138" s="56" t="s">
        <v>133</v>
      </c>
    </row>
    <row r="139" spans="1:16" ht="12.75" customHeight="1" thickBot="1" x14ac:dyDescent="0.25">
      <c r="A139" s="45" t="str">
        <f t="shared" ref="A139:A202" si="12">P139</f>
        <v> VB 7.72 </v>
      </c>
      <c r="B139" s="32" t="str">
        <f t="shared" ref="B139:B202" si="13">IF(H139=INT(H139),"I","II")</f>
        <v>I</v>
      </c>
      <c r="C139" s="45">
        <f t="shared" ref="C139:C202" si="14">1*G139</f>
        <v>21946.581999999999</v>
      </c>
      <c r="D139" s="11" t="str">
        <f t="shared" ref="D139:D202" si="15">VLOOKUP(F139,I$1:J$5,2,FALSE)</f>
        <v>vis</v>
      </c>
      <c r="E139" s="53">
        <f>VLOOKUP(C139,Active!C$21:E$956,3,FALSE)</f>
        <v>-24923.042055020844</v>
      </c>
      <c r="F139" s="32" t="s">
        <v>126</v>
      </c>
      <c r="G139" s="11" t="str">
        <f t="shared" ref="G139:G202" si="16">MID(I139,3,LEN(I139)-3)</f>
        <v>21946.582</v>
      </c>
      <c r="H139" s="45">
        <f t="shared" ref="H139:H202" si="17">1*K139</f>
        <v>-24923</v>
      </c>
      <c r="I139" s="54" t="s">
        <v>198</v>
      </c>
      <c r="J139" s="55" t="s">
        <v>199</v>
      </c>
      <c r="K139" s="54">
        <v>-24923</v>
      </c>
      <c r="L139" s="54" t="s">
        <v>200</v>
      </c>
      <c r="M139" s="55" t="s">
        <v>131</v>
      </c>
      <c r="N139" s="55"/>
      <c r="O139" s="56" t="s">
        <v>132</v>
      </c>
      <c r="P139" s="56" t="s">
        <v>133</v>
      </c>
    </row>
    <row r="140" spans="1:16" ht="12.75" customHeight="1" thickBot="1" x14ac:dyDescent="0.25">
      <c r="A140" s="45" t="str">
        <f t="shared" si="12"/>
        <v> VB 7.72 </v>
      </c>
      <c r="B140" s="32" t="str">
        <f t="shared" si="13"/>
        <v>I</v>
      </c>
      <c r="C140" s="45">
        <f t="shared" si="14"/>
        <v>22621.712</v>
      </c>
      <c r="D140" s="11" t="str">
        <f t="shared" si="15"/>
        <v>vis</v>
      </c>
      <c r="E140" s="53">
        <f>VLOOKUP(C140,Active!C$21:E$956,3,FALSE)</f>
        <v>-24138.962836226819</v>
      </c>
      <c r="F140" s="32" t="s">
        <v>126</v>
      </c>
      <c r="G140" s="11" t="str">
        <f t="shared" si="16"/>
        <v>22621.712</v>
      </c>
      <c r="H140" s="45">
        <f t="shared" si="17"/>
        <v>-24139</v>
      </c>
      <c r="I140" s="54" t="s">
        <v>201</v>
      </c>
      <c r="J140" s="55" t="s">
        <v>202</v>
      </c>
      <c r="K140" s="54">
        <v>-24139</v>
      </c>
      <c r="L140" s="54" t="s">
        <v>203</v>
      </c>
      <c r="M140" s="55" t="s">
        <v>131</v>
      </c>
      <c r="N140" s="55"/>
      <c r="O140" s="56" t="s">
        <v>132</v>
      </c>
      <c r="P140" s="56" t="s">
        <v>133</v>
      </c>
    </row>
    <row r="141" spans="1:16" ht="12.75" customHeight="1" thickBot="1" x14ac:dyDescent="0.25">
      <c r="A141" s="45" t="str">
        <f t="shared" si="12"/>
        <v> VB 7.72 </v>
      </c>
      <c r="B141" s="32" t="str">
        <f t="shared" si="13"/>
        <v>I</v>
      </c>
      <c r="C141" s="45">
        <f t="shared" si="14"/>
        <v>22993.71</v>
      </c>
      <c r="D141" s="11" t="str">
        <f t="shared" si="15"/>
        <v>vis</v>
      </c>
      <c r="E141" s="53">
        <f>VLOOKUP(C141,Active!C$21:E$956,3,FALSE)</f>
        <v>-23706.933595587332</v>
      </c>
      <c r="F141" s="32" t="s">
        <v>126</v>
      </c>
      <c r="G141" s="11" t="str">
        <f t="shared" si="16"/>
        <v>22993.710</v>
      </c>
      <c r="H141" s="45">
        <f t="shared" si="17"/>
        <v>-23707</v>
      </c>
      <c r="I141" s="54" t="s">
        <v>204</v>
      </c>
      <c r="J141" s="55" t="s">
        <v>205</v>
      </c>
      <c r="K141" s="54">
        <v>-23707</v>
      </c>
      <c r="L141" s="54" t="s">
        <v>206</v>
      </c>
      <c r="M141" s="55" t="s">
        <v>131</v>
      </c>
      <c r="N141" s="55"/>
      <c r="O141" s="56" t="s">
        <v>132</v>
      </c>
      <c r="P141" s="56" t="s">
        <v>133</v>
      </c>
    </row>
    <row r="142" spans="1:16" ht="12.75" customHeight="1" thickBot="1" x14ac:dyDescent="0.25">
      <c r="A142" s="45" t="str">
        <f t="shared" si="12"/>
        <v> VB 7.72 </v>
      </c>
      <c r="B142" s="32" t="str">
        <f t="shared" si="13"/>
        <v>I</v>
      </c>
      <c r="C142" s="45">
        <f t="shared" si="14"/>
        <v>23327.731</v>
      </c>
      <c r="D142" s="11" t="str">
        <f t="shared" si="15"/>
        <v>vis</v>
      </c>
      <c r="E142" s="53">
        <f>VLOOKUP(C142,Active!C$21:E$956,3,FALSE)</f>
        <v>-23319.009899794226</v>
      </c>
      <c r="F142" s="32" t="s">
        <v>126</v>
      </c>
      <c r="G142" s="11" t="str">
        <f t="shared" si="16"/>
        <v>23327.731</v>
      </c>
      <c r="H142" s="45">
        <f t="shared" si="17"/>
        <v>-23319</v>
      </c>
      <c r="I142" s="54" t="s">
        <v>207</v>
      </c>
      <c r="J142" s="55" t="s">
        <v>208</v>
      </c>
      <c r="K142" s="54">
        <v>-23319</v>
      </c>
      <c r="L142" s="54" t="s">
        <v>209</v>
      </c>
      <c r="M142" s="55" t="s">
        <v>131</v>
      </c>
      <c r="N142" s="55"/>
      <c r="O142" s="56" t="s">
        <v>132</v>
      </c>
      <c r="P142" s="56" t="s">
        <v>133</v>
      </c>
    </row>
    <row r="143" spans="1:16" ht="12.75" customHeight="1" thickBot="1" x14ac:dyDescent="0.25">
      <c r="A143" s="45" t="str">
        <f t="shared" si="12"/>
        <v> VB 7.72 </v>
      </c>
      <c r="B143" s="32" t="str">
        <f t="shared" si="13"/>
        <v>I</v>
      </c>
      <c r="C143" s="45">
        <f t="shared" si="14"/>
        <v>24134.574000000001</v>
      </c>
      <c r="D143" s="11" t="str">
        <f t="shared" si="15"/>
        <v>vis</v>
      </c>
      <c r="E143" s="53">
        <f>VLOOKUP(C143,Active!C$21:E$956,3,FALSE)</f>
        <v>-22381.962473180942</v>
      </c>
      <c r="F143" s="32" t="s">
        <v>126</v>
      </c>
      <c r="G143" s="11" t="str">
        <f t="shared" si="16"/>
        <v>24134.574</v>
      </c>
      <c r="H143" s="45">
        <f t="shared" si="17"/>
        <v>-22382</v>
      </c>
      <c r="I143" s="54" t="s">
        <v>210</v>
      </c>
      <c r="J143" s="55" t="s">
        <v>211</v>
      </c>
      <c r="K143" s="54">
        <v>-22382</v>
      </c>
      <c r="L143" s="54" t="s">
        <v>203</v>
      </c>
      <c r="M143" s="55" t="s">
        <v>131</v>
      </c>
      <c r="N143" s="55"/>
      <c r="O143" s="56" t="s">
        <v>132</v>
      </c>
      <c r="P143" s="56" t="s">
        <v>133</v>
      </c>
    </row>
    <row r="144" spans="1:16" ht="12.75" customHeight="1" thickBot="1" x14ac:dyDescent="0.25">
      <c r="A144" s="45" t="str">
        <f t="shared" si="12"/>
        <v> VB 7.72 </v>
      </c>
      <c r="B144" s="32" t="str">
        <f t="shared" si="13"/>
        <v>I</v>
      </c>
      <c r="C144" s="45">
        <f t="shared" si="14"/>
        <v>24165.545999999998</v>
      </c>
      <c r="D144" s="11" t="str">
        <f t="shared" si="15"/>
        <v>vis</v>
      </c>
      <c r="E144" s="53">
        <f>VLOOKUP(C144,Active!C$21:E$956,3,FALSE)</f>
        <v>-22345.99236140323</v>
      </c>
      <c r="F144" s="32" t="s">
        <v>126</v>
      </c>
      <c r="G144" s="11" t="str">
        <f t="shared" si="16"/>
        <v>24165.546</v>
      </c>
      <c r="H144" s="45">
        <f t="shared" si="17"/>
        <v>-22346</v>
      </c>
      <c r="I144" s="54" t="s">
        <v>212</v>
      </c>
      <c r="J144" s="55" t="s">
        <v>213</v>
      </c>
      <c r="K144" s="54">
        <v>-22346</v>
      </c>
      <c r="L144" s="54" t="s">
        <v>183</v>
      </c>
      <c r="M144" s="55" t="s">
        <v>131</v>
      </c>
      <c r="N144" s="55"/>
      <c r="O144" s="56" t="s">
        <v>132</v>
      </c>
      <c r="P144" s="56" t="s">
        <v>133</v>
      </c>
    </row>
    <row r="145" spans="1:16" ht="12.75" customHeight="1" thickBot="1" x14ac:dyDescent="0.25">
      <c r="A145" s="45" t="str">
        <f t="shared" si="12"/>
        <v> VB 7.72 </v>
      </c>
      <c r="B145" s="32" t="str">
        <f t="shared" si="13"/>
        <v>I</v>
      </c>
      <c r="C145" s="45">
        <f t="shared" si="14"/>
        <v>24789.795999999998</v>
      </c>
      <c r="D145" s="11" t="str">
        <f t="shared" si="15"/>
        <v>vis</v>
      </c>
      <c r="E145" s="53">
        <f>VLOOKUP(C145,Active!C$21:E$956,3,FALSE)</f>
        <v>-21621.003911279298</v>
      </c>
      <c r="F145" s="32" t="s">
        <v>126</v>
      </c>
      <c r="G145" s="11" t="str">
        <f t="shared" si="16"/>
        <v>24789.796</v>
      </c>
      <c r="H145" s="45">
        <f t="shared" si="17"/>
        <v>-21621</v>
      </c>
      <c r="I145" s="54" t="s">
        <v>214</v>
      </c>
      <c r="J145" s="55" t="s">
        <v>215</v>
      </c>
      <c r="K145" s="54">
        <v>-21621</v>
      </c>
      <c r="L145" s="54" t="s">
        <v>127</v>
      </c>
      <c r="M145" s="55" t="s">
        <v>131</v>
      </c>
      <c r="N145" s="55"/>
      <c r="O145" s="56" t="s">
        <v>132</v>
      </c>
      <c r="P145" s="56" t="s">
        <v>133</v>
      </c>
    </row>
    <row r="146" spans="1:16" ht="12.75" customHeight="1" thickBot="1" x14ac:dyDescent="0.25">
      <c r="A146" s="45" t="str">
        <f t="shared" si="12"/>
        <v> VB 7.72 </v>
      </c>
      <c r="B146" s="32" t="str">
        <f t="shared" si="13"/>
        <v>I</v>
      </c>
      <c r="C146" s="45">
        <f t="shared" si="14"/>
        <v>25527.755000000001</v>
      </c>
      <c r="D146" s="11" t="str">
        <f t="shared" si="15"/>
        <v>vis</v>
      </c>
      <c r="E146" s="53">
        <f>VLOOKUP(C146,Active!C$21:E$956,3,FALSE)</f>
        <v>-20763.956651904038</v>
      </c>
      <c r="F146" s="32" t="s">
        <v>126</v>
      </c>
      <c r="G146" s="11" t="str">
        <f t="shared" si="16"/>
        <v>25527.755</v>
      </c>
      <c r="H146" s="45">
        <f t="shared" si="17"/>
        <v>-20764</v>
      </c>
      <c r="I146" s="54" t="s">
        <v>216</v>
      </c>
      <c r="J146" s="55" t="s">
        <v>217</v>
      </c>
      <c r="K146" s="54">
        <v>-20764</v>
      </c>
      <c r="L146" s="54" t="s">
        <v>218</v>
      </c>
      <c r="M146" s="55" t="s">
        <v>131</v>
      </c>
      <c r="N146" s="55"/>
      <c r="O146" s="56" t="s">
        <v>132</v>
      </c>
      <c r="P146" s="56" t="s">
        <v>133</v>
      </c>
    </row>
    <row r="147" spans="1:16" ht="12.75" customHeight="1" thickBot="1" x14ac:dyDescent="0.25">
      <c r="A147" s="45" t="str">
        <f t="shared" si="12"/>
        <v> VB 7.72 </v>
      </c>
      <c r="B147" s="32" t="str">
        <f t="shared" si="13"/>
        <v>II</v>
      </c>
      <c r="C147" s="45">
        <f t="shared" si="14"/>
        <v>26218.762999999999</v>
      </c>
      <c r="D147" s="11" t="str">
        <f t="shared" si="15"/>
        <v>vis</v>
      </c>
      <c r="E147" s="53">
        <f>VLOOKUP(C147,Active!C$21:E$956,3,FALSE)</f>
        <v>-19961.437118154361</v>
      </c>
      <c r="F147" s="32" t="s">
        <v>126</v>
      </c>
      <c r="G147" s="11" t="str">
        <f t="shared" si="16"/>
        <v>26218.763</v>
      </c>
      <c r="H147" s="45">
        <f t="shared" si="17"/>
        <v>-19961.5</v>
      </c>
      <c r="I147" s="54" t="s">
        <v>219</v>
      </c>
      <c r="J147" s="55" t="s">
        <v>220</v>
      </c>
      <c r="K147" s="54">
        <v>-19961.5</v>
      </c>
      <c r="L147" s="54" t="s">
        <v>221</v>
      </c>
      <c r="M147" s="55" t="s">
        <v>131</v>
      </c>
      <c r="N147" s="55"/>
      <c r="O147" s="56" t="s">
        <v>132</v>
      </c>
      <c r="P147" s="56" t="s">
        <v>133</v>
      </c>
    </row>
    <row r="148" spans="1:16" ht="12.75" customHeight="1" thickBot="1" x14ac:dyDescent="0.25">
      <c r="A148" s="45" t="str">
        <f t="shared" si="12"/>
        <v> VB 7.72 </v>
      </c>
      <c r="B148" s="32" t="str">
        <f t="shared" si="13"/>
        <v>II</v>
      </c>
      <c r="C148" s="45">
        <f t="shared" si="14"/>
        <v>26678.503000000001</v>
      </c>
      <c r="D148" s="11" t="str">
        <f t="shared" si="15"/>
        <v>vis</v>
      </c>
      <c r="E148" s="53">
        <f>VLOOKUP(C148,Active!C$21:E$956,3,FALSE)</f>
        <v>-19427.506497313389</v>
      </c>
      <c r="F148" s="32" t="s">
        <v>126</v>
      </c>
      <c r="G148" s="11" t="str">
        <f t="shared" si="16"/>
        <v>26678.503</v>
      </c>
      <c r="H148" s="45">
        <f t="shared" si="17"/>
        <v>-19427.5</v>
      </c>
      <c r="I148" s="54" t="s">
        <v>222</v>
      </c>
      <c r="J148" s="55" t="s">
        <v>223</v>
      </c>
      <c r="K148" s="54">
        <v>-19427.5</v>
      </c>
      <c r="L148" s="54" t="s">
        <v>224</v>
      </c>
      <c r="M148" s="55" t="s">
        <v>131</v>
      </c>
      <c r="N148" s="55"/>
      <c r="O148" s="56" t="s">
        <v>132</v>
      </c>
      <c r="P148" s="56" t="s">
        <v>133</v>
      </c>
    </row>
    <row r="149" spans="1:16" ht="12.75" customHeight="1" thickBot="1" x14ac:dyDescent="0.25">
      <c r="A149" s="45" t="str">
        <f t="shared" si="12"/>
        <v> VB 5.5 </v>
      </c>
      <c r="B149" s="32" t="str">
        <f t="shared" si="13"/>
        <v>I</v>
      </c>
      <c r="C149" s="45">
        <f t="shared" si="14"/>
        <v>26985.525000000001</v>
      </c>
      <c r="D149" s="11" t="str">
        <f t="shared" si="15"/>
        <v>vis</v>
      </c>
      <c r="E149" s="53">
        <f>VLOOKUP(C149,Active!C$21:E$956,3,FALSE)</f>
        <v>-19070.938769745986</v>
      </c>
      <c r="F149" s="32" t="s">
        <v>126</v>
      </c>
      <c r="G149" s="11" t="str">
        <f t="shared" si="16"/>
        <v>26985.525</v>
      </c>
      <c r="H149" s="45">
        <f t="shared" si="17"/>
        <v>-19071</v>
      </c>
      <c r="I149" s="54" t="s">
        <v>225</v>
      </c>
      <c r="J149" s="55" t="s">
        <v>226</v>
      </c>
      <c r="K149" s="54">
        <v>-19071</v>
      </c>
      <c r="L149" s="54" t="s">
        <v>145</v>
      </c>
      <c r="M149" s="55" t="s">
        <v>131</v>
      </c>
      <c r="N149" s="55"/>
      <c r="O149" s="56" t="s">
        <v>227</v>
      </c>
      <c r="P149" s="56" t="s">
        <v>228</v>
      </c>
    </row>
    <row r="150" spans="1:16" ht="12.75" customHeight="1" thickBot="1" x14ac:dyDescent="0.25">
      <c r="A150" s="45" t="str">
        <f t="shared" si="12"/>
        <v> VB 5.5 </v>
      </c>
      <c r="B150" s="32" t="str">
        <f t="shared" si="13"/>
        <v>I</v>
      </c>
      <c r="C150" s="45">
        <f t="shared" si="14"/>
        <v>27004.43</v>
      </c>
      <c r="D150" s="11" t="str">
        <f t="shared" si="15"/>
        <v>vis</v>
      </c>
      <c r="E150" s="53">
        <f>VLOOKUP(C150,Active!C$21:E$956,3,FALSE)</f>
        <v>-19048.982972149523</v>
      </c>
      <c r="F150" s="32" t="s">
        <v>126</v>
      </c>
      <c r="G150" s="11" t="str">
        <f t="shared" si="16"/>
        <v>27004.430</v>
      </c>
      <c r="H150" s="45">
        <f t="shared" si="17"/>
        <v>-19049</v>
      </c>
      <c r="I150" s="54" t="s">
        <v>229</v>
      </c>
      <c r="J150" s="55" t="s">
        <v>230</v>
      </c>
      <c r="K150" s="54">
        <v>-19049</v>
      </c>
      <c r="L150" s="54" t="s">
        <v>231</v>
      </c>
      <c r="M150" s="55" t="s">
        <v>131</v>
      </c>
      <c r="N150" s="55"/>
      <c r="O150" s="56" t="s">
        <v>227</v>
      </c>
      <c r="P150" s="56" t="s">
        <v>228</v>
      </c>
    </row>
    <row r="151" spans="1:16" ht="12.75" customHeight="1" thickBot="1" x14ac:dyDescent="0.25">
      <c r="A151" s="45" t="str">
        <f t="shared" si="12"/>
        <v> VB 7.72 </v>
      </c>
      <c r="B151" s="32" t="str">
        <f t="shared" si="13"/>
        <v>I</v>
      </c>
      <c r="C151" s="45">
        <f t="shared" si="14"/>
        <v>27034.608</v>
      </c>
      <c r="D151" s="11" t="str">
        <f t="shared" si="15"/>
        <v>vis</v>
      </c>
      <c r="E151" s="53">
        <f>VLOOKUP(C151,Active!C$21:E$956,3,FALSE)</f>
        <v>-19013.934992257109</v>
      </c>
      <c r="F151" s="32" t="s">
        <v>126</v>
      </c>
      <c r="G151" s="11" t="str">
        <f t="shared" si="16"/>
        <v>27034.608</v>
      </c>
      <c r="H151" s="45">
        <f t="shared" si="17"/>
        <v>-19014</v>
      </c>
      <c r="I151" s="54" t="s">
        <v>232</v>
      </c>
      <c r="J151" s="55" t="s">
        <v>233</v>
      </c>
      <c r="K151" s="54">
        <v>-19014</v>
      </c>
      <c r="L151" s="54" t="s">
        <v>234</v>
      </c>
      <c r="M151" s="55" t="s">
        <v>131</v>
      </c>
      <c r="N151" s="55"/>
      <c r="O151" s="56" t="s">
        <v>132</v>
      </c>
      <c r="P151" s="56" t="s">
        <v>133</v>
      </c>
    </row>
    <row r="152" spans="1:16" ht="12.75" customHeight="1" thickBot="1" x14ac:dyDescent="0.25">
      <c r="A152" s="45" t="str">
        <f t="shared" si="12"/>
        <v> MVS 424 </v>
      </c>
      <c r="B152" s="32" t="str">
        <f t="shared" si="13"/>
        <v>I</v>
      </c>
      <c r="C152" s="45">
        <f t="shared" si="14"/>
        <v>27061.293000000001</v>
      </c>
      <c r="D152" s="11" t="str">
        <f t="shared" si="15"/>
        <v>vis</v>
      </c>
      <c r="E152" s="53">
        <f>VLOOKUP(C152,Active!C$21:E$956,3,FALSE)</f>
        <v>-18982.943695834911</v>
      </c>
      <c r="F152" s="32" t="s">
        <v>126</v>
      </c>
      <c r="G152" s="11" t="str">
        <f t="shared" si="16"/>
        <v>27061.293</v>
      </c>
      <c r="H152" s="45">
        <f t="shared" si="17"/>
        <v>-18983</v>
      </c>
      <c r="I152" s="54" t="s">
        <v>235</v>
      </c>
      <c r="J152" s="55" t="s">
        <v>236</v>
      </c>
      <c r="K152" s="54">
        <v>-18983</v>
      </c>
      <c r="L152" s="54" t="s">
        <v>148</v>
      </c>
      <c r="M152" s="55" t="s">
        <v>131</v>
      </c>
      <c r="N152" s="55"/>
      <c r="O152" s="56" t="s">
        <v>237</v>
      </c>
      <c r="P152" s="56" t="s">
        <v>238</v>
      </c>
    </row>
    <row r="153" spans="1:16" ht="12.75" customHeight="1" thickBot="1" x14ac:dyDescent="0.25">
      <c r="A153" s="45" t="str">
        <f t="shared" si="12"/>
        <v> VB 5.5 </v>
      </c>
      <c r="B153" s="32" t="str">
        <f t="shared" si="13"/>
        <v>I</v>
      </c>
      <c r="C153" s="45">
        <f t="shared" si="14"/>
        <v>27313.532999999999</v>
      </c>
      <c r="D153" s="11" t="str">
        <f t="shared" si="15"/>
        <v>vis</v>
      </c>
      <c r="E153" s="53">
        <f>VLOOKUP(C153,Active!C$21:E$956,3,FALSE)</f>
        <v>-18689.998422852517</v>
      </c>
      <c r="F153" s="32" t="s">
        <v>126</v>
      </c>
      <c r="G153" s="11" t="str">
        <f t="shared" si="16"/>
        <v>27313.533</v>
      </c>
      <c r="H153" s="45">
        <f t="shared" si="17"/>
        <v>-18690</v>
      </c>
      <c r="I153" s="54" t="s">
        <v>239</v>
      </c>
      <c r="J153" s="55" t="s">
        <v>240</v>
      </c>
      <c r="K153" s="54">
        <v>-18690</v>
      </c>
      <c r="L153" s="54" t="s">
        <v>241</v>
      </c>
      <c r="M153" s="55" t="s">
        <v>131</v>
      </c>
      <c r="N153" s="55"/>
      <c r="O153" s="56" t="s">
        <v>227</v>
      </c>
      <c r="P153" s="56" t="s">
        <v>228</v>
      </c>
    </row>
    <row r="154" spans="1:16" ht="12.75" customHeight="1" thickBot="1" x14ac:dyDescent="0.25">
      <c r="A154" s="45" t="str">
        <f t="shared" si="12"/>
        <v> VB 7.72 </v>
      </c>
      <c r="B154" s="32" t="str">
        <f t="shared" si="13"/>
        <v>I</v>
      </c>
      <c r="C154" s="45">
        <f t="shared" si="14"/>
        <v>27994.633000000002</v>
      </c>
      <c r="D154" s="11" t="str">
        <f t="shared" si="15"/>
        <v>vis</v>
      </c>
      <c r="E154" s="53">
        <f>VLOOKUP(C154,Active!C$21:E$956,3,FALSE)</f>
        <v>-17898.985794291188</v>
      </c>
      <c r="F154" s="32" t="s">
        <v>126</v>
      </c>
      <c r="G154" s="11" t="str">
        <f t="shared" si="16"/>
        <v>27994.633</v>
      </c>
      <c r="H154" s="45">
        <f t="shared" si="17"/>
        <v>-17899</v>
      </c>
      <c r="I154" s="54" t="s">
        <v>242</v>
      </c>
      <c r="J154" s="55" t="s">
        <v>243</v>
      </c>
      <c r="K154" s="54">
        <v>-17899</v>
      </c>
      <c r="L154" s="54" t="s">
        <v>175</v>
      </c>
      <c r="M154" s="55" t="s">
        <v>131</v>
      </c>
      <c r="N154" s="55"/>
      <c r="O154" s="56" t="s">
        <v>132</v>
      </c>
      <c r="P154" s="56" t="s">
        <v>133</v>
      </c>
    </row>
    <row r="155" spans="1:16" ht="12.75" customHeight="1" thickBot="1" x14ac:dyDescent="0.25">
      <c r="A155" s="45" t="str">
        <f t="shared" si="12"/>
        <v> MVS 424 </v>
      </c>
      <c r="B155" s="32" t="str">
        <f t="shared" si="13"/>
        <v>I</v>
      </c>
      <c r="C155" s="45">
        <f t="shared" si="14"/>
        <v>28038.562999999998</v>
      </c>
      <c r="D155" s="11" t="str">
        <f t="shared" si="15"/>
        <v>vis</v>
      </c>
      <c r="E155" s="53">
        <f>VLOOKUP(C155,Active!C$21:E$956,3,FALSE)</f>
        <v>-17847.966583055397</v>
      </c>
      <c r="F155" s="32" t="s">
        <v>126</v>
      </c>
      <c r="G155" s="11" t="str">
        <f t="shared" si="16"/>
        <v>28038.563</v>
      </c>
      <c r="H155" s="45">
        <f t="shared" si="17"/>
        <v>-17848</v>
      </c>
      <c r="I155" s="54" t="s">
        <v>244</v>
      </c>
      <c r="J155" s="55" t="s">
        <v>245</v>
      </c>
      <c r="K155" s="54">
        <v>-17848</v>
      </c>
      <c r="L155" s="54" t="s">
        <v>246</v>
      </c>
      <c r="M155" s="55" t="s">
        <v>131</v>
      </c>
      <c r="N155" s="55"/>
      <c r="O155" s="56" t="s">
        <v>237</v>
      </c>
      <c r="P155" s="56" t="s">
        <v>238</v>
      </c>
    </row>
    <row r="156" spans="1:16" ht="12.75" customHeight="1" thickBot="1" x14ac:dyDescent="0.25">
      <c r="A156" s="45" t="str">
        <f t="shared" si="12"/>
        <v> VB 7.72 </v>
      </c>
      <c r="B156" s="32" t="str">
        <f t="shared" si="13"/>
        <v>I</v>
      </c>
      <c r="C156" s="45">
        <f t="shared" si="14"/>
        <v>28067.797999999999</v>
      </c>
      <c r="D156" s="11" t="str">
        <f t="shared" si="15"/>
        <v>vis</v>
      </c>
      <c r="E156" s="53">
        <f>VLOOKUP(C156,Active!C$21:E$956,3,FALSE)</f>
        <v>-17814.013779948673</v>
      </c>
      <c r="F156" s="32" t="s">
        <v>126</v>
      </c>
      <c r="G156" s="11" t="str">
        <f t="shared" si="16"/>
        <v>28067.798</v>
      </c>
      <c r="H156" s="45">
        <f t="shared" si="17"/>
        <v>-17814</v>
      </c>
      <c r="I156" s="54" t="s">
        <v>247</v>
      </c>
      <c r="J156" s="55" t="s">
        <v>248</v>
      </c>
      <c r="K156" s="54">
        <v>-17814</v>
      </c>
      <c r="L156" s="54" t="s">
        <v>249</v>
      </c>
      <c r="M156" s="55" t="s">
        <v>131</v>
      </c>
      <c r="N156" s="55"/>
      <c r="O156" s="56" t="s">
        <v>132</v>
      </c>
      <c r="P156" s="56" t="s">
        <v>133</v>
      </c>
    </row>
    <row r="157" spans="1:16" ht="12.75" customHeight="1" thickBot="1" x14ac:dyDescent="0.25">
      <c r="A157" s="45" t="str">
        <f t="shared" si="12"/>
        <v> VB 7.72 </v>
      </c>
      <c r="B157" s="32" t="str">
        <f t="shared" si="13"/>
        <v>I</v>
      </c>
      <c r="C157" s="45">
        <f t="shared" si="14"/>
        <v>28080.735000000001</v>
      </c>
      <c r="D157" s="11" t="str">
        <f t="shared" si="15"/>
        <v>vis</v>
      </c>
      <c r="E157" s="53">
        <f>VLOOKUP(C157,Active!C$21:E$956,3,FALSE)</f>
        <v>-17798.98906936917</v>
      </c>
      <c r="F157" s="32" t="s">
        <v>126</v>
      </c>
      <c r="G157" s="11" t="str">
        <f t="shared" si="16"/>
        <v>28080.735</v>
      </c>
      <c r="H157" s="45">
        <f t="shared" si="17"/>
        <v>-17799</v>
      </c>
      <c r="I157" s="54" t="s">
        <v>250</v>
      </c>
      <c r="J157" s="55" t="s">
        <v>251</v>
      </c>
      <c r="K157" s="54">
        <v>-17799</v>
      </c>
      <c r="L157" s="54" t="s">
        <v>252</v>
      </c>
      <c r="M157" s="55" t="s">
        <v>131</v>
      </c>
      <c r="N157" s="55"/>
      <c r="O157" s="56" t="s">
        <v>132</v>
      </c>
      <c r="P157" s="56" t="s">
        <v>133</v>
      </c>
    </row>
    <row r="158" spans="1:16" ht="12.75" customHeight="1" thickBot="1" x14ac:dyDescent="0.25">
      <c r="A158" s="45" t="str">
        <f t="shared" si="12"/>
        <v> MVS 424 </v>
      </c>
      <c r="B158" s="32" t="str">
        <f t="shared" si="13"/>
        <v>I</v>
      </c>
      <c r="C158" s="45">
        <f t="shared" si="14"/>
        <v>28107.428</v>
      </c>
      <c r="D158" s="11" t="str">
        <f t="shared" si="15"/>
        <v>vis</v>
      </c>
      <c r="E158" s="53">
        <f>VLOOKUP(C158,Active!C$21:E$956,3,FALSE)</f>
        <v>-17767.988481945609</v>
      </c>
      <c r="F158" s="32" t="s">
        <v>126</v>
      </c>
      <c r="G158" s="11" t="str">
        <f t="shared" si="16"/>
        <v>28107.428</v>
      </c>
      <c r="H158" s="45">
        <f t="shared" si="17"/>
        <v>-17768</v>
      </c>
      <c r="I158" s="54" t="s">
        <v>253</v>
      </c>
      <c r="J158" s="55" t="s">
        <v>254</v>
      </c>
      <c r="K158" s="54">
        <v>-17768</v>
      </c>
      <c r="L158" s="54" t="s">
        <v>255</v>
      </c>
      <c r="M158" s="55" t="s">
        <v>131</v>
      </c>
      <c r="N158" s="55"/>
      <c r="O158" s="56" t="s">
        <v>237</v>
      </c>
      <c r="P158" s="56" t="s">
        <v>238</v>
      </c>
    </row>
    <row r="159" spans="1:16" ht="12.75" customHeight="1" thickBot="1" x14ac:dyDescent="0.25">
      <c r="A159" s="45" t="str">
        <f t="shared" si="12"/>
        <v> VB 5.5 </v>
      </c>
      <c r="B159" s="32" t="str">
        <f t="shared" si="13"/>
        <v>I</v>
      </c>
      <c r="C159" s="45">
        <f t="shared" si="14"/>
        <v>28126.362000000001</v>
      </c>
      <c r="D159" s="11" t="str">
        <f t="shared" si="15"/>
        <v>vis</v>
      </c>
      <c r="E159" s="53">
        <f>VLOOKUP(C159,Active!C$21:E$956,3,FALSE)</f>
        <v>-17745.999004469202</v>
      </c>
      <c r="F159" s="32" t="s">
        <v>126</v>
      </c>
      <c r="G159" s="11" t="str">
        <f t="shared" si="16"/>
        <v>28126.362</v>
      </c>
      <c r="H159" s="45">
        <f t="shared" si="17"/>
        <v>-17746</v>
      </c>
      <c r="I159" s="54" t="s">
        <v>256</v>
      </c>
      <c r="J159" s="55" t="s">
        <v>257</v>
      </c>
      <c r="K159" s="54">
        <v>-17746</v>
      </c>
      <c r="L159" s="54" t="s">
        <v>241</v>
      </c>
      <c r="M159" s="55" t="s">
        <v>131</v>
      </c>
      <c r="N159" s="55"/>
      <c r="O159" s="56" t="s">
        <v>227</v>
      </c>
      <c r="P159" s="56" t="s">
        <v>228</v>
      </c>
    </row>
    <row r="160" spans="1:16" ht="12.75" customHeight="1" thickBot="1" x14ac:dyDescent="0.25">
      <c r="A160" s="45" t="str">
        <f t="shared" si="12"/>
        <v> VB 7.72 </v>
      </c>
      <c r="B160" s="32" t="str">
        <f t="shared" si="13"/>
        <v>I</v>
      </c>
      <c r="C160" s="45">
        <f t="shared" si="14"/>
        <v>28156.519</v>
      </c>
      <c r="D160" s="11" t="str">
        <f t="shared" si="15"/>
        <v>vis</v>
      </c>
      <c r="E160" s="53">
        <f>VLOOKUP(C160,Active!C$21:E$956,3,FALSE)</f>
        <v>-17710.975413455366</v>
      </c>
      <c r="F160" s="32" t="s">
        <v>126</v>
      </c>
      <c r="G160" s="11" t="str">
        <f t="shared" si="16"/>
        <v>28156.519</v>
      </c>
      <c r="H160" s="45">
        <f t="shared" si="17"/>
        <v>-17711</v>
      </c>
      <c r="I160" s="54" t="s">
        <v>258</v>
      </c>
      <c r="J160" s="55" t="s">
        <v>259</v>
      </c>
      <c r="K160" s="54">
        <v>-17711</v>
      </c>
      <c r="L160" s="54" t="s">
        <v>142</v>
      </c>
      <c r="M160" s="55" t="s">
        <v>131</v>
      </c>
      <c r="N160" s="55"/>
      <c r="O160" s="56" t="s">
        <v>132</v>
      </c>
      <c r="P160" s="56" t="s">
        <v>133</v>
      </c>
    </row>
    <row r="161" spans="1:16" ht="12.75" customHeight="1" thickBot="1" x14ac:dyDescent="0.25">
      <c r="A161" s="45" t="str">
        <f t="shared" si="12"/>
        <v> MVS 424 </v>
      </c>
      <c r="B161" s="32" t="str">
        <f t="shared" si="13"/>
        <v>I</v>
      </c>
      <c r="C161" s="45">
        <f t="shared" si="14"/>
        <v>28164.288</v>
      </c>
      <c r="D161" s="11" t="str">
        <f t="shared" si="15"/>
        <v>vis</v>
      </c>
      <c r="E161" s="53">
        <f>VLOOKUP(C161,Active!C$21:E$956,3,FALSE)</f>
        <v>-17701.952689756505</v>
      </c>
      <c r="F161" s="32" t="s">
        <v>126</v>
      </c>
      <c r="G161" s="11" t="str">
        <f t="shared" si="16"/>
        <v>28164.288</v>
      </c>
      <c r="H161" s="45">
        <f t="shared" si="17"/>
        <v>-17702</v>
      </c>
      <c r="I161" s="54" t="s">
        <v>260</v>
      </c>
      <c r="J161" s="55" t="s">
        <v>261</v>
      </c>
      <c r="K161" s="54">
        <v>-17702</v>
      </c>
      <c r="L161" s="54" t="s">
        <v>154</v>
      </c>
      <c r="M161" s="55" t="s">
        <v>131</v>
      </c>
      <c r="N161" s="55"/>
      <c r="O161" s="56" t="s">
        <v>237</v>
      </c>
      <c r="P161" s="56" t="s">
        <v>238</v>
      </c>
    </row>
    <row r="162" spans="1:16" ht="12.75" customHeight="1" thickBot="1" x14ac:dyDescent="0.25">
      <c r="A162" s="45" t="str">
        <f t="shared" si="12"/>
        <v> VB 7.72 </v>
      </c>
      <c r="B162" s="32" t="str">
        <f t="shared" si="13"/>
        <v>I</v>
      </c>
      <c r="C162" s="45">
        <f t="shared" si="14"/>
        <v>28366.643</v>
      </c>
      <c r="D162" s="11" t="str">
        <f t="shared" si="15"/>
        <v>vis</v>
      </c>
      <c r="E162" s="53">
        <f>VLOOKUP(C162,Active!C$21:E$956,3,FALSE)</f>
        <v>-17466.942617149653</v>
      </c>
      <c r="F162" s="32" t="s">
        <v>126</v>
      </c>
      <c r="G162" s="11" t="str">
        <f t="shared" si="16"/>
        <v>28366.643</v>
      </c>
      <c r="H162" s="45">
        <f t="shared" si="17"/>
        <v>-17467</v>
      </c>
      <c r="I162" s="54" t="s">
        <v>262</v>
      </c>
      <c r="J162" s="55" t="s">
        <v>263</v>
      </c>
      <c r="K162" s="54">
        <v>-17467</v>
      </c>
      <c r="L162" s="54" t="s">
        <v>264</v>
      </c>
      <c r="M162" s="55" t="s">
        <v>131</v>
      </c>
      <c r="N162" s="55"/>
      <c r="O162" s="56" t="s">
        <v>132</v>
      </c>
      <c r="P162" s="56" t="s">
        <v>133</v>
      </c>
    </row>
    <row r="163" spans="1:16" ht="12.75" customHeight="1" thickBot="1" x14ac:dyDescent="0.25">
      <c r="A163" s="45" t="str">
        <f t="shared" si="12"/>
        <v> MVS 424 </v>
      </c>
      <c r="B163" s="32" t="str">
        <f t="shared" si="13"/>
        <v>I</v>
      </c>
      <c r="C163" s="45">
        <f t="shared" si="14"/>
        <v>28373.499</v>
      </c>
      <c r="D163" s="11" t="str">
        <f t="shared" si="15"/>
        <v>vis</v>
      </c>
      <c r="E163" s="53">
        <f>VLOOKUP(C163,Active!C$21:E$956,3,FALSE)</f>
        <v>-17458.980228981374</v>
      </c>
      <c r="F163" s="32" t="s">
        <v>126</v>
      </c>
      <c r="G163" s="11" t="str">
        <f t="shared" si="16"/>
        <v>28373.499</v>
      </c>
      <c r="H163" s="45">
        <f t="shared" si="17"/>
        <v>-17459</v>
      </c>
      <c r="I163" s="54" t="s">
        <v>265</v>
      </c>
      <c r="J163" s="55" t="s">
        <v>266</v>
      </c>
      <c r="K163" s="54">
        <v>-17459</v>
      </c>
      <c r="L163" s="54" t="s">
        <v>267</v>
      </c>
      <c r="M163" s="55" t="s">
        <v>131</v>
      </c>
      <c r="N163" s="55"/>
      <c r="O163" s="56" t="s">
        <v>237</v>
      </c>
      <c r="P163" s="56" t="s">
        <v>238</v>
      </c>
    </row>
    <row r="164" spans="1:16" ht="12.75" customHeight="1" thickBot="1" x14ac:dyDescent="0.25">
      <c r="A164" s="45" t="str">
        <f t="shared" si="12"/>
        <v> VB 7.72 </v>
      </c>
      <c r="B164" s="32" t="str">
        <f t="shared" si="13"/>
        <v>I</v>
      </c>
      <c r="C164" s="45">
        <f t="shared" si="14"/>
        <v>28373.545999999998</v>
      </c>
      <c r="D164" s="11" t="str">
        <f t="shared" si="15"/>
        <v>vis</v>
      </c>
      <c r="E164" s="53">
        <f>VLOOKUP(C164,Active!C$21:E$956,3,FALSE)</f>
        <v>-17458.925644348365</v>
      </c>
      <c r="F164" s="32" t="s">
        <v>126</v>
      </c>
      <c r="G164" s="11" t="str">
        <f t="shared" si="16"/>
        <v>28373.546</v>
      </c>
      <c r="H164" s="45">
        <f t="shared" si="17"/>
        <v>-17459</v>
      </c>
      <c r="I164" s="54" t="s">
        <v>268</v>
      </c>
      <c r="J164" s="55" t="s">
        <v>269</v>
      </c>
      <c r="K164" s="54">
        <v>-17459</v>
      </c>
      <c r="L164" s="54" t="s">
        <v>270</v>
      </c>
      <c r="M164" s="55" t="s">
        <v>131</v>
      </c>
      <c r="N164" s="55"/>
      <c r="O164" s="56" t="s">
        <v>132</v>
      </c>
      <c r="P164" s="56" t="s">
        <v>133</v>
      </c>
    </row>
    <row r="165" spans="1:16" ht="12.75" customHeight="1" thickBot="1" x14ac:dyDescent="0.25">
      <c r="A165" s="45" t="str">
        <f t="shared" si="12"/>
        <v> MVS 424 </v>
      </c>
      <c r="B165" s="32" t="str">
        <f t="shared" si="13"/>
        <v>I</v>
      </c>
      <c r="C165" s="45">
        <f t="shared" si="14"/>
        <v>28398.464</v>
      </c>
      <c r="D165" s="11" t="str">
        <f t="shared" si="15"/>
        <v>vis</v>
      </c>
      <c r="E165" s="53">
        <f>VLOOKUP(C165,Active!C$21:E$956,3,FALSE)</f>
        <v>-17429.986497852267</v>
      </c>
      <c r="F165" s="32" t="s">
        <v>126</v>
      </c>
      <c r="G165" s="11" t="str">
        <f t="shared" si="16"/>
        <v>28398.464</v>
      </c>
      <c r="H165" s="45">
        <f t="shared" si="17"/>
        <v>-17430</v>
      </c>
      <c r="I165" s="54" t="s">
        <v>271</v>
      </c>
      <c r="J165" s="55" t="s">
        <v>272</v>
      </c>
      <c r="K165" s="54">
        <v>-17430</v>
      </c>
      <c r="L165" s="54" t="s">
        <v>175</v>
      </c>
      <c r="M165" s="55" t="s">
        <v>131</v>
      </c>
      <c r="N165" s="55"/>
      <c r="O165" s="56" t="s">
        <v>237</v>
      </c>
      <c r="P165" s="56" t="s">
        <v>238</v>
      </c>
    </row>
    <row r="166" spans="1:16" ht="12.75" customHeight="1" thickBot="1" x14ac:dyDescent="0.25">
      <c r="A166" s="45" t="str">
        <f t="shared" si="12"/>
        <v> MVS 424 </v>
      </c>
      <c r="B166" s="32" t="str">
        <f t="shared" si="13"/>
        <v>I</v>
      </c>
      <c r="C166" s="45">
        <f t="shared" si="14"/>
        <v>28423.435000000001</v>
      </c>
      <c r="D166" s="11" t="str">
        <f t="shared" si="15"/>
        <v>vis</v>
      </c>
      <c r="E166" s="53">
        <f>VLOOKUP(C166,Active!C$21:E$956,3,FALSE)</f>
        <v>-17400.985798472138</v>
      </c>
      <c r="F166" s="32" t="s">
        <v>126</v>
      </c>
      <c r="G166" s="11" t="str">
        <f t="shared" si="16"/>
        <v>28423.435</v>
      </c>
      <c r="H166" s="45">
        <f t="shared" si="17"/>
        <v>-17401</v>
      </c>
      <c r="I166" s="54" t="s">
        <v>273</v>
      </c>
      <c r="J166" s="55" t="s">
        <v>274</v>
      </c>
      <c r="K166" s="54">
        <v>-17401</v>
      </c>
      <c r="L166" s="54" t="s">
        <v>175</v>
      </c>
      <c r="M166" s="55" t="s">
        <v>131</v>
      </c>
      <c r="N166" s="55"/>
      <c r="O166" s="56" t="s">
        <v>237</v>
      </c>
      <c r="P166" s="56" t="s">
        <v>238</v>
      </c>
    </row>
    <row r="167" spans="1:16" ht="12.75" customHeight="1" thickBot="1" x14ac:dyDescent="0.25">
      <c r="A167" s="45" t="str">
        <f t="shared" si="12"/>
        <v> VB 7.72 </v>
      </c>
      <c r="B167" s="32" t="str">
        <f t="shared" si="13"/>
        <v>I</v>
      </c>
      <c r="C167" s="45">
        <f t="shared" si="14"/>
        <v>28429.502</v>
      </c>
      <c r="D167" s="11" t="str">
        <f t="shared" si="15"/>
        <v>vis</v>
      </c>
      <c r="E167" s="53">
        <f>VLOOKUP(C167,Active!C$21:E$956,3,FALSE)</f>
        <v>-17393.939735313306</v>
      </c>
      <c r="F167" s="32" t="s">
        <v>126</v>
      </c>
      <c r="G167" s="11" t="str">
        <f t="shared" si="16"/>
        <v>28429.502</v>
      </c>
      <c r="H167" s="45">
        <f t="shared" si="17"/>
        <v>-17394</v>
      </c>
      <c r="I167" s="54" t="s">
        <v>275</v>
      </c>
      <c r="J167" s="55" t="s">
        <v>276</v>
      </c>
      <c r="K167" s="54">
        <v>-17394</v>
      </c>
      <c r="L167" s="54" t="s">
        <v>277</v>
      </c>
      <c r="M167" s="55" t="s">
        <v>131</v>
      </c>
      <c r="N167" s="55"/>
      <c r="O167" s="56" t="s">
        <v>132</v>
      </c>
      <c r="P167" s="56" t="s">
        <v>133</v>
      </c>
    </row>
    <row r="168" spans="1:16" ht="12.75" customHeight="1" thickBot="1" x14ac:dyDescent="0.25">
      <c r="A168" s="45" t="str">
        <f t="shared" si="12"/>
        <v> MVS 424 </v>
      </c>
      <c r="B168" s="32" t="str">
        <f t="shared" si="13"/>
        <v>I</v>
      </c>
      <c r="C168" s="45">
        <f t="shared" si="14"/>
        <v>28453.555</v>
      </c>
      <c r="D168" s="11" t="str">
        <f t="shared" si="15"/>
        <v>vis</v>
      </c>
      <c r="E168" s="53">
        <f>VLOOKUP(C168,Active!C$21:E$956,3,FALSE)</f>
        <v>-17366.005178339608</v>
      </c>
      <c r="F168" s="32" t="s">
        <v>126</v>
      </c>
      <c r="G168" s="11" t="str">
        <f t="shared" si="16"/>
        <v>28453.555</v>
      </c>
      <c r="H168" s="45">
        <f t="shared" si="17"/>
        <v>-17366</v>
      </c>
      <c r="I168" s="54" t="s">
        <v>278</v>
      </c>
      <c r="J168" s="55" t="s">
        <v>279</v>
      </c>
      <c r="K168" s="54">
        <v>-17366</v>
      </c>
      <c r="L168" s="54" t="s">
        <v>280</v>
      </c>
      <c r="M168" s="55" t="s">
        <v>131</v>
      </c>
      <c r="N168" s="55"/>
      <c r="O168" s="56" t="s">
        <v>237</v>
      </c>
      <c r="P168" s="56" t="s">
        <v>238</v>
      </c>
    </row>
    <row r="169" spans="1:16" ht="12.75" customHeight="1" thickBot="1" x14ac:dyDescent="0.25">
      <c r="A169" s="45" t="str">
        <f t="shared" si="12"/>
        <v> VB 7.72 </v>
      </c>
      <c r="B169" s="32" t="str">
        <f t="shared" si="13"/>
        <v>I</v>
      </c>
      <c r="C169" s="45">
        <f t="shared" si="14"/>
        <v>28761.83</v>
      </c>
      <c r="D169" s="11" t="str">
        <f t="shared" si="15"/>
        <v>vis</v>
      </c>
      <c r="E169" s="53">
        <f>VLOOKUP(C169,Active!C$21:E$956,3,FALSE)</f>
        <v>-17007.982247683693</v>
      </c>
      <c r="F169" s="32" t="s">
        <v>126</v>
      </c>
      <c r="G169" s="11" t="str">
        <f t="shared" si="16"/>
        <v>28761.830</v>
      </c>
      <c r="H169" s="45">
        <f t="shared" si="17"/>
        <v>-17008</v>
      </c>
      <c r="I169" s="54" t="s">
        <v>281</v>
      </c>
      <c r="J169" s="55" t="s">
        <v>282</v>
      </c>
      <c r="K169" s="54">
        <v>-17008</v>
      </c>
      <c r="L169" s="54" t="s">
        <v>231</v>
      </c>
      <c r="M169" s="55" t="s">
        <v>131</v>
      </c>
      <c r="N169" s="55"/>
      <c r="O169" s="56" t="s">
        <v>132</v>
      </c>
      <c r="P169" s="56" t="s">
        <v>133</v>
      </c>
    </row>
    <row r="170" spans="1:16" ht="12.75" customHeight="1" thickBot="1" x14ac:dyDescent="0.25">
      <c r="A170" s="45" t="str">
        <f t="shared" si="12"/>
        <v> VB 7.72 </v>
      </c>
      <c r="B170" s="32" t="str">
        <f t="shared" si="13"/>
        <v>I</v>
      </c>
      <c r="C170" s="45">
        <f t="shared" si="14"/>
        <v>28774.814999999999</v>
      </c>
      <c r="D170" s="11" t="str">
        <f t="shared" si="15"/>
        <v>vis</v>
      </c>
      <c r="E170" s="53">
        <f>VLOOKUP(C170,Active!C$21:E$956,3,FALSE)</f>
        <v>-16992.901791096014</v>
      </c>
      <c r="F170" s="32" t="s">
        <v>126</v>
      </c>
      <c r="G170" s="11" t="str">
        <f t="shared" si="16"/>
        <v>28774.815</v>
      </c>
      <c r="H170" s="45">
        <f t="shared" si="17"/>
        <v>-16993</v>
      </c>
      <c r="I170" s="54" t="s">
        <v>283</v>
      </c>
      <c r="J170" s="55" t="s">
        <v>284</v>
      </c>
      <c r="K170" s="54">
        <v>-16993</v>
      </c>
      <c r="L170" s="54" t="s">
        <v>285</v>
      </c>
      <c r="M170" s="55" t="s">
        <v>131</v>
      </c>
      <c r="N170" s="55"/>
      <c r="O170" s="56" t="s">
        <v>132</v>
      </c>
      <c r="P170" s="56" t="s">
        <v>133</v>
      </c>
    </row>
    <row r="171" spans="1:16" ht="12.75" customHeight="1" thickBot="1" x14ac:dyDescent="0.25">
      <c r="A171" s="45" t="str">
        <f t="shared" si="12"/>
        <v> VB 7.72 </v>
      </c>
      <c r="B171" s="32" t="str">
        <f t="shared" si="13"/>
        <v>I</v>
      </c>
      <c r="C171" s="45">
        <f t="shared" si="14"/>
        <v>28837.621999999999</v>
      </c>
      <c r="D171" s="11" t="str">
        <f t="shared" si="15"/>
        <v>vis</v>
      </c>
      <c r="E171" s="53">
        <f>VLOOKUP(C171,Active!C$21:E$956,3,FALSE)</f>
        <v>-16919.959300768529</v>
      </c>
      <c r="F171" s="32" t="s">
        <v>126</v>
      </c>
      <c r="G171" s="11" t="str">
        <f t="shared" si="16"/>
        <v>28837.622</v>
      </c>
      <c r="H171" s="45">
        <f t="shared" si="17"/>
        <v>-16920</v>
      </c>
      <c r="I171" s="54" t="s">
        <v>286</v>
      </c>
      <c r="J171" s="55" t="s">
        <v>287</v>
      </c>
      <c r="K171" s="54">
        <v>-16920</v>
      </c>
      <c r="L171" s="54" t="s">
        <v>288</v>
      </c>
      <c r="M171" s="55" t="s">
        <v>131</v>
      </c>
      <c r="N171" s="55"/>
      <c r="O171" s="56" t="s">
        <v>132</v>
      </c>
      <c r="P171" s="56" t="s">
        <v>133</v>
      </c>
    </row>
    <row r="172" spans="1:16" ht="12.75" customHeight="1" thickBot="1" x14ac:dyDescent="0.25">
      <c r="A172" s="45" t="str">
        <f t="shared" si="12"/>
        <v> MVS 424 </v>
      </c>
      <c r="B172" s="32" t="str">
        <f t="shared" si="13"/>
        <v>I</v>
      </c>
      <c r="C172" s="45">
        <f t="shared" si="14"/>
        <v>29110.557000000001</v>
      </c>
      <c r="D172" s="11" t="str">
        <f t="shared" si="15"/>
        <v>vis</v>
      </c>
      <c r="E172" s="53">
        <f>VLOOKUP(C172,Active!C$21:E$956,3,FALSE)</f>
        <v>-16602.979368634646</v>
      </c>
      <c r="F172" s="32" t="s">
        <v>126</v>
      </c>
      <c r="G172" s="11" t="str">
        <f t="shared" si="16"/>
        <v>29110.557</v>
      </c>
      <c r="H172" s="45">
        <f t="shared" si="17"/>
        <v>-16603</v>
      </c>
      <c r="I172" s="54" t="s">
        <v>289</v>
      </c>
      <c r="J172" s="55" t="s">
        <v>290</v>
      </c>
      <c r="K172" s="54">
        <v>-16603</v>
      </c>
      <c r="L172" s="54" t="s">
        <v>186</v>
      </c>
      <c r="M172" s="55" t="s">
        <v>131</v>
      </c>
      <c r="N172" s="55"/>
      <c r="O172" s="56" t="s">
        <v>237</v>
      </c>
      <c r="P172" s="56" t="s">
        <v>238</v>
      </c>
    </row>
    <row r="173" spans="1:16" ht="12.75" customHeight="1" thickBot="1" x14ac:dyDescent="0.25">
      <c r="A173" s="45" t="str">
        <f t="shared" si="12"/>
        <v> VB 7.72 </v>
      </c>
      <c r="B173" s="32" t="str">
        <f t="shared" si="13"/>
        <v>II</v>
      </c>
      <c r="C173" s="45">
        <f t="shared" si="14"/>
        <v>29156.647000000001</v>
      </c>
      <c r="D173" s="11" t="str">
        <f t="shared" si="15"/>
        <v>vis</v>
      </c>
      <c r="E173" s="53">
        <f>VLOOKUP(C173,Active!C$21:E$956,3,FALSE)</f>
        <v>-16549.451587030781</v>
      </c>
      <c r="F173" s="32" t="s">
        <v>126</v>
      </c>
      <c r="G173" s="11" t="str">
        <f t="shared" si="16"/>
        <v>29156.647</v>
      </c>
      <c r="H173" s="45">
        <f t="shared" si="17"/>
        <v>-16549.5</v>
      </c>
      <c r="I173" s="54" t="s">
        <v>291</v>
      </c>
      <c r="J173" s="55" t="s">
        <v>292</v>
      </c>
      <c r="K173" s="54">
        <v>-16549.5</v>
      </c>
      <c r="L173" s="54" t="s">
        <v>293</v>
      </c>
      <c r="M173" s="55" t="s">
        <v>131</v>
      </c>
      <c r="N173" s="55"/>
      <c r="O173" s="56" t="s">
        <v>132</v>
      </c>
      <c r="P173" s="56" t="s">
        <v>133</v>
      </c>
    </row>
    <row r="174" spans="1:16" ht="12.75" customHeight="1" thickBot="1" x14ac:dyDescent="0.25">
      <c r="A174" s="45" t="str">
        <f t="shared" si="12"/>
        <v> MVS 424 </v>
      </c>
      <c r="B174" s="32" t="str">
        <f t="shared" si="13"/>
        <v>I</v>
      </c>
      <c r="C174" s="45">
        <f t="shared" si="14"/>
        <v>29166.528999999999</v>
      </c>
      <c r="D174" s="11" t="str">
        <f t="shared" si="15"/>
        <v>vis</v>
      </c>
      <c r="E174" s="53">
        <f>VLOOKUP(C174,Active!C$21:E$956,3,FALSE)</f>
        <v>-16537.974877596862</v>
      </c>
      <c r="F174" s="32" t="s">
        <v>126</v>
      </c>
      <c r="G174" s="11" t="str">
        <f t="shared" si="16"/>
        <v>29166.529</v>
      </c>
      <c r="H174" s="45">
        <f t="shared" si="17"/>
        <v>-16538</v>
      </c>
      <c r="I174" s="54" t="s">
        <v>294</v>
      </c>
      <c r="J174" s="55" t="s">
        <v>295</v>
      </c>
      <c r="K174" s="54">
        <v>-16538</v>
      </c>
      <c r="L174" s="54" t="s">
        <v>296</v>
      </c>
      <c r="M174" s="55" t="s">
        <v>131</v>
      </c>
      <c r="N174" s="55"/>
      <c r="O174" s="56" t="s">
        <v>237</v>
      </c>
      <c r="P174" s="56" t="s">
        <v>238</v>
      </c>
    </row>
    <row r="175" spans="1:16" ht="12.75" customHeight="1" thickBot="1" x14ac:dyDescent="0.25">
      <c r="A175" s="45" t="str">
        <f t="shared" si="12"/>
        <v> MVS 424 </v>
      </c>
      <c r="B175" s="32" t="str">
        <f t="shared" si="13"/>
        <v>I</v>
      </c>
      <c r="C175" s="45">
        <f t="shared" si="14"/>
        <v>29230.242999999999</v>
      </c>
      <c r="D175" s="11" t="str">
        <f t="shared" si="15"/>
        <v>vis</v>
      </c>
      <c r="E175" s="53">
        <f>VLOOKUP(C175,Active!C$21:E$956,3,FALSE)</f>
        <v>-16463.97901998982</v>
      </c>
      <c r="F175" s="32" t="s">
        <v>126</v>
      </c>
      <c r="G175" s="11" t="str">
        <f t="shared" si="16"/>
        <v>29230.243</v>
      </c>
      <c r="H175" s="45">
        <f t="shared" si="17"/>
        <v>-16464</v>
      </c>
      <c r="I175" s="54" t="s">
        <v>297</v>
      </c>
      <c r="J175" s="55" t="s">
        <v>298</v>
      </c>
      <c r="K175" s="54">
        <v>-16464</v>
      </c>
      <c r="L175" s="54" t="s">
        <v>186</v>
      </c>
      <c r="M175" s="55" t="s">
        <v>131</v>
      </c>
      <c r="N175" s="55"/>
      <c r="O175" s="56" t="s">
        <v>237</v>
      </c>
      <c r="P175" s="56" t="s">
        <v>238</v>
      </c>
    </row>
    <row r="176" spans="1:16" ht="12.75" customHeight="1" thickBot="1" x14ac:dyDescent="0.25">
      <c r="A176" s="45" t="str">
        <f t="shared" si="12"/>
        <v> VB 7.72 </v>
      </c>
      <c r="B176" s="32" t="str">
        <f t="shared" si="13"/>
        <v>I</v>
      </c>
      <c r="C176" s="45">
        <f t="shared" si="14"/>
        <v>29267.275000000001</v>
      </c>
      <c r="D176" s="11" t="str">
        <f t="shared" si="15"/>
        <v>vis</v>
      </c>
      <c r="E176" s="53">
        <f>VLOOKUP(C176,Active!C$21:E$956,3,FALSE)</f>
        <v>-16420.970974679462</v>
      </c>
      <c r="F176" s="32" t="s">
        <v>126</v>
      </c>
      <c r="G176" s="11" t="str">
        <f t="shared" si="16"/>
        <v>29267.275</v>
      </c>
      <c r="H176" s="45">
        <f t="shared" si="17"/>
        <v>-16421</v>
      </c>
      <c r="I176" s="54" t="s">
        <v>299</v>
      </c>
      <c r="J176" s="55" t="s">
        <v>300</v>
      </c>
      <c r="K176" s="54">
        <v>-16421</v>
      </c>
      <c r="L176" s="54" t="s">
        <v>301</v>
      </c>
      <c r="M176" s="55" t="s">
        <v>131</v>
      </c>
      <c r="N176" s="55"/>
      <c r="O176" s="56" t="s">
        <v>132</v>
      </c>
      <c r="P176" s="56" t="s">
        <v>133</v>
      </c>
    </row>
    <row r="177" spans="1:16" ht="12.75" customHeight="1" thickBot="1" x14ac:dyDescent="0.25">
      <c r="A177" s="45" t="str">
        <f t="shared" si="12"/>
        <v> VB 7.72 </v>
      </c>
      <c r="B177" s="32" t="str">
        <f t="shared" si="13"/>
        <v>I</v>
      </c>
      <c r="C177" s="45">
        <f t="shared" si="14"/>
        <v>29486.859</v>
      </c>
      <c r="D177" s="11" t="str">
        <f t="shared" si="15"/>
        <v>vis</v>
      </c>
      <c r="E177" s="53">
        <f>VLOOKUP(C177,Active!C$21:E$956,3,FALSE)</f>
        <v>-16165.951569261742</v>
      </c>
      <c r="F177" s="32" t="s">
        <v>126</v>
      </c>
      <c r="G177" s="11" t="str">
        <f t="shared" si="16"/>
        <v>29486.859</v>
      </c>
      <c r="H177" s="45">
        <f t="shared" si="17"/>
        <v>-16166</v>
      </c>
      <c r="I177" s="54" t="s">
        <v>302</v>
      </c>
      <c r="J177" s="55" t="s">
        <v>303</v>
      </c>
      <c r="K177" s="54">
        <v>-16166</v>
      </c>
      <c r="L177" s="54" t="s">
        <v>293</v>
      </c>
      <c r="M177" s="55" t="s">
        <v>131</v>
      </c>
      <c r="N177" s="55"/>
      <c r="O177" s="56" t="s">
        <v>132</v>
      </c>
      <c r="P177" s="56" t="s">
        <v>133</v>
      </c>
    </row>
    <row r="178" spans="1:16" ht="12.75" customHeight="1" thickBot="1" x14ac:dyDescent="0.25">
      <c r="A178" s="45" t="str">
        <f t="shared" si="12"/>
        <v> MVS 424 </v>
      </c>
      <c r="B178" s="32" t="str">
        <f t="shared" si="13"/>
        <v>I</v>
      </c>
      <c r="C178" s="45">
        <f t="shared" si="14"/>
        <v>29514.402999999998</v>
      </c>
      <c r="D178" s="11" t="str">
        <f t="shared" si="15"/>
        <v>vis</v>
      </c>
      <c r="E178" s="53">
        <f>VLOOKUP(C178,Active!C$21:E$956,3,FALSE)</f>
        <v>-16133.96265156817</v>
      </c>
      <c r="F178" s="32" t="s">
        <v>126</v>
      </c>
      <c r="G178" s="11" t="str">
        <f t="shared" si="16"/>
        <v>29514.403</v>
      </c>
      <c r="H178" s="45">
        <f t="shared" si="17"/>
        <v>-16134</v>
      </c>
      <c r="I178" s="54" t="s">
        <v>304</v>
      </c>
      <c r="J178" s="55" t="s">
        <v>305</v>
      </c>
      <c r="K178" s="54">
        <v>-16134</v>
      </c>
      <c r="L178" s="54" t="s">
        <v>203</v>
      </c>
      <c r="M178" s="55" t="s">
        <v>131</v>
      </c>
      <c r="N178" s="55"/>
      <c r="O178" s="56" t="s">
        <v>237</v>
      </c>
      <c r="P178" s="56" t="s">
        <v>238</v>
      </c>
    </row>
    <row r="179" spans="1:16" ht="12.75" customHeight="1" thickBot="1" x14ac:dyDescent="0.25">
      <c r="A179" s="45" t="str">
        <f t="shared" si="12"/>
        <v> VB 7.72 </v>
      </c>
      <c r="B179" s="32" t="str">
        <f t="shared" si="13"/>
        <v>I</v>
      </c>
      <c r="C179" s="45">
        <f t="shared" si="14"/>
        <v>29514.42</v>
      </c>
      <c r="D179" s="11" t="str">
        <f t="shared" si="15"/>
        <v>vis</v>
      </c>
      <c r="E179" s="53">
        <f>VLOOKUP(C179,Active!C$21:E$956,3,FALSE)</f>
        <v>-16133.942908190273</v>
      </c>
      <c r="F179" s="32" t="s">
        <v>126</v>
      </c>
      <c r="G179" s="11" t="str">
        <f t="shared" si="16"/>
        <v>29514.420</v>
      </c>
      <c r="H179" s="45">
        <f t="shared" si="17"/>
        <v>-16134</v>
      </c>
      <c r="I179" s="54" t="s">
        <v>306</v>
      </c>
      <c r="J179" s="55" t="s">
        <v>307</v>
      </c>
      <c r="K179" s="54">
        <v>-16134</v>
      </c>
      <c r="L179" s="54" t="s">
        <v>264</v>
      </c>
      <c r="M179" s="55" t="s">
        <v>131</v>
      </c>
      <c r="N179" s="55"/>
      <c r="O179" s="56" t="s">
        <v>132</v>
      </c>
      <c r="P179" s="56" t="s">
        <v>133</v>
      </c>
    </row>
    <row r="180" spans="1:16" ht="12.75" customHeight="1" thickBot="1" x14ac:dyDescent="0.25">
      <c r="A180" s="45" t="str">
        <f t="shared" si="12"/>
        <v> VB 7.72 </v>
      </c>
      <c r="B180" s="32" t="str">
        <f t="shared" si="13"/>
        <v>I</v>
      </c>
      <c r="C180" s="45">
        <f t="shared" si="14"/>
        <v>29527.366999999998</v>
      </c>
      <c r="D180" s="11" t="str">
        <f t="shared" si="15"/>
        <v>vis</v>
      </c>
      <c r="E180" s="53">
        <f>VLOOKUP(C180,Active!C$21:E$956,3,FALSE)</f>
        <v>-16118.906583859069</v>
      </c>
      <c r="F180" s="32" t="s">
        <v>126</v>
      </c>
      <c r="G180" s="11" t="str">
        <f t="shared" si="16"/>
        <v>29527.367</v>
      </c>
      <c r="H180" s="45">
        <f t="shared" si="17"/>
        <v>-16119</v>
      </c>
      <c r="I180" s="54" t="s">
        <v>308</v>
      </c>
      <c r="J180" s="55" t="s">
        <v>309</v>
      </c>
      <c r="K180" s="54">
        <v>-16119</v>
      </c>
      <c r="L180" s="54" t="s">
        <v>310</v>
      </c>
      <c r="M180" s="55" t="s">
        <v>131</v>
      </c>
      <c r="N180" s="55"/>
      <c r="O180" s="56" t="s">
        <v>132</v>
      </c>
      <c r="P180" s="56" t="s">
        <v>133</v>
      </c>
    </row>
    <row r="181" spans="1:16" ht="12.75" customHeight="1" thickBot="1" x14ac:dyDescent="0.25">
      <c r="A181" s="45" t="str">
        <f t="shared" si="12"/>
        <v> MVS 424 </v>
      </c>
      <c r="B181" s="32" t="str">
        <f t="shared" si="13"/>
        <v>I</v>
      </c>
      <c r="C181" s="45">
        <f t="shared" si="14"/>
        <v>29531.608</v>
      </c>
      <c r="D181" s="11" t="str">
        <f t="shared" si="15"/>
        <v>vis</v>
      </c>
      <c r="E181" s="53">
        <f>VLOOKUP(C181,Active!C$21:E$956,3,FALSE)</f>
        <v>-16113.981191761388</v>
      </c>
      <c r="F181" s="32" t="s">
        <v>126</v>
      </c>
      <c r="G181" s="11" t="str">
        <f t="shared" si="16"/>
        <v>29531.608</v>
      </c>
      <c r="H181" s="45">
        <f t="shared" si="17"/>
        <v>-16114</v>
      </c>
      <c r="I181" s="54" t="s">
        <v>311</v>
      </c>
      <c r="J181" s="55" t="s">
        <v>312</v>
      </c>
      <c r="K181" s="54">
        <v>-16114</v>
      </c>
      <c r="L181" s="54" t="s">
        <v>313</v>
      </c>
      <c r="M181" s="55" t="s">
        <v>131</v>
      </c>
      <c r="N181" s="55"/>
      <c r="O181" s="56" t="s">
        <v>237</v>
      </c>
      <c r="P181" s="56" t="s">
        <v>238</v>
      </c>
    </row>
    <row r="182" spans="1:16" ht="12.75" customHeight="1" thickBot="1" x14ac:dyDescent="0.25">
      <c r="A182" s="45" t="str">
        <f t="shared" si="12"/>
        <v> VB 7.72 </v>
      </c>
      <c r="B182" s="32" t="str">
        <f t="shared" si="13"/>
        <v>I</v>
      </c>
      <c r="C182" s="45">
        <f t="shared" si="14"/>
        <v>29626.312999999998</v>
      </c>
      <c r="D182" s="11" t="str">
        <f t="shared" si="15"/>
        <v>vis</v>
      </c>
      <c r="E182" s="53">
        <f>VLOOKUP(C182,Active!C$21:E$956,3,FALSE)</f>
        <v>-16003.993156248396</v>
      </c>
      <c r="F182" s="32" t="s">
        <v>126</v>
      </c>
      <c r="G182" s="11" t="str">
        <f t="shared" si="16"/>
        <v>29626.313</v>
      </c>
      <c r="H182" s="45">
        <f t="shared" si="17"/>
        <v>-16004</v>
      </c>
      <c r="I182" s="54" t="s">
        <v>314</v>
      </c>
      <c r="J182" s="55" t="s">
        <v>315</v>
      </c>
      <c r="K182" s="54">
        <v>-16004</v>
      </c>
      <c r="L182" s="54" t="s">
        <v>316</v>
      </c>
      <c r="M182" s="55" t="s">
        <v>131</v>
      </c>
      <c r="N182" s="55"/>
      <c r="O182" s="56" t="s">
        <v>132</v>
      </c>
      <c r="P182" s="56" t="s">
        <v>133</v>
      </c>
    </row>
    <row r="183" spans="1:16" ht="12.75" customHeight="1" thickBot="1" x14ac:dyDescent="0.25">
      <c r="A183" s="45" t="str">
        <f t="shared" si="12"/>
        <v> MVS 424 </v>
      </c>
      <c r="B183" s="32" t="str">
        <f t="shared" si="13"/>
        <v>I</v>
      </c>
      <c r="C183" s="45">
        <f t="shared" si="14"/>
        <v>29639.27</v>
      </c>
      <c r="D183" s="11" t="str">
        <f t="shared" si="15"/>
        <v>pg</v>
      </c>
      <c r="E183" s="53">
        <f>VLOOKUP(C183,Active!C$21:E$956,3,FALSE)</f>
        <v>-15988.945218165485</v>
      </c>
      <c r="F183" s="32" t="str">
        <f>LEFT(M183,1)</f>
        <v>P</v>
      </c>
      <c r="G183" s="11" t="str">
        <f t="shared" si="16"/>
        <v>29639.270</v>
      </c>
      <c r="H183" s="45">
        <f t="shared" si="17"/>
        <v>-15989</v>
      </c>
      <c r="I183" s="54" t="s">
        <v>317</v>
      </c>
      <c r="J183" s="55" t="s">
        <v>318</v>
      </c>
      <c r="K183" s="54">
        <v>-15989</v>
      </c>
      <c r="L183" s="54" t="s">
        <v>319</v>
      </c>
      <c r="M183" s="55" t="s">
        <v>131</v>
      </c>
      <c r="N183" s="55"/>
      <c r="O183" s="56" t="s">
        <v>237</v>
      </c>
      <c r="P183" s="56" t="s">
        <v>238</v>
      </c>
    </row>
    <row r="184" spans="1:16" ht="12.75" customHeight="1" thickBot="1" x14ac:dyDescent="0.25">
      <c r="A184" s="45" t="str">
        <f t="shared" si="12"/>
        <v> VB 7.72 </v>
      </c>
      <c r="B184" s="32" t="str">
        <f t="shared" si="13"/>
        <v>I</v>
      </c>
      <c r="C184" s="45">
        <f t="shared" si="14"/>
        <v>29878.592000000001</v>
      </c>
      <c r="D184" s="11" t="str">
        <f t="shared" si="15"/>
        <v>pg</v>
      </c>
      <c r="E184" s="53">
        <f>VLOOKUP(C184,Active!C$21:E$956,3,FALSE)</f>
        <v>-15711.002589634352</v>
      </c>
      <c r="F184" s="32" t="str">
        <f>LEFT(M184,1)</f>
        <v>P</v>
      </c>
      <c r="G184" s="11" t="str">
        <f t="shared" si="16"/>
        <v>29878.592</v>
      </c>
      <c r="H184" s="45">
        <f t="shared" si="17"/>
        <v>-15711</v>
      </c>
      <c r="I184" s="54" t="s">
        <v>320</v>
      </c>
      <c r="J184" s="55" t="s">
        <v>321</v>
      </c>
      <c r="K184" s="54">
        <v>-15711</v>
      </c>
      <c r="L184" s="54" t="s">
        <v>322</v>
      </c>
      <c r="M184" s="55" t="s">
        <v>131</v>
      </c>
      <c r="N184" s="55"/>
      <c r="O184" s="56" t="s">
        <v>132</v>
      </c>
      <c r="P184" s="56" t="s">
        <v>133</v>
      </c>
    </row>
    <row r="185" spans="1:16" ht="12.75" customHeight="1" thickBot="1" x14ac:dyDescent="0.25">
      <c r="A185" s="45" t="str">
        <f t="shared" si="12"/>
        <v> VB 7.72 </v>
      </c>
      <c r="B185" s="32" t="str">
        <f t="shared" si="13"/>
        <v>I</v>
      </c>
      <c r="C185" s="45">
        <f t="shared" si="14"/>
        <v>29896.727999999999</v>
      </c>
      <c r="D185" s="11" t="str">
        <f t="shared" si="15"/>
        <v>pg</v>
      </c>
      <c r="E185" s="53">
        <f>VLOOKUP(C185,Active!C$21:E$956,3,FALSE)</f>
        <v>-15689.93988954393</v>
      </c>
      <c r="F185" s="32" t="str">
        <f>LEFT(M185,1)</f>
        <v>P</v>
      </c>
      <c r="G185" s="11" t="str">
        <f t="shared" si="16"/>
        <v>29896.728</v>
      </c>
      <c r="H185" s="45">
        <f t="shared" si="17"/>
        <v>-15690</v>
      </c>
      <c r="I185" s="54" t="s">
        <v>323</v>
      </c>
      <c r="J185" s="55" t="s">
        <v>324</v>
      </c>
      <c r="K185" s="54">
        <v>-15690</v>
      </c>
      <c r="L185" s="54" t="s">
        <v>277</v>
      </c>
      <c r="M185" s="55" t="s">
        <v>131</v>
      </c>
      <c r="N185" s="55"/>
      <c r="O185" s="56" t="s">
        <v>132</v>
      </c>
      <c r="P185" s="56" t="s">
        <v>133</v>
      </c>
    </row>
    <row r="186" spans="1:16" ht="12.75" customHeight="1" thickBot="1" x14ac:dyDescent="0.25">
      <c r="A186" s="45" t="str">
        <f t="shared" si="12"/>
        <v> VB 7.72 </v>
      </c>
      <c r="B186" s="32" t="str">
        <f t="shared" si="13"/>
        <v>II</v>
      </c>
      <c r="C186" s="45">
        <f t="shared" si="14"/>
        <v>29937.609</v>
      </c>
      <c r="D186" s="11" t="str">
        <f t="shared" si="15"/>
        <v>pg</v>
      </c>
      <c r="E186" s="53">
        <f>VLOOKUP(C186,Active!C$21:E$956,3,FALSE)</f>
        <v>-15642.461711202692</v>
      </c>
      <c r="F186" s="32" t="str">
        <f>LEFT(M186,1)</f>
        <v>P</v>
      </c>
      <c r="G186" s="11" t="str">
        <f t="shared" si="16"/>
        <v>29937.609</v>
      </c>
      <c r="H186" s="45">
        <f t="shared" si="17"/>
        <v>-15642.5</v>
      </c>
      <c r="I186" s="54" t="s">
        <v>325</v>
      </c>
      <c r="J186" s="55" t="s">
        <v>326</v>
      </c>
      <c r="K186" s="54">
        <v>-15642.5</v>
      </c>
      <c r="L186" s="54" t="s">
        <v>327</v>
      </c>
      <c r="M186" s="55" t="s">
        <v>131</v>
      </c>
      <c r="N186" s="55"/>
      <c r="O186" s="56" t="s">
        <v>132</v>
      </c>
      <c r="P186" s="56" t="s">
        <v>133</v>
      </c>
    </row>
    <row r="187" spans="1:16" ht="12.75" customHeight="1" thickBot="1" x14ac:dyDescent="0.25">
      <c r="A187" s="45" t="str">
        <f t="shared" si="12"/>
        <v> VB 7.72 </v>
      </c>
      <c r="B187" s="32" t="str">
        <f t="shared" si="13"/>
        <v>I</v>
      </c>
      <c r="C187" s="45">
        <f t="shared" si="14"/>
        <v>30175.64</v>
      </c>
      <c r="D187" s="11" t="str">
        <f t="shared" si="15"/>
        <v>pg</v>
      </c>
      <c r="E187" s="53">
        <f>VLOOKUP(C187,Active!C$21:E$956,3,FALSE)</f>
        <v>-15366.018418016551</v>
      </c>
      <c r="F187" s="32" t="str">
        <f>LEFT(M187,1)</f>
        <v>P</v>
      </c>
      <c r="G187" s="11" t="str">
        <f t="shared" si="16"/>
        <v>30175.640</v>
      </c>
      <c r="H187" s="45">
        <f t="shared" si="17"/>
        <v>-15366</v>
      </c>
      <c r="I187" s="54" t="s">
        <v>328</v>
      </c>
      <c r="J187" s="55" t="s">
        <v>329</v>
      </c>
      <c r="K187" s="54">
        <v>-15366</v>
      </c>
      <c r="L187" s="54" t="s">
        <v>330</v>
      </c>
      <c r="M187" s="55" t="s">
        <v>131</v>
      </c>
      <c r="N187" s="55"/>
      <c r="O187" s="56" t="s">
        <v>132</v>
      </c>
      <c r="P187" s="56" t="s">
        <v>133</v>
      </c>
    </row>
    <row r="188" spans="1:16" ht="12.75" customHeight="1" thickBot="1" x14ac:dyDescent="0.25">
      <c r="A188" s="45" t="str">
        <f t="shared" si="12"/>
        <v> MVS 424 </v>
      </c>
      <c r="B188" s="32" t="str">
        <f t="shared" si="13"/>
        <v>I</v>
      </c>
      <c r="C188" s="45">
        <f t="shared" si="14"/>
        <v>30201.536</v>
      </c>
      <c r="D188" s="11" t="str">
        <f t="shared" si="15"/>
        <v>vis</v>
      </c>
      <c r="E188" s="53">
        <f>VLOOKUP(C188,Active!C$21:E$956,3,FALSE)</f>
        <v>-15335.9434466038</v>
      </c>
      <c r="F188" s="32" t="s">
        <v>126</v>
      </c>
      <c r="G188" s="11" t="str">
        <f t="shared" si="16"/>
        <v>30201.536</v>
      </c>
      <c r="H188" s="45">
        <f t="shared" si="17"/>
        <v>-15336</v>
      </c>
      <c r="I188" s="54" t="s">
        <v>331</v>
      </c>
      <c r="J188" s="55" t="s">
        <v>332</v>
      </c>
      <c r="K188" s="54">
        <v>-15336</v>
      </c>
      <c r="L188" s="54" t="s">
        <v>264</v>
      </c>
      <c r="M188" s="55" t="s">
        <v>131</v>
      </c>
      <c r="N188" s="55"/>
      <c r="O188" s="56" t="s">
        <v>237</v>
      </c>
      <c r="P188" s="56" t="s">
        <v>238</v>
      </c>
    </row>
    <row r="189" spans="1:16" ht="13.5" thickBot="1" x14ac:dyDescent="0.25">
      <c r="A189" s="45" t="str">
        <f t="shared" si="12"/>
        <v> VB 7.72 </v>
      </c>
      <c r="B189" s="32" t="str">
        <f t="shared" si="13"/>
        <v>I</v>
      </c>
      <c r="C189" s="45">
        <f t="shared" si="14"/>
        <v>30207.510999999999</v>
      </c>
      <c r="D189" s="11" t="str">
        <f t="shared" si="15"/>
        <v>vis</v>
      </c>
      <c r="E189" s="53">
        <f>VLOOKUP(C189,Active!C$21:E$956,3,FALSE)</f>
        <v>-15329.004229960645</v>
      </c>
      <c r="F189" s="32" t="s">
        <v>126</v>
      </c>
      <c r="G189" s="11" t="str">
        <f t="shared" si="16"/>
        <v>30207.511</v>
      </c>
      <c r="H189" s="45">
        <f t="shared" si="17"/>
        <v>-15329</v>
      </c>
      <c r="I189" s="54" t="s">
        <v>333</v>
      </c>
      <c r="J189" s="55" t="s">
        <v>334</v>
      </c>
      <c r="K189" s="54">
        <v>-15329</v>
      </c>
      <c r="L189" s="54" t="s">
        <v>280</v>
      </c>
      <c r="M189" s="55" t="s">
        <v>131</v>
      </c>
      <c r="N189" s="55"/>
      <c r="O189" s="56" t="s">
        <v>132</v>
      </c>
      <c r="P189" s="56" t="s">
        <v>133</v>
      </c>
    </row>
    <row r="190" spans="1:16" ht="13.5" thickBot="1" x14ac:dyDescent="0.25">
      <c r="A190" s="45" t="str">
        <f t="shared" si="12"/>
        <v> VB 7.72 </v>
      </c>
      <c r="B190" s="32" t="str">
        <f t="shared" si="13"/>
        <v>I</v>
      </c>
      <c r="C190" s="45">
        <f t="shared" si="14"/>
        <v>30318.598000000002</v>
      </c>
      <c r="D190" s="11" t="str">
        <f t="shared" si="15"/>
        <v>vis</v>
      </c>
      <c r="E190" s="53">
        <f>VLOOKUP(C190,Active!C$21:E$956,3,FALSE)</f>
        <v>-15199.990546406108</v>
      </c>
      <c r="F190" s="32" t="s">
        <v>126</v>
      </c>
      <c r="G190" s="11" t="str">
        <f t="shared" si="16"/>
        <v>30318.598</v>
      </c>
      <c r="H190" s="45">
        <f t="shared" si="17"/>
        <v>-15200</v>
      </c>
      <c r="I190" s="54" t="s">
        <v>335</v>
      </c>
      <c r="J190" s="55" t="s">
        <v>336</v>
      </c>
      <c r="K190" s="54">
        <v>-15200</v>
      </c>
      <c r="L190" s="54" t="s">
        <v>337</v>
      </c>
      <c r="M190" s="55" t="s">
        <v>131</v>
      </c>
      <c r="N190" s="55"/>
      <c r="O190" s="56" t="s">
        <v>132</v>
      </c>
      <c r="P190" s="56" t="s">
        <v>133</v>
      </c>
    </row>
    <row r="191" spans="1:16" ht="13.5" thickBot="1" x14ac:dyDescent="0.25">
      <c r="A191" s="45" t="str">
        <f t="shared" si="12"/>
        <v> VB 7.72 </v>
      </c>
      <c r="B191" s="32" t="str">
        <f t="shared" si="13"/>
        <v>I</v>
      </c>
      <c r="C191" s="45">
        <f t="shared" si="14"/>
        <v>30648.377</v>
      </c>
      <c r="D191" s="11" t="str">
        <f t="shared" si="15"/>
        <v>vis</v>
      </c>
      <c r="E191" s="53">
        <f>VLOOKUP(C191,Active!C$21:E$956,3,FALSE)</f>
        <v>-14816.993404085855</v>
      </c>
      <c r="F191" s="32" t="s">
        <v>126</v>
      </c>
      <c r="G191" s="11" t="str">
        <f t="shared" si="16"/>
        <v>30648.377</v>
      </c>
      <c r="H191" s="45">
        <f t="shared" si="17"/>
        <v>-14817</v>
      </c>
      <c r="I191" s="54" t="s">
        <v>338</v>
      </c>
      <c r="J191" s="55" t="s">
        <v>339</v>
      </c>
      <c r="K191" s="54">
        <v>-14817</v>
      </c>
      <c r="L191" s="54" t="s">
        <v>316</v>
      </c>
      <c r="M191" s="55" t="s">
        <v>131</v>
      </c>
      <c r="N191" s="55"/>
      <c r="O191" s="56" t="s">
        <v>132</v>
      </c>
      <c r="P191" s="56" t="s">
        <v>133</v>
      </c>
    </row>
    <row r="192" spans="1:16" ht="13.5" thickBot="1" x14ac:dyDescent="0.25">
      <c r="A192" s="45" t="str">
        <f t="shared" si="12"/>
        <v> VB 7.72 </v>
      </c>
      <c r="B192" s="32" t="str">
        <f t="shared" si="13"/>
        <v>I</v>
      </c>
      <c r="C192" s="45">
        <f t="shared" si="14"/>
        <v>31358.734</v>
      </c>
      <c r="D192" s="11" t="str">
        <f t="shared" si="15"/>
        <v>vis</v>
      </c>
      <c r="E192" s="53">
        <f>VLOOKUP(C192,Active!C$21:E$956,3,FALSE)</f>
        <v>-13992.002422164052</v>
      </c>
      <c r="F192" s="32" t="s">
        <v>126</v>
      </c>
      <c r="G192" s="11" t="str">
        <f t="shared" si="16"/>
        <v>31358.734</v>
      </c>
      <c r="H192" s="45">
        <f t="shared" si="17"/>
        <v>-13992</v>
      </c>
      <c r="I192" s="54" t="s">
        <v>340</v>
      </c>
      <c r="J192" s="55" t="s">
        <v>341</v>
      </c>
      <c r="K192" s="54">
        <v>-13992</v>
      </c>
      <c r="L192" s="54" t="s">
        <v>322</v>
      </c>
      <c r="M192" s="55" t="s">
        <v>131</v>
      </c>
      <c r="N192" s="55"/>
      <c r="O192" s="56" t="s">
        <v>132</v>
      </c>
      <c r="P192" s="56" t="s">
        <v>133</v>
      </c>
    </row>
    <row r="193" spans="1:16" ht="13.5" thickBot="1" x14ac:dyDescent="0.25">
      <c r="A193" s="45" t="str">
        <f t="shared" si="12"/>
        <v> VB 7.72 </v>
      </c>
      <c r="B193" s="32" t="str">
        <f t="shared" si="13"/>
        <v>I</v>
      </c>
      <c r="C193" s="45">
        <f t="shared" si="14"/>
        <v>31687.638999999999</v>
      </c>
      <c r="D193" s="11" t="str">
        <f t="shared" si="15"/>
        <v>vis</v>
      </c>
      <c r="E193" s="53">
        <f>VLOOKUP(C193,Active!C$21:E$956,3,FALSE)</f>
        <v>-13610.020321742732</v>
      </c>
      <c r="F193" s="32" t="s">
        <v>126</v>
      </c>
      <c r="G193" s="11" t="str">
        <f t="shared" si="16"/>
        <v>31687.639</v>
      </c>
      <c r="H193" s="45">
        <f t="shared" si="17"/>
        <v>-13610</v>
      </c>
      <c r="I193" s="54" t="s">
        <v>342</v>
      </c>
      <c r="J193" s="55" t="s">
        <v>343</v>
      </c>
      <c r="K193" s="54">
        <v>-13610</v>
      </c>
      <c r="L193" s="54" t="s">
        <v>344</v>
      </c>
      <c r="M193" s="55" t="s">
        <v>131</v>
      </c>
      <c r="N193" s="55"/>
      <c r="O193" s="56" t="s">
        <v>132</v>
      </c>
      <c r="P193" s="56" t="s">
        <v>133</v>
      </c>
    </row>
    <row r="194" spans="1:16" ht="13.5" thickBot="1" x14ac:dyDescent="0.25">
      <c r="A194" s="45" t="str">
        <f t="shared" si="12"/>
        <v> VB 7.72 </v>
      </c>
      <c r="B194" s="32" t="str">
        <f t="shared" si="13"/>
        <v>I</v>
      </c>
      <c r="C194" s="45">
        <f t="shared" si="14"/>
        <v>31725.544000000002</v>
      </c>
      <c r="D194" s="11" t="str">
        <f t="shared" si="15"/>
        <v>vis</v>
      </c>
      <c r="E194" s="53">
        <f>VLOOKUP(C194,Active!C$21:E$956,3,FALSE)</f>
        <v>-13565.998395908611</v>
      </c>
      <c r="F194" s="32" t="s">
        <v>126</v>
      </c>
      <c r="G194" s="11" t="str">
        <f t="shared" si="16"/>
        <v>31725.544</v>
      </c>
      <c r="H194" s="45">
        <f t="shared" si="17"/>
        <v>-13566</v>
      </c>
      <c r="I194" s="54" t="s">
        <v>345</v>
      </c>
      <c r="J194" s="55" t="s">
        <v>346</v>
      </c>
      <c r="K194" s="54">
        <v>-13566</v>
      </c>
      <c r="L194" s="54" t="s">
        <v>241</v>
      </c>
      <c r="M194" s="55" t="s">
        <v>131</v>
      </c>
      <c r="N194" s="55"/>
      <c r="O194" s="56" t="s">
        <v>132</v>
      </c>
      <c r="P194" s="56" t="s">
        <v>133</v>
      </c>
    </row>
    <row r="195" spans="1:16" ht="13.5" thickBot="1" x14ac:dyDescent="0.25">
      <c r="A195" s="45" t="str">
        <f t="shared" si="12"/>
        <v> MVS 424 </v>
      </c>
      <c r="B195" s="32" t="str">
        <f t="shared" si="13"/>
        <v>I</v>
      </c>
      <c r="C195" s="45">
        <f t="shared" si="14"/>
        <v>31738.460999999999</v>
      </c>
      <c r="D195" s="11" t="str">
        <f t="shared" si="15"/>
        <v>vis</v>
      </c>
      <c r="E195" s="53">
        <f>VLOOKUP(C195,Active!C$21:E$956,3,FALSE)</f>
        <v>-13550.996912832521</v>
      </c>
      <c r="F195" s="32" t="s">
        <v>126</v>
      </c>
      <c r="G195" s="11" t="str">
        <f t="shared" si="16"/>
        <v>31738.461</v>
      </c>
      <c r="H195" s="45">
        <f t="shared" si="17"/>
        <v>-13551</v>
      </c>
      <c r="I195" s="54" t="s">
        <v>347</v>
      </c>
      <c r="J195" s="55" t="s">
        <v>348</v>
      </c>
      <c r="K195" s="54">
        <v>-13551</v>
      </c>
      <c r="L195" s="54" t="s">
        <v>349</v>
      </c>
      <c r="M195" s="55" t="s">
        <v>131</v>
      </c>
      <c r="N195" s="55"/>
      <c r="O195" s="56" t="s">
        <v>237</v>
      </c>
      <c r="P195" s="56" t="s">
        <v>238</v>
      </c>
    </row>
    <row r="196" spans="1:16" ht="13.5" thickBot="1" x14ac:dyDescent="0.25">
      <c r="A196" s="45" t="str">
        <f t="shared" si="12"/>
        <v> MVS 424 </v>
      </c>
      <c r="B196" s="32" t="str">
        <f t="shared" si="13"/>
        <v>I</v>
      </c>
      <c r="C196" s="45">
        <f t="shared" si="14"/>
        <v>31845.246999999999</v>
      </c>
      <c r="D196" s="11" t="str">
        <f t="shared" si="15"/>
        <v>vis</v>
      </c>
      <c r="E196" s="53">
        <f>VLOOKUP(C196,Active!C$21:E$956,3,FALSE)</f>
        <v>-13426.978303885891</v>
      </c>
      <c r="F196" s="32" t="s">
        <v>126</v>
      </c>
      <c r="G196" s="11" t="str">
        <f t="shared" si="16"/>
        <v>31845.247</v>
      </c>
      <c r="H196" s="45">
        <f t="shared" si="17"/>
        <v>-13427</v>
      </c>
      <c r="I196" s="54" t="s">
        <v>350</v>
      </c>
      <c r="J196" s="55" t="s">
        <v>351</v>
      </c>
      <c r="K196" s="54">
        <v>-13427</v>
      </c>
      <c r="L196" s="54" t="s">
        <v>352</v>
      </c>
      <c r="M196" s="55" t="s">
        <v>131</v>
      </c>
      <c r="N196" s="55"/>
      <c r="O196" s="56" t="s">
        <v>237</v>
      </c>
      <c r="P196" s="56" t="s">
        <v>238</v>
      </c>
    </row>
    <row r="197" spans="1:16" ht="13.5" thickBot="1" x14ac:dyDescent="0.25">
      <c r="A197" s="45" t="str">
        <f t="shared" si="12"/>
        <v> VB 7.72 </v>
      </c>
      <c r="B197" s="32" t="str">
        <f t="shared" si="13"/>
        <v>I</v>
      </c>
      <c r="C197" s="45">
        <f t="shared" si="14"/>
        <v>32804.430999999997</v>
      </c>
      <c r="D197" s="11" t="str">
        <f t="shared" si="15"/>
        <v>vis</v>
      </c>
      <c r="E197" s="53">
        <f>VLOOKUP(C197,Active!C$21:E$956,3,FALSE)</f>
        <v>-12313.005822438281</v>
      </c>
      <c r="F197" s="32" t="s">
        <v>126</v>
      </c>
      <c r="G197" s="11" t="str">
        <f t="shared" si="16"/>
        <v>32804.431</v>
      </c>
      <c r="H197" s="45">
        <f t="shared" si="17"/>
        <v>-12313</v>
      </c>
      <c r="I197" s="54" t="s">
        <v>353</v>
      </c>
      <c r="J197" s="55" t="s">
        <v>354</v>
      </c>
      <c r="K197" s="54">
        <v>-12313</v>
      </c>
      <c r="L197" s="54" t="s">
        <v>355</v>
      </c>
      <c r="M197" s="55" t="s">
        <v>131</v>
      </c>
      <c r="N197" s="55"/>
      <c r="O197" s="56" t="s">
        <v>132</v>
      </c>
      <c r="P197" s="56" t="s">
        <v>133</v>
      </c>
    </row>
    <row r="198" spans="1:16" ht="13.5" thickBot="1" x14ac:dyDescent="0.25">
      <c r="A198" s="45" t="str">
        <f t="shared" si="12"/>
        <v> VB 7.72 </v>
      </c>
      <c r="B198" s="32" t="str">
        <f t="shared" si="13"/>
        <v>I</v>
      </c>
      <c r="C198" s="45">
        <f t="shared" si="14"/>
        <v>32820.807999999997</v>
      </c>
      <c r="D198" s="11" t="str">
        <f t="shared" si="15"/>
        <v>vis</v>
      </c>
      <c r="E198" s="53">
        <f>VLOOKUP(C198,Active!C$21:E$956,3,FALSE)</f>
        <v>-12293.985981272595</v>
      </c>
      <c r="F198" s="32" t="s">
        <v>126</v>
      </c>
      <c r="G198" s="11" t="str">
        <f t="shared" si="16"/>
        <v>32820.808</v>
      </c>
      <c r="H198" s="45">
        <f t="shared" si="17"/>
        <v>-12294</v>
      </c>
      <c r="I198" s="54" t="s">
        <v>356</v>
      </c>
      <c r="J198" s="55" t="s">
        <v>357</v>
      </c>
      <c r="K198" s="54">
        <v>-12294</v>
      </c>
      <c r="L198" s="54" t="s">
        <v>175</v>
      </c>
      <c r="M198" s="55" t="s">
        <v>131</v>
      </c>
      <c r="N198" s="55"/>
      <c r="O198" s="56" t="s">
        <v>132</v>
      </c>
      <c r="P198" s="56" t="s">
        <v>133</v>
      </c>
    </row>
    <row r="199" spans="1:16" ht="13.5" thickBot="1" x14ac:dyDescent="0.25">
      <c r="A199" s="45" t="str">
        <f t="shared" si="12"/>
        <v> VB 7.72 </v>
      </c>
      <c r="B199" s="32" t="str">
        <f t="shared" si="13"/>
        <v>I</v>
      </c>
      <c r="C199" s="45">
        <f t="shared" si="14"/>
        <v>32879.373</v>
      </c>
      <c r="D199" s="11" t="str">
        <f t="shared" si="15"/>
        <v>vis</v>
      </c>
      <c r="E199" s="53">
        <f>VLOOKUP(C199,Active!C$21:E$956,3,FALSE)</f>
        <v>-12225.970044417954</v>
      </c>
      <c r="F199" s="32" t="s">
        <v>126</v>
      </c>
      <c r="G199" s="11" t="str">
        <f t="shared" si="16"/>
        <v>32879.373</v>
      </c>
      <c r="H199" s="45">
        <f t="shared" si="17"/>
        <v>-12226</v>
      </c>
      <c r="I199" s="54" t="s">
        <v>358</v>
      </c>
      <c r="J199" s="55" t="s">
        <v>359</v>
      </c>
      <c r="K199" s="54">
        <v>-12226</v>
      </c>
      <c r="L199" s="54" t="s">
        <v>157</v>
      </c>
      <c r="M199" s="55" t="s">
        <v>131</v>
      </c>
      <c r="N199" s="55"/>
      <c r="O199" s="56" t="s">
        <v>132</v>
      </c>
      <c r="P199" s="56" t="s">
        <v>133</v>
      </c>
    </row>
    <row r="200" spans="1:16" ht="13.5" thickBot="1" x14ac:dyDescent="0.25">
      <c r="A200" s="45" t="str">
        <f t="shared" si="12"/>
        <v> MVS 424 </v>
      </c>
      <c r="B200" s="32" t="str">
        <f t="shared" si="13"/>
        <v>I</v>
      </c>
      <c r="C200" s="45">
        <f t="shared" si="14"/>
        <v>32885.387000000002</v>
      </c>
      <c r="D200" s="11" t="str">
        <f t="shared" si="15"/>
        <v>vis</v>
      </c>
      <c r="E200" s="53">
        <f>VLOOKUP(C200,Active!C$21:E$956,3,FALSE)</f>
        <v>-12218.985534143148</v>
      </c>
      <c r="F200" s="32" t="s">
        <v>126</v>
      </c>
      <c r="G200" s="11" t="str">
        <f t="shared" si="16"/>
        <v>32885.387</v>
      </c>
      <c r="H200" s="45">
        <f t="shared" si="17"/>
        <v>-12219</v>
      </c>
      <c r="I200" s="54" t="s">
        <v>360</v>
      </c>
      <c r="J200" s="55" t="s">
        <v>361</v>
      </c>
      <c r="K200" s="54">
        <v>-12219</v>
      </c>
      <c r="L200" s="54" t="s">
        <v>175</v>
      </c>
      <c r="M200" s="55" t="s">
        <v>131</v>
      </c>
      <c r="N200" s="55"/>
      <c r="O200" s="56" t="s">
        <v>237</v>
      </c>
      <c r="P200" s="56" t="s">
        <v>238</v>
      </c>
    </row>
    <row r="201" spans="1:16" ht="13.5" thickBot="1" x14ac:dyDescent="0.25">
      <c r="A201" s="45" t="str">
        <f t="shared" si="12"/>
        <v> VB 7.72 </v>
      </c>
      <c r="B201" s="32" t="str">
        <f t="shared" si="13"/>
        <v>II</v>
      </c>
      <c r="C201" s="45">
        <f t="shared" si="14"/>
        <v>33543.697</v>
      </c>
      <c r="D201" s="11" t="str">
        <f t="shared" si="15"/>
        <v>vis</v>
      </c>
      <c r="E201" s="53">
        <f>VLOOKUP(C201,Active!C$21:E$956,3,FALSE)</f>
        <v>-11454.440645715302</v>
      </c>
      <c r="F201" s="32" t="s">
        <v>126</v>
      </c>
      <c r="G201" s="11" t="str">
        <f t="shared" si="16"/>
        <v>33543.697</v>
      </c>
      <c r="H201" s="45">
        <f t="shared" si="17"/>
        <v>-11454.5</v>
      </c>
      <c r="I201" s="54" t="s">
        <v>362</v>
      </c>
      <c r="J201" s="55" t="s">
        <v>363</v>
      </c>
      <c r="K201" s="54">
        <v>-11454.5</v>
      </c>
      <c r="L201" s="54" t="s">
        <v>364</v>
      </c>
      <c r="M201" s="55" t="s">
        <v>131</v>
      </c>
      <c r="N201" s="55"/>
      <c r="O201" s="56" t="s">
        <v>132</v>
      </c>
      <c r="P201" s="56" t="s">
        <v>133</v>
      </c>
    </row>
    <row r="202" spans="1:16" ht="13.5" thickBot="1" x14ac:dyDescent="0.25">
      <c r="A202" s="45" t="str">
        <f t="shared" si="12"/>
        <v> VB 7.72 </v>
      </c>
      <c r="B202" s="32" t="str">
        <f t="shared" si="13"/>
        <v>I</v>
      </c>
      <c r="C202" s="45">
        <f t="shared" si="14"/>
        <v>33886.830999999998</v>
      </c>
      <c r="D202" s="11" t="str">
        <f t="shared" si="15"/>
        <v>vis</v>
      </c>
      <c r="E202" s="53">
        <f>VLOOKUP(C202,Active!C$21:E$956,3,FALSE)</f>
        <v>-11055.93333799432</v>
      </c>
      <c r="F202" s="32" t="s">
        <v>126</v>
      </c>
      <c r="G202" s="11" t="str">
        <f t="shared" si="16"/>
        <v>33886.831</v>
      </c>
      <c r="H202" s="45">
        <f t="shared" si="17"/>
        <v>-11056</v>
      </c>
      <c r="I202" s="54" t="s">
        <v>365</v>
      </c>
      <c r="J202" s="55" t="s">
        <v>366</v>
      </c>
      <c r="K202" s="54">
        <v>-11056</v>
      </c>
      <c r="L202" s="54" t="s">
        <v>206</v>
      </c>
      <c r="M202" s="55" t="s">
        <v>131</v>
      </c>
      <c r="N202" s="55"/>
      <c r="O202" s="56" t="s">
        <v>132</v>
      </c>
      <c r="P202" s="56" t="s">
        <v>133</v>
      </c>
    </row>
    <row r="203" spans="1:16" ht="13.5" thickBot="1" x14ac:dyDescent="0.25">
      <c r="A203" s="45" t="str">
        <f t="shared" ref="A203:A266" si="18">P203</f>
        <v> MVS 424 </v>
      </c>
      <c r="B203" s="32" t="str">
        <f t="shared" ref="B203:B266" si="19">IF(H203=INT(H203),"I","II")</f>
        <v>I</v>
      </c>
      <c r="C203" s="45">
        <f t="shared" ref="C203:C266" si="20">1*G203</f>
        <v>33888.483999999997</v>
      </c>
      <c r="D203" s="11" t="str">
        <f t="shared" ref="D203:D266" si="21">VLOOKUP(F203,I$1:J$5,2,FALSE)</f>
        <v>vis</v>
      </c>
      <c r="E203" s="53">
        <f>VLOOKUP(C203,Active!C$21:E$956,3,FALSE)</f>
        <v>-11054.013584837645</v>
      </c>
      <c r="F203" s="32" t="s">
        <v>126</v>
      </c>
      <c r="G203" s="11" t="str">
        <f t="shared" ref="G203:G266" si="22">MID(I203,3,LEN(I203)-3)</f>
        <v>33888.484</v>
      </c>
      <c r="H203" s="45">
        <f t="shared" ref="H203:H266" si="23">1*K203</f>
        <v>-11054</v>
      </c>
      <c r="I203" s="54" t="s">
        <v>367</v>
      </c>
      <c r="J203" s="55" t="s">
        <v>368</v>
      </c>
      <c r="K203" s="54">
        <v>-11054</v>
      </c>
      <c r="L203" s="54" t="s">
        <v>249</v>
      </c>
      <c r="M203" s="55" t="s">
        <v>131</v>
      </c>
      <c r="N203" s="55"/>
      <c r="O203" s="56" t="s">
        <v>237</v>
      </c>
      <c r="P203" s="56" t="s">
        <v>238</v>
      </c>
    </row>
    <row r="204" spans="1:16" ht="13.5" thickBot="1" x14ac:dyDescent="0.25">
      <c r="A204" s="45" t="str">
        <f t="shared" si="18"/>
        <v> MVS 424 </v>
      </c>
      <c r="B204" s="32" t="str">
        <f t="shared" si="19"/>
        <v>I</v>
      </c>
      <c r="C204" s="45">
        <f t="shared" si="20"/>
        <v>33894.508000000002</v>
      </c>
      <c r="D204" s="11" t="str">
        <f t="shared" si="21"/>
        <v>vis</v>
      </c>
      <c r="E204" s="53">
        <f>VLOOKUP(C204,Active!C$21:E$956,3,FALSE)</f>
        <v>-11047.017460811134</v>
      </c>
      <c r="F204" s="32" t="s">
        <v>126</v>
      </c>
      <c r="G204" s="11" t="str">
        <f t="shared" si="22"/>
        <v>33894.508</v>
      </c>
      <c r="H204" s="45">
        <f t="shared" si="23"/>
        <v>-11047</v>
      </c>
      <c r="I204" s="54" t="s">
        <v>369</v>
      </c>
      <c r="J204" s="55" t="s">
        <v>370</v>
      </c>
      <c r="K204" s="54">
        <v>-11047</v>
      </c>
      <c r="L204" s="54" t="s">
        <v>371</v>
      </c>
      <c r="M204" s="55" t="s">
        <v>131</v>
      </c>
      <c r="N204" s="55"/>
      <c r="O204" s="56" t="s">
        <v>237</v>
      </c>
      <c r="P204" s="56" t="s">
        <v>238</v>
      </c>
    </row>
    <row r="205" spans="1:16" ht="13.5" thickBot="1" x14ac:dyDescent="0.25">
      <c r="A205" s="45" t="str">
        <f t="shared" si="18"/>
        <v> AC 194.26 </v>
      </c>
      <c r="B205" s="32" t="str">
        <f t="shared" si="19"/>
        <v>I</v>
      </c>
      <c r="C205" s="45">
        <f t="shared" si="20"/>
        <v>33914.334999999999</v>
      </c>
      <c r="D205" s="11" t="str">
        <f t="shared" si="21"/>
        <v>vis</v>
      </c>
      <c r="E205" s="53">
        <f>VLOOKUP(C205,Active!C$21:E$956,3,FALSE)</f>
        <v>-11023.990875307562</v>
      </c>
      <c r="F205" s="32" t="s">
        <v>126</v>
      </c>
      <c r="G205" s="11" t="str">
        <f t="shared" si="22"/>
        <v>33914.335</v>
      </c>
      <c r="H205" s="45">
        <f t="shared" si="23"/>
        <v>-11024</v>
      </c>
      <c r="I205" s="54" t="s">
        <v>372</v>
      </c>
      <c r="J205" s="55" t="s">
        <v>373</v>
      </c>
      <c r="K205" s="54">
        <v>-11024</v>
      </c>
      <c r="L205" s="54" t="s">
        <v>337</v>
      </c>
      <c r="M205" s="55" t="s">
        <v>131</v>
      </c>
      <c r="N205" s="55"/>
      <c r="O205" s="56" t="s">
        <v>374</v>
      </c>
      <c r="P205" s="56" t="s">
        <v>375</v>
      </c>
    </row>
    <row r="206" spans="1:16" ht="13.5" thickBot="1" x14ac:dyDescent="0.25">
      <c r="A206" s="45" t="str">
        <f t="shared" si="18"/>
        <v> VB 7.72 </v>
      </c>
      <c r="B206" s="32" t="str">
        <f t="shared" si="19"/>
        <v>I</v>
      </c>
      <c r="C206" s="45">
        <f t="shared" si="20"/>
        <v>33970.262999999999</v>
      </c>
      <c r="D206" s="11" t="str">
        <f t="shared" si="21"/>
        <v>vis</v>
      </c>
      <c r="E206" s="53">
        <f>VLOOKUP(C206,Active!C$21:E$956,3,FALSE)</f>
        <v>-10959.037484777275</v>
      </c>
      <c r="F206" s="32" t="s">
        <v>126</v>
      </c>
      <c r="G206" s="11" t="str">
        <f t="shared" si="22"/>
        <v>33970.263</v>
      </c>
      <c r="H206" s="45">
        <f t="shared" si="23"/>
        <v>-10959</v>
      </c>
      <c r="I206" s="54" t="s">
        <v>376</v>
      </c>
      <c r="J206" s="55" t="s">
        <v>377</v>
      </c>
      <c r="K206" s="54">
        <v>-10959</v>
      </c>
      <c r="L206" s="54" t="s">
        <v>378</v>
      </c>
      <c r="M206" s="55" t="s">
        <v>131</v>
      </c>
      <c r="N206" s="55"/>
      <c r="O206" s="56" t="s">
        <v>132</v>
      </c>
      <c r="P206" s="56" t="s">
        <v>133</v>
      </c>
    </row>
    <row r="207" spans="1:16" ht="13.5" thickBot="1" x14ac:dyDescent="0.25">
      <c r="A207" s="45" t="str">
        <f t="shared" si="18"/>
        <v> MVS 424 </v>
      </c>
      <c r="B207" s="32" t="str">
        <f t="shared" si="19"/>
        <v>I</v>
      </c>
      <c r="C207" s="45">
        <f t="shared" si="20"/>
        <v>34607.51</v>
      </c>
      <c r="D207" s="11" t="str">
        <f t="shared" si="21"/>
        <v>vis</v>
      </c>
      <c r="E207" s="53">
        <f>VLOOKUP(C207,Active!C$21:E$956,3,FALSE)</f>
        <v>-10218.954641563616</v>
      </c>
      <c r="F207" s="32" t="s">
        <v>126</v>
      </c>
      <c r="G207" s="11" t="str">
        <f t="shared" si="22"/>
        <v>34607.510</v>
      </c>
      <c r="H207" s="45">
        <f t="shared" si="23"/>
        <v>-10219</v>
      </c>
      <c r="I207" s="54" t="s">
        <v>379</v>
      </c>
      <c r="J207" s="55" t="s">
        <v>380</v>
      </c>
      <c r="K207" s="54">
        <v>-10219</v>
      </c>
      <c r="L207" s="54" t="s">
        <v>381</v>
      </c>
      <c r="M207" s="55" t="s">
        <v>131</v>
      </c>
      <c r="N207" s="55"/>
      <c r="O207" s="56" t="s">
        <v>237</v>
      </c>
      <c r="P207" s="56" t="s">
        <v>238</v>
      </c>
    </row>
    <row r="208" spans="1:16" ht="13.5" thickBot="1" x14ac:dyDescent="0.25">
      <c r="A208" s="45" t="str">
        <f t="shared" si="18"/>
        <v> MVS 424 </v>
      </c>
      <c r="B208" s="32" t="str">
        <f t="shared" si="19"/>
        <v>I</v>
      </c>
      <c r="C208" s="45">
        <f t="shared" si="20"/>
        <v>35369.482000000004</v>
      </c>
      <c r="D208" s="11" t="str">
        <f t="shared" si="21"/>
        <v>vis</v>
      </c>
      <c r="E208" s="53">
        <f>VLOOKUP(C208,Active!C$21:E$956,3,FALSE)</f>
        <v>-9334.0192802214733</v>
      </c>
      <c r="F208" s="32" t="s">
        <v>126</v>
      </c>
      <c r="G208" s="11" t="str">
        <f t="shared" si="22"/>
        <v>35369.482</v>
      </c>
      <c r="H208" s="45">
        <f t="shared" si="23"/>
        <v>-9334</v>
      </c>
      <c r="I208" s="54" t="s">
        <v>382</v>
      </c>
      <c r="J208" s="55" t="s">
        <v>383</v>
      </c>
      <c r="K208" s="54">
        <v>-9334</v>
      </c>
      <c r="L208" s="54" t="s">
        <v>344</v>
      </c>
      <c r="M208" s="55" t="s">
        <v>131</v>
      </c>
      <c r="N208" s="55"/>
      <c r="O208" s="56" t="s">
        <v>237</v>
      </c>
      <c r="P208" s="56" t="s">
        <v>238</v>
      </c>
    </row>
    <row r="209" spans="1:16" ht="13.5" thickBot="1" x14ac:dyDescent="0.25">
      <c r="A209" s="45" t="str">
        <f t="shared" si="18"/>
        <v> MVS 424 </v>
      </c>
      <c r="B209" s="32" t="str">
        <f t="shared" si="19"/>
        <v>I</v>
      </c>
      <c r="C209" s="45">
        <f t="shared" si="20"/>
        <v>35691.542000000001</v>
      </c>
      <c r="D209" s="11" t="str">
        <f t="shared" si="21"/>
        <v>vis</v>
      </c>
      <c r="E209" s="53">
        <f>VLOOKUP(C209,Active!C$21:E$956,3,FALSE)</f>
        <v>-8959.9867928415588</v>
      </c>
      <c r="F209" s="32" t="s">
        <v>126</v>
      </c>
      <c r="G209" s="11" t="str">
        <f t="shared" si="22"/>
        <v>35691.542</v>
      </c>
      <c r="H209" s="45">
        <f t="shared" si="23"/>
        <v>-8960</v>
      </c>
      <c r="I209" s="54" t="s">
        <v>384</v>
      </c>
      <c r="J209" s="55" t="s">
        <v>385</v>
      </c>
      <c r="K209" s="54">
        <v>-8960</v>
      </c>
      <c r="L209" s="54" t="s">
        <v>386</v>
      </c>
      <c r="M209" s="55" t="s">
        <v>131</v>
      </c>
      <c r="N209" s="55"/>
      <c r="O209" s="56" t="s">
        <v>237</v>
      </c>
      <c r="P209" s="56" t="s">
        <v>238</v>
      </c>
    </row>
    <row r="210" spans="1:16" ht="13.5" thickBot="1" x14ac:dyDescent="0.25">
      <c r="A210" s="45" t="str">
        <f t="shared" si="18"/>
        <v> MVS 424 </v>
      </c>
      <c r="B210" s="32" t="str">
        <f t="shared" si="19"/>
        <v>I</v>
      </c>
      <c r="C210" s="45">
        <f t="shared" si="20"/>
        <v>36075.550000000003</v>
      </c>
      <c r="D210" s="11" t="str">
        <f t="shared" si="21"/>
        <v>vis</v>
      </c>
      <c r="E210" s="53">
        <f>VLOOKUP(C210,Active!C$21:E$956,3,FALSE)</f>
        <v>-8514.0094364055294</v>
      </c>
      <c r="F210" s="32" t="s">
        <v>126</v>
      </c>
      <c r="G210" s="11" t="str">
        <f t="shared" si="22"/>
        <v>36075.550</v>
      </c>
      <c r="H210" s="45">
        <f t="shared" si="23"/>
        <v>-8514</v>
      </c>
      <c r="I210" s="54" t="s">
        <v>387</v>
      </c>
      <c r="J210" s="55" t="s">
        <v>388</v>
      </c>
      <c r="K210" s="54">
        <v>-8514</v>
      </c>
      <c r="L210" s="54" t="s">
        <v>389</v>
      </c>
      <c r="M210" s="55" t="s">
        <v>131</v>
      </c>
      <c r="N210" s="55"/>
      <c r="O210" s="56" t="s">
        <v>237</v>
      </c>
      <c r="P210" s="56" t="s">
        <v>238</v>
      </c>
    </row>
    <row r="211" spans="1:16" ht="13.5" thickBot="1" x14ac:dyDescent="0.25">
      <c r="A211" s="45" t="str">
        <f t="shared" si="18"/>
        <v> VB 5.5 </v>
      </c>
      <c r="B211" s="32" t="str">
        <f t="shared" si="19"/>
        <v>I</v>
      </c>
      <c r="C211" s="45">
        <f t="shared" si="20"/>
        <v>36850.51</v>
      </c>
      <c r="D211" s="11" t="str">
        <f t="shared" si="21"/>
        <v>vis</v>
      </c>
      <c r="E211" s="53">
        <f>VLOOKUP(C211,Active!C$21:E$956,3,FALSE)</f>
        <v>-7613.9901343501988</v>
      </c>
      <c r="F211" s="32" t="s">
        <v>126</v>
      </c>
      <c r="G211" s="11" t="str">
        <f t="shared" si="22"/>
        <v>36850.510</v>
      </c>
      <c r="H211" s="45">
        <f t="shared" si="23"/>
        <v>-7614</v>
      </c>
      <c r="I211" s="54" t="s">
        <v>390</v>
      </c>
      <c r="J211" s="55" t="s">
        <v>391</v>
      </c>
      <c r="K211" s="54">
        <v>-7614</v>
      </c>
      <c r="L211" s="54" t="s">
        <v>337</v>
      </c>
      <c r="M211" s="55" t="s">
        <v>131</v>
      </c>
      <c r="N211" s="55"/>
      <c r="O211" s="56" t="s">
        <v>227</v>
      </c>
      <c r="P211" s="56" t="s">
        <v>228</v>
      </c>
    </row>
    <row r="212" spans="1:16" ht="13.5" thickBot="1" x14ac:dyDescent="0.25">
      <c r="A212" s="45" t="str">
        <f t="shared" si="18"/>
        <v> BSI 11.78 </v>
      </c>
      <c r="B212" s="32" t="str">
        <f t="shared" si="19"/>
        <v>I</v>
      </c>
      <c r="C212" s="45">
        <f t="shared" si="20"/>
        <v>39388.873599999999</v>
      </c>
      <c r="D212" s="11" t="str">
        <f t="shared" si="21"/>
        <v>vis</v>
      </c>
      <c r="E212" s="53">
        <f>VLOOKUP(C212,Active!C$21:E$956,3,FALSE)</f>
        <v>-4665.9976758560088</v>
      </c>
      <c r="F212" s="32" t="s">
        <v>126</v>
      </c>
      <c r="G212" s="11" t="str">
        <f t="shared" si="22"/>
        <v>39388.8736</v>
      </c>
      <c r="H212" s="45">
        <f t="shared" si="23"/>
        <v>-4666</v>
      </c>
      <c r="I212" s="54" t="s">
        <v>392</v>
      </c>
      <c r="J212" s="55" t="s">
        <v>393</v>
      </c>
      <c r="K212" s="54">
        <v>-4666</v>
      </c>
      <c r="L212" s="54" t="s">
        <v>394</v>
      </c>
      <c r="M212" s="55" t="s">
        <v>395</v>
      </c>
      <c r="N212" s="55" t="s">
        <v>396</v>
      </c>
      <c r="O212" s="56" t="s">
        <v>397</v>
      </c>
      <c r="P212" s="56" t="s">
        <v>398</v>
      </c>
    </row>
    <row r="213" spans="1:16" ht="13.5" thickBot="1" x14ac:dyDescent="0.25">
      <c r="A213" s="45" t="str">
        <f t="shared" si="18"/>
        <v> BSI 11.78 </v>
      </c>
      <c r="B213" s="32" t="str">
        <f t="shared" si="19"/>
        <v>I</v>
      </c>
      <c r="C213" s="45">
        <f t="shared" si="20"/>
        <v>39406.9565</v>
      </c>
      <c r="D213" s="11" t="str">
        <f t="shared" si="21"/>
        <v>vis</v>
      </c>
      <c r="E213" s="53">
        <f>VLOOKUP(C213,Active!C$21:E$956,3,FALSE)</f>
        <v>-4644.9966447871311</v>
      </c>
      <c r="F213" s="32" t="s">
        <v>126</v>
      </c>
      <c r="G213" s="11" t="str">
        <f t="shared" si="22"/>
        <v>39406.9565</v>
      </c>
      <c r="H213" s="45">
        <f t="shared" si="23"/>
        <v>-4645</v>
      </c>
      <c r="I213" s="54" t="s">
        <v>399</v>
      </c>
      <c r="J213" s="55" t="s">
        <v>400</v>
      </c>
      <c r="K213" s="54">
        <v>-4645</v>
      </c>
      <c r="L213" s="54" t="s">
        <v>401</v>
      </c>
      <c r="M213" s="55" t="s">
        <v>395</v>
      </c>
      <c r="N213" s="55" t="s">
        <v>396</v>
      </c>
      <c r="O213" s="56" t="s">
        <v>397</v>
      </c>
      <c r="P213" s="56" t="s">
        <v>398</v>
      </c>
    </row>
    <row r="214" spans="1:16" ht="13.5" thickBot="1" x14ac:dyDescent="0.25">
      <c r="A214" s="45" t="str">
        <f t="shared" si="18"/>
        <v> BSI 11.78 </v>
      </c>
      <c r="B214" s="32" t="str">
        <f t="shared" si="19"/>
        <v>I</v>
      </c>
      <c r="C214" s="45">
        <f t="shared" si="20"/>
        <v>39407.816700000003</v>
      </c>
      <c r="D214" s="11" t="str">
        <f t="shared" si="21"/>
        <v>vis</v>
      </c>
      <c r="E214" s="53">
        <f>VLOOKUP(C214,Active!C$21:E$956,3,FALSE)</f>
        <v>-4643.9976298655474</v>
      </c>
      <c r="F214" s="32" t="s">
        <v>126</v>
      </c>
      <c r="G214" s="11" t="str">
        <f t="shared" si="22"/>
        <v>39407.8167</v>
      </c>
      <c r="H214" s="45">
        <f t="shared" si="23"/>
        <v>-4644</v>
      </c>
      <c r="I214" s="54" t="s">
        <v>402</v>
      </c>
      <c r="J214" s="55" t="s">
        <v>403</v>
      </c>
      <c r="K214" s="54">
        <v>-4644</v>
      </c>
      <c r="L214" s="54" t="s">
        <v>394</v>
      </c>
      <c r="M214" s="55" t="s">
        <v>395</v>
      </c>
      <c r="N214" s="55" t="s">
        <v>396</v>
      </c>
      <c r="O214" s="56" t="s">
        <v>397</v>
      </c>
      <c r="P214" s="56" t="s">
        <v>398</v>
      </c>
    </row>
    <row r="215" spans="1:16" ht="13.5" thickBot="1" x14ac:dyDescent="0.25">
      <c r="A215" s="45" t="str">
        <f t="shared" si="18"/>
        <v> BSI 11.78 </v>
      </c>
      <c r="B215" s="32" t="str">
        <f t="shared" si="19"/>
        <v>I</v>
      </c>
      <c r="C215" s="45">
        <f t="shared" si="20"/>
        <v>40466.905700000003</v>
      </c>
      <c r="D215" s="11" t="str">
        <f t="shared" si="21"/>
        <v>vis</v>
      </c>
      <c r="E215" s="53">
        <f>VLOOKUP(C215,Active!C$21:E$956,3,FALSE)</f>
        <v>-3413.9979620188465</v>
      </c>
      <c r="F215" s="32" t="s">
        <v>126</v>
      </c>
      <c r="G215" s="11" t="str">
        <f t="shared" si="22"/>
        <v>40466.9057</v>
      </c>
      <c r="H215" s="45">
        <f t="shared" si="23"/>
        <v>-3414</v>
      </c>
      <c r="I215" s="54" t="s">
        <v>404</v>
      </c>
      <c r="J215" s="55" t="s">
        <v>405</v>
      </c>
      <c r="K215" s="54">
        <v>-3414</v>
      </c>
      <c r="L215" s="54" t="s">
        <v>406</v>
      </c>
      <c r="M215" s="55" t="s">
        <v>395</v>
      </c>
      <c r="N215" s="55" t="s">
        <v>396</v>
      </c>
      <c r="O215" s="56" t="s">
        <v>407</v>
      </c>
      <c r="P215" s="56" t="s">
        <v>398</v>
      </c>
    </row>
    <row r="216" spans="1:16" ht="13.5" thickBot="1" x14ac:dyDescent="0.25">
      <c r="A216" s="45" t="str">
        <f t="shared" si="18"/>
        <v>IBVS 937 </v>
      </c>
      <c r="B216" s="32" t="str">
        <f t="shared" si="19"/>
        <v>I</v>
      </c>
      <c r="C216" s="45">
        <f t="shared" si="20"/>
        <v>41888.494200000001</v>
      </c>
      <c r="D216" s="11" t="str">
        <f t="shared" si="21"/>
        <v>vis</v>
      </c>
      <c r="E216" s="53" t="e">
        <f>VLOOKUP(C216,Active!C$21:E$956,3,FALSE)</f>
        <v>#N/A</v>
      </c>
      <c r="F216" s="32" t="s">
        <v>126</v>
      </c>
      <c r="G216" s="11" t="str">
        <f t="shared" si="22"/>
        <v>41888.4942</v>
      </c>
      <c r="H216" s="45">
        <f t="shared" si="23"/>
        <v>-1763</v>
      </c>
      <c r="I216" s="54" t="s">
        <v>464</v>
      </c>
      <c r="J216" s="55" t="s">
        <v>465</v>
      </c>
      <c r="K216" s="54">
        <v>-1763</v>
      </c>
      <c r="L216" s="54" t="s">
        <v>466</v>
      </c>
      <c r="M216" s="55" t="s">
        <v>395</v>
      </c>
      <c r="N216" s="55" t="s">
        <v>396</v>
      </c>
      <c r="O216" s="56" t="s">
        <v>467</v>
      </c>
      <c r="P216" s="57" t="s">
        <v>468</v>
      </c>
    </row>
    <row r="217" spans="1:16" ht="13.5" thickBot="1" x14ac:dyDescent="0.25">
      <c r="A217" s="45" t="str">
        <f t="shared" si="18"/>
        <v> JBAA 87.80 </v>
      </c>
      <c r="B217" s="32" t="str">
        <f t="shared" si="19"/>
        <v>I</v>
      </c>
      <c r="C217" s="45">
        <f t="shared" si="20"/>
        <v>42738.347999999998</v>
      </c>
      <c r="D217" s="11" t="str">
        <f t="shared" si="21"/>
        <v>vis</v>
      </c>
      <c r="E217" s="53">
        <f>VLOOKUP(C217,Active!C$21:E$956,3,FALSE)</f>
        <v>-776.00127379628805</v>
      </c>
      <c r="F217" s="32" t="s">
        <v>126</v>
      </c>
      <c r="G217" s="11" t="str">
        <f t="shared" si="22"/>
        <v>42738.348</v>
      </c>
      <c r="H217" s="45">
        <f t="shared" si="23"/>
        <v>-776</v>
      </c>
      <c r="I217" s="54" t="s">
        <v>511</v>
      </c>
      <c r="J217" s="55" t="s">
        <v>512</v>
      </c>
      <c r="K217" s="54">
        <v>-776</v>
      </c>
      <c r="L217" s="54" t="s">
        <v>180</v>
      </c>
      <c r="M217" s="55" t="s">
        <v>411</v>
      </c>
      <c r="N217" s="55"/>
      <c r="O217" s="56" t="s">
        <v>513</v>
      </c>
      <c r="P217" s="56" t="s">
        <v>514</v>
      </c>
    </row>
    <row r="218" spans="1:16" ht="13.5" thickBot="1" x14ac:dyDescent="0.25">
      <c r="A218" s="45" t="str">
        <f t="shared" si="18"/>
        <v>IBVS 1511 </v>
      </c>
      <c r="B218" s="32" t="str">
        <f t="shared" si="19"/>
        <v>I</v>
      </c>
      <c r="C218" s="45">
        <f t="shared" si="20"/>
        <v>43053.4925</v>
      </c>
      <c r="D218" s="11" t="str">
        <f t="shared" si="21"/>
        <v>vis</v>
      </c>
      <c r="E218" s="53" t="e">
        <f>VLOOKUP(C218,Active!C$21:E$956,3,FALSE)</f>
        <v>#N/A</v>
      </c>
      <c r="F218" s="32" t="s">
        <v>126</v>
      </c>
      <c r="G218" s="11" t="str">
        <f t="shared" si="22"/>
        <v>43053.4925</v>
      </c>
      <c r="H218" s="45">
        <f t="shared" si="23"/>
        <v>-410</v>
      </c>
      <c r="I218" s="54" t="s">
        <v>533</v>
      </c>
      <c r="J218" s="55" t="s">
        <v>534</v>
      </c>
      <c r="K218" s="54">
        <v>-410</v>
      </c>
      <c r="L218" s="54" t="s">
        <v>535</v>
      </c>
      <c r="M218" s="55" t="s">
        <v>395</v>
      </c>
      <c r="N218" s="55" t="s">
        <v>396</v>
      </c>
      <c r="O218" s="56" t="s">
        <v>536</v>
      </c>
      <c r="P218" s="57" t="s">
        <v>537</v>
      </c>
    </row>
    <row r="219" spans="1:16" ht="13.5" thickBot="1" x14ac:dyDescent="0.25">
      <c r="A219" s="45" t="str">
        <f t="shared" si="18"/>
        <v> CNJO 14.1 </v>
      </c>
      <c r="B219" s="32" t="str">
        <f t="shared" si="19"/>
        <v>I</v>
      </c>
      <c r="C219" s="45">
        <f t="shared" si="20"/>
        <v>43079.322999999997</v>
      </c>
      <c r="D219" s="11" t="str">
        <f t="shared" si="21"/>
        <v>vis</v>
      </c>
      <c r="E219" s="53">
        <f>VLOOKUP(C219,Active!C$21:E$956,3,FALSE)</f>
        <v>-380.0013750682046</v>
      </c>
      <c r="F219" s="32" t="s">
        <v>126</v>
      </c>
      <c r="G219" s="11" t="str">
        <f t="shared" si="22"/>
        <v>43079.3230</v>
      </c>
      <c r="H219" s="45">
        <f t="shared" si="23"/>
        <v>-380</v>
      </c>
      <c r="I219" s="54" t="s">
        <v>538</v>
      </c>
      <c r="J219" s="55" t="s">
        <v>539</v>
      </c>
      <c r="K219" s="54">
        <v>-380</v>
      </c>
      <c r="L219" s="54" t="s">
        <v>540</v>
      </c>
      <c r="M219" s="55" t="s">
        <v>395</v>
      </c>
      <c r="N219" s="55" t="s">
        <v>396</v>
      </c>
      <c r="O219" s="56" t="s">
        <v>541</v>
      </c>
      <c r="P219" s="56" t="s">
        <v>542</v>
      </c>
    </row>
    <row r="220" spans="1:16" ht="13.5" thickBot="1" x14ac:dyDescent="0.25">
      <c r="A220" s="45" t="str">
        <f t="shared" si="18"/>
        <v> CNJO 14.1 </v>
      </c>
      <c r="B220" s="32" t="str">
        <f t="shared" si="19"/>
        <v>I</v>
      </c>
      <c r="C220" s="45">
        <f t="shared" si="20"/>
        <v>43080.184000000001</v>
      </c>
      <c r="D220" s="11" t="str">
        <f t="shared" si="21"/>
        <v>vis</v>
      </c>
      <c r="E220" s="53">
        <f>VLOOKUP(C220,Active!C$21:E$956,3,FALSE)</f>
        <v>-379.00143104648265</v>
      </c>
      <c r="F220" s="32" t="s">
        <v>126</v>
      </c>
      <c r="G220" s="11" t="str">
        <f t="shared" si="22"/>
        <v>43080.1840</v>
      </c>
      <c r="H220" s="45">
        <f t="shared" si="23"/>
        <v>-379</v>
      </c>
      <c r="I220" s="54" t="s">
        <v>543</v>
      </c>
      <c r="J220" s="55" t="s">
        <v>544</v>
      </c>
      <c r="K220" s="54">
        <v>-379</v>
      </c>
      <c r="L220" s="54" t="s">
        <v>540</v>
      </c>
      <c r="M220" s="55" t="s">
        <v>395</v>
      </c>
      <c r="N220" s="55" t="s">
        <v>396</v>
      </c>
      <c r="O220" s="56" t="s">
        <v>541</v>
      </c>
      <c r="P220" s="56" t="s">
        <v>542</v>
      </c>
    </row>
    <row r="221" spans="1:16" ht="13.5" thickBot="1" x14ac:dyDescent="0.25">
      <c r="A221" s="45" t="str">
        <f t="shared" si="18"/>
        <v> CNJO 14.1 </v>
      </c>
      <c r="B221" s="32" t="str">
        <f t="shared" si="19"/>
        <v>I</v>
      </c>
      <c r="C221" s="45">
        <f t="shared" si="20"/>
        <v>43123.236199999999</v>
      </c>
      <c r="D221" s="11" t="str">
        <f t="shared" si="21"/>
        <v>vis</v>
      </c>
      <c r="E221" s="53">
        <f>VLOOKUP(C221,Active!C$21:E$956,3,FALSE)</f>
        <v>-329.00167493527044</v>
      </c>
      <c r="F221" s="32" t="s">
        <v>126</v>
      </c>
      <c r="G221" s="11" t="str">
        <f t="shared" si="22"/>
        <v>43123.2362</v>
      </c>
      <c r="H221" s="45">
        <f t="shared" si="23"/>
        <v>-329</v>
      </c>
      <c r="I221" s="54" t="s">
        <v>545</v>
      </c>
      <c r="J221" s="55" t="s">
        <v>546</v>
      </c>
      <c r="K221" s="54">
        <v>-329</v>
      </c>
      <c r="L221" s="54" t="s">
        <v>547</v>
      </c>
      <c r="M221" s="55" t="s">
        <v>395</v>
      </c>
      <c r="N221" s="55" t="s">
        <v>396</v>
      </c>
      <c r="O221" s="56" t="s">
        <v>541</v>
      </c>
      <c r="P221" s="56" t="s">
        <v>542</v>
      </c>
    </row>
    <row r="222" spans="1:16" ht="13.5" thickBot="1" x14ac:dyDescent="0.25">
      <c r="A222" s="45" t="str">
        <f t="shared" si="18"/>
        <v>IBVS 1511 </v>
      </c>
      <c r="B222" s="32" t="str">
        <f t="shared" si="19"/>
        <v>I</v>
      </c>
      <c r="C222" s="45">
        <f t="shared" si="20"/>
        <v>43400.495199999998</v>
      </c>
      <c r="D222" s="11" t="str">
        <f t="shared" si="21"/>
        <v>vis</v>
      </c>
      <c r="E222" s="53" t="e">
        <f>VLOOKUP(C222,Active!C$21:E$956,3,FALSE)</f>
        <v>#N/A</v>
      </c>
      <c r="F222" s="32" t="s">
        <v>126</v>
      </c>
      <c r="G222" s="11" t="str">
        <f t="shared" si="22"/>
        <v>43400.4952</v>
      </c>
      <c r="H222" s="45">
        <f t="shared" si="23"/>
        <v>-7</v>
      </c>
      <c r="I222" s="54" t="s">
        <v>548</v>
      </c>
      <c r="J222" s="55" t="s">
        <v>549</v>
      </c>
      <c r="K222" s="54">
        <v>-7</v>
      </c>
      <c r="L222" s="54" t="s">
        <v>550</v>
      </c>
      <c r="M222" s="55" t="s">
        <v>395</v>
      </c>
      <c r="N222" s="55" t="s">
        <v>396</v>
      </c>
      <c r="O222" s="56" t="s">
        <v>536</v>
      </c>
      <c r="P222" s="57" t="s">
        <v>537</v>
      </c>
    </row>
    <row r="223" spans="1:16" ht="13.5" thickBot="1" x14ac:dyDescent="0.25">
      <c r="A223" s="45" t="str">
        <f t="shared" si="18"/>
        <v>IBVS 1511 </v>
      </c>
      <c r="B223" s="32" t="str">
        <f t="shared" si="19"/>
        <v>I</v>
      </c>
      <c r="C223" s="45">
        <f t="shared" si="20"/>
        <v>43406.522499999999</v>
      </c>
      <c r="D223" s="11" t="str">
        <f t="shared" si="21"/>
        <v>vis</v>
      </c>
      <c r="E223" s="53" t="e">
        <f>VLOOKUP(C223,Active!C$21:E$956,3,FALSE)</f>
        <v>#N/A</v>
      </c>
      <c r="F223" s="32" t="s">
        <v>126</v>
      </c>
      <c r="G223" s="11" t="str">
        <f t="shared" si="22"/>
        <v>43406.5225</v>
      </c>
      <c r="H223" s="45">
        <f t="shared" si="23"/>
        <v>0</v>
      </c>
      <c r="I223" s="54" t="s">
        <v>551</v>
      </c>
      <c r="J223" s="55" t="s">
        <v>552</v>
      </c>
      <c r="K223" s="54">
        <v>0</v>
      </c>
      <c r="L223" s="54" t="s">
        <v>550</v>
      </c>
      <c r="M223" s="55" t="s">
        <v>395</v>
      </c>
      <c r="N223" s="55" t="s">
        <v>396</v>
      </c>
      <c r="O223" s="56" t="s">
        <v>536</v>
      </c>
      <c r="P223" s="57" t="s">
        <v>537</v>
      </c>
    </row>
    <row r="224" spans="1:16" ht="13.5" thickBot="1" x14ac:dyDescent="0.25">
      <c r="A224" s="45" t="str">
        <f t="shared" si="18"/>
        <v>IBVS 1511 </v>
      </c>
      <c r="B224" s="32" t="str">
        <f t="shared" si="19"/>
        <v>I</v>
      </c>
      <c r="C224" s="45">
        <f t="shared" si="20"/>
        <v>43425.466</v>
      </c>
      <c r="D224" s="11" t="str">
        <f t="shared" si="21"/>
        <v>vis</v>
      </c>
      <c r="E224" s="53" t="e">
        <f>VLOOKUP(C224,Active!C$21:E$956,3,FALSE)</f>
        <v>#N/A</v>
      </c>
      <c r="F224" s="32" t="s">
        <v>126</v>
      </c>
      <c r="G224" s="11" t="str">
        <f t="shared" si="22"/>
        <v>43425.4660</v>
      </c>
      <c r="H224" s="45">
        <f t="shared" si="23"/>
        <v>22</v>
      </c>
      <c r="I224" s="54" t="s">
        <v>553</v>
      </c>
      <c r="J224" s="55" t="s">
        <v>554</v>
      </c>
      <c r="K224" s="54">
        <v>22</v>
      </c>
      <c r="L224" s="54" t="s">
        <v>555</v>
      </c>
      <c r="M224" s="55" t="s">
        <v>395</v>
      </c>
      <c r="N224" s="55" t="s">
        <v>396</v>
      </c>
      <c r="O224" s="56" t="s">
        <v>536</v>
      </c>
      <c r="P224" s="57" t="s">
        <v>537</v>
      </c>
    </row>
    <row r="225" spans="1:16" ht="13.5" thickBot="1" x14ac:dyDescent="0.25">
      <c r="A225" s="45" t="str">
        <f t="shared" si="18"/>
        <v>IBVS 1511 </v>
      </c>
      <c r="B225" s="32" t="str">
        <f t="shared" si="19"/>
        <v>II</v>
      </c>
      <c r="C225" s="45">
        <f t="shared" si="20"/>
        <v>43428.480600000003</v>
      </c>
      <c r="D225" s="11" t="str">
        <f t="shared" si="21"/>
        <v>vis</v>
      </c>
      <c r="E225" s="53" t="e">
        <f>VLOOKUP(C225,Active!C$21:E$956,3,FALSE)</f>
        <v>#N/A</v>
      </c>
      <c r="F225" s="32" t="s">
        <v>126</v>
      </c>
      <c r="G225" s="11" t="str">
        <f t="shared" si="22"/>
        <v>43428.4806</v>
      </c>
      <c r="H225" s="45">
        <f t="shared" si="23"/>
        <v>25.5</v>
      </c>
      <c r="I225" s="54" t="s">
        <v>556</v>
      </c>
      <c r="J225" s="55" t="s">
        <v>557</v>
      </c>
      <c r="K225" s="54">
        <v>25.5</v>
      </c>
      <c r="L225" s="54" t="s">
        <v>424</v>
      </c>
      <c r="M225" s="55" t="s">
        <v>395</v>
      </c>
      <c r="N225" s="55" t="s">
        <v>396</v>
      </c>
      <c r="O225" s="56" t="s">
        <v>536</v>
      </c>
      <c r="P225" s="57" t="s">
        <v>537</v>
      </c>
    </row>
    <row r="226" spans="1:16" ht="13.5" thickBot="1" x14ac:dyDescent="0.25">
      <c r="A226" s="45" t="str">
        <f t="shared" si="18"/>
        <v> BSI 11.81 </v>
      </c>
      <c r="B226" s="32" t="str">
        <f t="shared" si="19"/>
        <v>I</v>
      </c>
      <c r="C226" s="45">
        <f t="shared" si="20"/>
        <v>43445.269099999998</v>
      </c>
      <c r="D226" s="11" t="str">
        <f t="shared" si="21"/>
        <v>vis</v>
      </c>
      <c r="E226" s="53">
        <f>VLOOKUP(C226,Active!C$21:E$956,3,FALSE)</f>
        <v>44.999339177526387</v>
      </c>
      <c r="F226" s="32" t="s">
        <v>126</v>
      </c>
      <c r="G226" s="11" t="str">
        <f t="shared" si="22"/>
        <v>43445.2691</v>
      </c>
      <c r="H226" s="45">
        <f t="shared" si="23"/>
        <v>45</v>
      </c>
      <c r="I226" s="54" t="s">
        <v>558</v>
      </c>
      <c r="J226" s="55" t="s">
        <v>559</v>
      </c>
      <c r="K226" s="54">
        <v>45</v>
      </c>
      <c r="L226" s="54" t="s">
        <v>560</v>
      </c>
      <c r="M226" s="55" t="s">
        <v>395</v>
      </c>
      <c r="N226" s="55" t="s">
        <v>396</v>
      </c>
      <c r="O226" s="56" t="s">
        <v>561</v>
      </c>
      <c r="P226" s="56" t="s">
        <v>562</v>
      </c>
    </row>
    <row r="227" spans="1:16" ht="13.5" thickBot="1" x14ac:dyDescent="0.25">
      <c r="A227" s="45" t="str">
        <f t="shared" si="18"/>
        <v> BSI 11.81 </v>
      </c>
      <c r="B227" s="32" t="str">
        <f t="shared" si="19"/>
        <v>I</v>
      </c>
      <c r="C227" s="45">
        <f t="shared" si="20"/>
        <v>43446.1302</v>
      </c>
      <c r="D227" s="11" t="str">
        <f t="shared" si="21"/>
        <v>vis</v>
      </c>
      <c r="E227" s="53">
        <f>VLOOKUP(C227,Active!C$21:E$956,3,FALSE)</f>
        <v>45.999399336762423</v>
      </c>
      <c r="F227" s="32" t="s">
        <v>126</v>
      </c>
      <c r="G227" s="11" t="str">
        <f t="shared" si="22"/>
        <v>43446.1302</v>
      </c>
      <c r="H227" s="45">
        <f t="shared" si="23"/>
        <v>46</v>
      </c>
      <c r="I227" s="54" t="s">
        <v>563</v>
      </c>
      <c r="J227" s="55" t="s">
        <v>564</v>
      </c>
      <c r="K227" s="54">
        <v>46</v>
      </c>
      <c r="L227" s="54" t="s">
        <v>565</v>
      </c>
      <c r="M227" s="55" t="s">
        <v>395</v>
      </c>
      <c r="N227" s="55" t="s">
        <v>396</v>
      </c>
      <c r="O227" s="56" t="s">
        <v>561</v>
      </c>
      <c r="P227" s="56" t="s">
        <v>562</v>
      </c>
    </row>
    <row r="228" spans="1:16" ht="13.5" thickBot="1" x14ac:dyDescent="0.25">
      <c r="A228" s="45" t="str">
        <f t="shared" si="18"/>
        <v> BSI 11.81 </v>
      </c>
      <c r="B228" s="32" t="str">
        <f t="shared" si="19"/>
        <v>I</v>
      </c>
      <c r="C228" s="45">
        <f t="shared" si="20"/>
        <v>43452.1564</v>
      </c>
      <c r="D228" s="11" t="str">
        <f t="shared" si="21"/>
        <v>vis</v>
      </c>
      <c r="E228" s="53">
        <f>VLOOKUP(C228,Active!C$21:E$956,3,FALSE)</f>
        <v>52.99807838864389</v>
      </c>
      <c r="F228" s="32" t="s">
        <v>126</v>
      </c>
      <c r="G228" s="11" t="str">
        <f t="shared" si="22"/>
        <v>43452.1564</v>
      </c>
      <c r="H228" s="45">
        <f t="shared" si="23"/>
        <v>53</v>
      </c>
      <c r="I228" s="54" t="s">
        <v>566</v>
      </c>
      <c r="J228" s="55" t="s">
        <v>567</v>
      </c>
      <c r="K228" s="54">
        <v>53</v>
      </c>
      <c r="L228" s="54" t="s">
        <v>568</v>
      </c>
      <c r="M228" s="55" t="s">
        <v>395</v>
      </c>
      <c r="N228" s="55" t="s">
        <v>396</v>
      </c>
      <c r="O228" s="56" t="s">
        <v>561</v>
      </c>
      <c r="P228" s="56" t="s">
        <v>562</v>
      </c>
    </row>
    <row r="229" spans="1:16" ht="13.5" thickBot="1" x14ac:dyDescent="0.25">
      <c r="A229" s="45" t="str">
        <f t="shared" si="18"/>
        <v>IBVS 1415 </v>
      </c>
      <c r="B229" s="32" t="str">
        <f t="shared" si="19"/>
        <v>I</v>
      </c>
      <c r="C229" s="45">
        <f t="shared" si="20"/>
        <v>43463.349300000002</v>
      </c>
      <c r="D229" s="11" t="str">
        <f t="shared" si="21"/>
        <v>vis</v>
      </c>
      <c r="E229" s="53">
        <f>VLOOKUP(C229,Active!C$21:E$956,3,FALSE)</f>
        <v>65.997234533447198</v>
      </c>
      <c r="F229" s="32" t="s">
        <v>126</v>
      </c>
      <c r="G229" s="11" t="str">
        <f t="shared" si="22"/>
        <v>43463.3493</v>
      </c>
      <c r="H229" s="45">
        <f t="shared" si="23"/>
        <v>66</v>
      </c>
      <c r="I229" s="54" t="s">
        <v>569</v>
      </c>
      <c r="J229" s="55" t="s">
        <v>570</v>
      </c>
      <c r="K229" s="54">
        <v>66</v>
      </c>
      <c r="L229" s="54" t="s">
        <v>571</v>
      </c>
      <c r="M229" s="55" t="s">
        <v>395</v>
      </c>
      <c r="N229" s="55" t="s">
        <v>396</v>
      </c>
      <c r="O229" s="56" t="s">
        <v>572</v>
      </c>
      <c r="P229" s="57" t="s">
        <v>573</v>
      </c>
    </row>
    <row r="230" spans="1:16" ht="13.5" thickBot="1" x14ac:dyDescent="0.25">
      <c r="A230" s="45" t="str">
        <f t="shared" si="18"/>
        <v> BSI 11.81 </v>
      </c>
      <c r="B230" s="32" t="str">
        <f t="shared" si="19"/>
        <v>I</v>
      </c>
      <c r="C230" s="45">
        <f t="shared" si="20"/>
        <v>43805.187700000002</v>
      </c>
      <c r="D230" s="11" t="str">
        <f t="shared" si="21"/>
        <v>vis</v>
      </c>
      <c r="E230" s="53">
        <f>VLOOKUP(C230,Active!C$21:E$956,3,FALSE)</f>
        <v>462.99986458365868</v>
      </c>
      <c r="F230" s="32" t="s">
        <v>126</v>
      </c>
      <c r="G230" s="11" t="str">
        <f t="shared" si="22"/>
        <v>43805.1877</v>
      </c>
      <c r="H230" s="45">
        <f t="shared" si="23"/>
        <v>463</v>
      </c>
      <c r="I230" s="54" t="s">
        <v>587</v>
      </c>
      <c r="J230" s="55" t="s">
        <v>588</v>
      </c>
      <c r="K230" s="54">
        <v>463</v>
      </c>
      <c r="L230" s="54" t="s">
        <v>589</v>
      </c>
      <c r="M230" s="55" t="s">
        <v>395</v>
      </c>
      <c r="N230" s="55" t="s">
        <v>396</v>
      </c>
      <c r="O230" s="56" t="s">
        <v>561</v>
      </c>
      <c r="P230" s="56" t="s">
        <v>562</v>
      </c>
    </row>
    <row r="231" spans="1:16" ht="13.5" thickBot="1" x14ac:dyDescent="0.25">
      <c r="A231" s="45" t="str">
        <f t="shared" si="18"/>
        <v> BSI 11.81 </v>
      </c>
      <c r="B231" s="32" t="str">
        <f t="shared" si="19"/>
        <v>I</v>
      </c>
      <c r="C231" s="45">
        <f t="shared" si="20"/>
        <v>43849.099600000001</v>
      </c>
      <c r="D231" s="11" t="str">
        <f t="shared" si="21"/>
        <v>vis</v>
      </c>
      <c r="E231" s="53">
        <f>VLOOKUP(C231,Active!C$21:E$956,3,FALSE)</f>
        <v>513.99805492886719</v>
      </c>
      <c r="F231" s="32" t="s">
        <v>126</v>
      </c>
      <c r="G231" s="11" t="str">
        <f t="shared" si="22"/>
        <v>43849.0996</v>
      </c>
      <c r="H231" s="45">
        <f t="shared" si="23"/>
        <v>514</v>
      </c>
      <c r="I231" s="54" t="s">
        <v>603</v>
      </c>
      <c r="J231" s="55" t="s">
        <v>604</v>
      </c>
      <c r="K231" s="54">
        <v>514</v>
      </c>
      <c r="L231" s="54" t="s">
        <v>568</v>
      </c>
      <c r="M231" s="55" t="s">
        <v>395</v>
      </c>
      <c r="N231" s="55" t="s">
        <v>396</v>
      </c>
      <c r="O231" s="56" t="s">
        <v>561</v>
      </c>
      <c r="P231" s="56" t="s">
        <v>562</v>
      </c>
    </row>
    <row r="232" spans="1:16" ht="13.5" thickBot="1" x14ac:dyDescent="0.25">
      <c r="A232" s="45" t="str">
        <f t="shared" si="18"/>
        <v> BSI 11.81 </v>
      </c>
      <c r="B232" s="32" t="str">
        <f t="shared" si="19"/>
        <v>I</v>
      </c>
      <c r="C232" s="45">
        <f t="shared" si="20"/>
        <v>43861.154199999997</v>
      </c>
      <c r="D232" s="11" t="str">
        <f t="shared" si="21"/>
        <v>vis</v>
      </c>
      <c r="E232" s="53">
        <f>VLOOKUP(C232,Active!C$21:E$956,3,FALSE)</f>
        <v>527.99796805799963</v>
      </c>
      <c r="F232" s="32" t="s">
        <v>126</v>
      </c>
      <c r="G232" s="11" t="str">
        <f t="shared" si="22"/>
        <v>43861.1542</v>
      </c>
      <c r="H232" s="45">
        <f t="shared" si="23"/>
        <v>528</v>
      </c>
      <c r="I232" s="54" t="s">
        <v>605</v>
      </c>
      <c r="J232" s="55" t="s">
        <v>606</v>
      </c>
      <c r="K232" s="54">
        <v>528</v>
      </c>
      <c r="L232" s="54" t="s">
        <v>568</v>
      </c>
      <c r="M232" s="55" t="s">
        <v>395</v>
      </c>
      <c r="N232" s="55" t="s">
        <v>396</v>
      </c>
      <c r="O232" s="56" t="s">
        <v>561</v>
      </c>
      <c r="P232" s="56" t="s">
        <v>562</v>
      </c>
    </row>
    <row r="233" spans="1:16" ht="13.5" thickBot="1" x14ac:dyDescent="0.25">
      <c r="A233" s="45" t="str">
        <f t="shared" si="18"/>
        <v> VSSC 59.19 </v>
      </c>
      <c r="B233" s="32" t="str">
        <f t="shared" si="19"/>
        <v>I</v>
      </c>
      <c r="C233" s="45">
        <f t="shared" si="20"/>
        <v>44168.550999999999</v>
      </c>
      <c r="D233" s="11" t="str">
        <f t="shared" si="21"/>
        <v>vis</v>
      </c>
      <c r="E233" s="53">
        <f>VLOOKUP(C233,Active!C$21:E$956,3,FALSE)</f>
        <v>885.00097903926905</v>
      </c>
      <c r="F233" s="32" t="s">
        <v>126</v>
      </c>
      <c r="G233" s="11" t="str">
        <f t="shared" si="22"/>
        <v>44168.551</v>
      </c>
      <c r="H233" s="45">
        <f t="shared" si="23"/>
        <v>885</v>
      </c>
      <c r="I233" s="54" t="s">
        <v>613</v>
      </c>
      <c r="J233" s="55" t="s">
        <v>614</v>
      </c>
      <c r="K233" s="54">
        <v>885</v>
      </c>
      <c r="L233" s="54" t="s">
        <v>241</v>
      </c>
      <c r="M233" s="55" t="s">
        <v>411</v>
      </c>
      <c r="N233" s="55"/>
      <c r="O233" s="56" t="s">
        <v>615</v>
      </c>
      <c r="P233" s="56" t="s">
        <v>616</v>
      </c>
    </row>
    <row r="234" spans="1:16" ht="13.5" thickBot="1" x14ac:dyDescent="0.25">
      <c r="A234" s="45" t="str">
        <f t="shared" si="18"/>
        <v> ASS 124.84 </v>
      </c>
      <c r="B234" s="32" t="str">
        <f t="shared" si="19"/>
        <v>I</v>
      </c>
      <c r="C234" s="45">
        <f t="shared" si="20"/>
        <v>44225.379000000001</v>
      </c>
      <c r="D234" s="11" t="str">
        <f t="shared" si="21"/>
        <v>vis</v>
      </c>
      <c r="E234" s="53">
        <f>VLOOKUP(C234,Active!C$21:E$956,3,FALSE)</f>
        <v>950.99960722291928</v>
      </c>
      <c r="F234" s="32" t="s">
        <v>126</v>
      </c>
      <c r="G234" s="11" t="str">
        <f t="shared" si="22"/>
        <v>44225.3790</v>
      </c>
      <c r="H234" s="45">
        <f t="shared" si="23"/>
        <v>951</v>
      </c>
      <c r="I234" s="54" t="s">
        <v>624</v>
      </c>
      <c r="J234" s="55" t="s">
        <v>625</v>
      </c>
      <c r="K234" s="54">
        <v>951</v>
      </c>
      <c r="L234" s="54" t="s">
        <v>466</v>
      </c>
      <c r="M234" s="55" t="s">
        <v>395</v>
      </c>
      <c r="N234" s="55" t="s">
        <v>396</v>
      </c>
      <c r="O234" s="56" t="s">
        <v>626</v>
      </c>
      <c r="P234" s="56" t="s">
        <v>627</v>
      </c>
    </row>
    <row r="235" spans="1:16" ht="13.5" thickBot="1" x14ac:dyDescent="0.25">
      <c r="A235" s="45" t="str">
        <f t="shared" si="18"/>
        <v> VSSC 59.19 </v>
      </c>
      <c r="B235" s="32" t="str">
        <f t="shared" si="19"/>
        <v>I</v>
      </c>
      <c r="C235" s="45">
        <f t="shared" si="20"/>
        <v>44869.447</v>
      </c>
      <c r="D235" s="11" t="str">
        <f t="shared" si="21"/>
        <v>vis</v>
      </c>
      <c r="E235" s="53">
        <f>VLOOKUP(C235,Active!C$21:E$956,3,FALSE)</f>
        <v>1699.004190473891</v>
      </c>
      <c r="F235" s="32" t="s">
        <v>126</v>
      </c>
      <c r="G235" s="11" t="str">
        <f t="shared" si="22"/>
        <v>44869.447</v>
      </c>
      <c r="H235" s="45">
        <f t="shared" si="23"/>
        <v>1699</v>
      </c>
      <c r="I235" s="54" t="s">
        <v>634</v>
      </c>
      <c r="J235" s="55" t="s">
        <v>635</v>
      </c>
      <c r="K235" s="54">
        <v>1699</v>
      </c>
      <c r="L235" s="54" t="s">
        <v>456</v>
      </c>
      <c r="M235" s="55" t="s">
        <v>411</v>
      </c>
      <c r="N235" s="55"/>
      <c r="O235" s="56" t="s">
        <v>615</v>
      </c>
      <c r="P235" s="56" t="s">
        <v>616</v>
      </c>
    </row>
    <row r="236" spans="1:16" ht="13.5" thickBot="1" x14ac:dyDescent="0.25">
      <c r="A236" s="45" t="str">
        <f t="shared" si="18"/>
        <v> ASS 139.139 </v>
      </c>
      <c r="B236" s="32" t="str">
        <f t="shared" si="19"/>
        <v>I</v>
      </c>
      <c r="C236" s="45">
        <f t="shared" si="20"/>
        <v>44932.296600000001</v>
      </c>
      <c r="D236" s="11" t="str">
        <f t="shared" si="21"/>
        <v>vis</v>
      </c>
      <c r="E236" s="53">
        <f>VLOOKUP(C236,Active!C$21:E$956,3,FALSE)</f>
        <v>1771.9961553836386</v>
      </c>
      <c r="F236" s="32" t="s">
        <v>126</v>
      </c>
      <c r="G236" s="11" t="str">
        <f t="shared" si="22"/>
        <v>44932.2966</v>
      </c>
      <c r="H236" s="45">
        <f t="shared" si="23"/>
        <v>1772</v>
      </c>
      <c r="I236" s="54" t="s">
        <v>643</v>
      </c>
      <c r="J236" s="55" t="s">
        <v>644</v>
      </c>
      <c r="K236" s="54">
        <v>1772</v>
      </c>
      <c r="L236" s="54" t="s">
        <v>645</v>
      </c>
      <c r="M236" s="55" t="s">
        <v>395</v>
      </c>
      <c r="N236" s="55" t="s">
        <v>396</v>
      </c>
      <c r="O236" s="56" t="s">
        <v>646</v>
      </c>
      <c r="P236" s="56" t="s">
        <v>647</v>
      </c>
    </row>
    <row r="237" spans="1:16" ht="13.5" thickBot="1" x14ac:dyDescent="0.25">
      <c r="A237" s="45" t="str">
        <f t="shared" si="18"/>
        <v>IBVS 2385 </v>
      </c>
      <c r="B237" s="32" t="str">
        <f t="shared" si="19"/>
        <v>II</v>
      </c>
      <c r="C237" s="45">
        <f t="shared" si="20"/>
        <v>45282.314400000003</v>
      </c>
      <c r="D237" s="11" t="str">
        <f t="shared" si="21"/>
        <v>vis</v>
      </c>
      <c r="E237" s="53" t="e">
        <f>VLOOKUP(C237,Active!C$21:E$956,3,FALSE)</f>
        <v>#N/A</v>
      </c>
      <c r="F237" s="32" t="s">
        <v>126</v>
      </c>
      <c r="G237" s="11" t="str">
        <f t="shared" si="22"/>
        <v>45282.3144</v>
      </c>
      <c r="H237" s="45">
        <f t="shared" si="23"/>
        <v>2178.5</v>
      </c>
      <c r="I237" s="54" t="s">
        <v>656</v>
      </c>
      <c r="J237" s="55" t="s">
        <v>657</v>
      </c>
      <c r="K237" s="54">
        <v>2178.5</v>
      </c>
      <c r="L237" s="54" t="s">
        <v>416</v>
      </c>
      <c r="M237" s="55" t="s">
        <v>395</v>
      </c>
      <c r="N237" s="55" t="s">
        <v>396</v>
      </c>
      <c r="O237" s="56" t="s">
        <v>658</v>
      </c>
      <c r="P237" s="57" t="s">
        <v>655</v>
      </c>
    </row>
    <row r="238" spans="1:16" ht="13.5" thickBot="1" x14ac:dyDescent="0.25">
      <c r="A238" s="45" t="str">
        <f t="shared" si="18"/>
        <v> VSSC 60.23 </v>
      </c>
      <c r="B238" s="32" t="str">
        <f t="shared" si="19"/>
        <v>I</v>
      </c>
      <c r="C238" s="45">
        <f t="shared" si="20"/>
        <v>45322.356</v>
      </c>
      <c r="D238" s="11" t="str">
        <f t="shared" si="21"/>
        <v>vis</v>
      </c>
      <c r="E238" s="53">
        <f>VLOOKUP(C238,Active!C$21:E$956,3,FALSE)</f>
        <v>2225.0014575258397</v>
      </c>
      <c r="F238" s="32" t="s">
        <v>126</v>
      </c>
      <c r="G238" s="11" t="str">
        <f t="shared" si="22"/>
        <v>45322.356</v>
      </c>
      <c r="H238" s="45">
        <f t="shared" si="23"/>
        <v>2225</v>
      </c>
      <c r="I238" s="54" t="s">
        <v>667</v>
      </c>
      <c r="J238" s="55" t="s">
        <v>668</v>
      </c>
      <c r="K238" s="54">
        <v>2225</v>
      </c>
      <c r="L238" s="54" t="s">
        <v>241</v>
      </c>
      <c r="M238" s="55" t="s">
        <v>411</v>
      </c>
      <c r="N238" s="55"/>
      <c r="O238" s="56" t="s">
        <v>615</v>
      </c>
      <c r="P238" s="56" t="s">
        <v>669</v>
      </c>
    </row>
    <row r="239" spans="1:16" ht="13.5" thickBot="1" x14ac:dyDescent="0.25">
      <c r="A239" s="45" t="str">
        <f t="shared" si="18"/>
        <v> VSSC 60.23 </v>
      </c>
      <c r="B239" s="32" t="str">
        <f t="shared" si="19"/>
        <v>I</v>
      </c>
      <c r="C239" s="45">
        <f t="shared" si="20"/>
        <v>45341.3</v>
      </c>
      <c r="D239" s="11" t="str">
        <f t="shared" si="21"/>
        <v>vis</v>
      </c>
      <c r="E239" s="53">
        <f>VLOOKUP(C239,Active!C$21:E$956,3,FALSE)</f>
        <v>2247.0025487539533</v>
      </c>
      <c r="F239" s="32" t="s">
        <v>126</v>
      </c>
      <c r="G239" s="11" t="str">
        <f t="shared" si="22"/>
        <v>45341.300</v>
      </c>
      <c r="H239" s="45">
        <f t="shared" si="23"/>
        <v>2247</v>
      </c>
      <c r="I239" s="54" t="s">
        <v>675</v>
      </c>
      <c r="J239" s="55" t="s">
        <v>676</v>
      </c>
      <c r="K239" s="54">
        <v>2247</v>
      </c>
      <c r="L239" s="54" t="s">
        <v>459</v>
      </c>
      <c r="M239" s="55" t="s">
        <v>411</v>
      </c>
      <c r="N239" s="55"/>
      <c r="O239" s="56" t="s">
        <v>615</v>
      </c>
      <c r="P239" s="56" t="s">
        <v>669</v>
      </c>
    </row>
    <row r="240" spans="1:16" ht="13.5" thickBot="1" x14ac:dyDescent="0.25">
      <c r="A240" s="45" t="str">
        <f t="shared" si="18"/>
        <v> VSSC 60.23 </v>
      </c>
      <c r="B240" s="32" t="str">
        <f t="shared" si="19"/>
        <v>I</v>
      </c>
      <c r="C240" s="45">
        <f t="shared" si="20"/>
        <v>45681.41</v>
      </c>
      <c r="D240" s="11" t="str">
        <f t="shared" si="21"/>
        <v>vis</v>
      </c>
      <c r="E240" s="53">
        <f>VLOOKUP(C240,Active!C$21:E$956,3,FALSE)</f>
        <v>2641.9978579596404</v>
      </c>
      <c r="F240" s="32" t="s">
        <v>126</v>
      </c>
      <c r="G240" s="11" t="str">
        <f t="shared" si="22"/>
        <v>45681.410</v>
      </c>
      <c r="H240" s="45">
        <f t="shared" si="23"/>
        <v>2642</v>
      </c>
      <c r="I240" s="54" t="s">
        <v>682</v>
      </c>
      <c r="J240" s="55" t="s">
        <v>683</v>
      </c>
      <c r="K240" s="54">
        <v>2642</v>
      </c>
      <c r="L240" s="54" t="s">
        <v>322</v>
      </c>
      <c r="M240" s="55" t="s">
        <v>411</v>
      </c>
      <c r="N240" s="55"/>
      <c r="O240" s="56" t="s">
        <v>615</v>
      </c>
      <c r="P240" s="56" t="s">
        <v>669</v>
      </c>
    </row>
    <row r="241" spans="1:16" ht="13.5" thickBot="1" x14ac:dyDescent="0.25">
      <c r="A241" s="45" t="str">
        <f t="shared" si="18"/>
        <v>IBVS 3078 </v>
      </c>
      <c r="B241" s="32" t="str">
        <f t="shared" si="19"/>
        <v>II</v>
      </c>
      <c r="C241" s="45">
        <f t="shared" si="20"/>
        <v>45987.512999999999</v>
      </c>
      <c r="D241" s="11" t="str">
        <f t="shared" si="21"/>
        <v>vis</v>
      </c>
      <c r="E241" s="53" t="e">
        <f>VLOOKUP(C241,Active!C$21:E$956,3,FALSE)</f>
        <v>#N/A</v>
      </c>
      <c r="F241" s="32" t="s">
        <v>126</v>
      </c>
      <c r="G241" s="11" t="str">
        <f t="shared" si="22"/>
        <v>45987.5130</v>
      </c>
      <c r="H241" s="45">
        <f t="shared" si="23"/>
        <v>2997.5</v>
      </c>
      <c r="I241" s="54" t="s">
        <v>684</v>
      </c>
      <c r="J241" s="55" t="s">
        <v>685</v>
      </c>
      <c r="K241" s="54">
        <v>2997.5</v>
      </c>
      <c r="L241" s="54" t="s">
        <v>686</v>
      </c>
      <c r="M241" s="55" t="s">
        <v>395</v>
      </c>
      <c r="N241" s="55" t="s">
        <v>396</v>
      </c>
      <c r="O241" s="56" t="s">
        <v>646</v>
      </c>
      <c r="P241" s="57" t="s">
        <v>687</v>
      </c>
    </row>
    <row r="242" spans="1:16" ht="13.5" thickBot="1" x14ac:dyDescent="0.25">
      <c r="A242" s="45" t="str">
        <f t="shared" si="18"/>
        <v> PASP 100.964 </v>
      </c>
      <c r="B242" s="32" t="str">
        <f t="shared" si="19"/>
        <v>I</v>
      </c>
      <c r="C242" s="45">
        <f t="shared" si="20"/>
        <v>46043.049400000004</v>
      </c>
      <c r="D242" s="11" t="str">
        <f t="shared" si="21"/>
        <v>vis</v>
      </c>
      <c r="E242" s="53">
        <f>VLOOKUP(C242,Active!C$21:E$956,3,FALSE)</f>
        <v>3061.996877758997</v>
      </c>
      <c r="F242" s="32" t="s">
        <v>126</v>
      </c>
      <c r="G242" s="11" t="str">
        <f t="shared" si="22"/>
        <v>46043.0494</v>
      </c>
      <c r="H242" s="45">
        <f t="shared" si="23"/>
        <v>3062</v>
      </c>
      <c r="I242" s="54" t="s">
        <v>695</v>
      </c>
      <c r="J242" s="55" t="s">
        <v>696</v>
      </c>
      <c r="K242" s="54">
        <v>3062</v>
      </c>
      <c r="L242" s="54" t="s">
        <v>697</v>
      </c>
      <c r="M242" s="55" t="s">
        <v>395</v>
      </c>
      <c r="N242" s="55" t="s">
        <v>396</v>
      </c>
      <c r="O242" s="56" t="s">
        <v>698</v>
      </c>
      <c r="P242" s="56" t="s">
        <v>699</v>
      </c>
    </row>
    <row r="243" spans="1:16" ht="13.5" thickBot="1" x14ac:dyDescent="0.25">
      <c r="A243" s="45" t="str">
        <f t="shared" si="18"/>
        <v> VSSC 61.19 </v>
      </c>
      <c r="B243" s="32" t="str">
        <f t="shared" si="19"/>
        <v>I</v>
      </c>
      <c r="C243" s="45">
        <f t="shared" si="20"/>
        <v>46059.411999999997</v>
      </c>
      <c r="D243" s="11" t="str">
        <f t="shared" si="21"/>
        <v>vis</v>
      </c>
      <c r="E243" s="53">
        <f>VLOOKUP(C243,Active!C$21:E$956,3,FALSE)</f>
        <v>3080.9999951222212</v>
      </c>
      <c r="F243" s="32" t="s">
        <v>126</v>
      </c>
      <c r="G243" s="11" t="str">
        <f t="shared" si="22"/>
        <v>46059.412</v>
      </c>
      <c r="H243" s="45">
        <f t="shared" si="23"/>
        <v>3081</v>
      </c>
      <c r="I243" s="54" t="s">
        <v>703</v>
      </c>
      <c r="J243" s="55" t="s">
        <v>704</v>
      </c>
      <c r="K243" s="54">
        <v>3081</v>
      </c>
      <c r="L243" s="54" t="s">
        <v>160</v>
      </c>
      <c r="M243" s="55" t="s">
        <v>411</v>
      </c>
      <c r="N243" s="55"/>
      <c r="O243" s="56" t="s">
        <v>615</v>
      </c>
      <c r="P243" s="56" t="s">
        <v>705</v>
      </c>
    </row>
    <row r="244" spans="1:16" ht="13.5" thickBot="1" x14ac:dyDescent="0.25">
      <c r="A244" s="45" t="str">
        <f t="shared" si="18"/>
        <v>IBVS 3078 </v>
      </c>
      <c r="B244" s="32" t="str">
        <f t="shared" si="19"/>
        <v>I</v>
      </c>
      <c r="C244" s="45">
        <f t="shared" si="20"/>
        <v>46331.500399999997</v>
      </c>
      <c r="D244" s="11" t="str">
        <f t="shared" si="21"/>
        <v>vis</v>
      </c>
      <c r="E244" s="53" t="e">
        <f>VLOOKUP(C244,Active!C$21:E$956,3,FALSE)</f>
        <v>#N/A</v>
      </c>
      <c r="F244" s="32" t="s">
        <v>126</v>
      </c>
      <c r="G244" s="11" t="str">
        <f t="shared" si="22"/>
        <v>46331.5004</v>
      </c>
      <c r="H244" s="45">
        <f t="shared" si="23"/>
        <v>3397</v>
      </c>
      <c r="I244" s="54" t="s">
        <v>714</v>
      </c>
      <c r="J244" s="55" t="s">
        <v>715</v>
      </c>
      <c r="K244" s="54">
        <v>3397</v>
      </c>
      <c r="L244" s="54" t="s">
        <v>653</v>
      </c>
      <c r="M244" s="55" t="s">
        <v>395</v>
      </c>
      <c r="N244" s="55" t="s">
        <v>396</v>
      </c>
      <c r="O244" s="56" t="s">
        <v>716</v>
      </c>
      <c r="P244" s="57" t="s">
        <v>687</v>
      </c>
    </row>
    <row r="245" spans="1:16" ht="13.5" thickBot="1" x14ac:dyDescent="0.25">
      <c r="A245" s="45" t="str">
        <f t="shared" si="18"/>
        <v>IBVS 3078 </v>
      </c>
      <c r="B245" s="32" t="str">
        <f t="shared" si="19"/>
        <v>II</v>
      </c>
      <c r="C245" s="45">
        <f t="shared" si="20"/>
        <v>46745.236700000001</v>
      </c>
      <c r="D245" s="11" t="str">
        <f t="shared" si="21"/>
        <v>vis</v>
      </c>
      <c r="E245" s="53" t="e">
        <f>VLOOKUP(C245,Active!C$21:E$956,3,FALSE)</f>
        <v>#N/A</v>
      </c>
      <c r="F245" s="32" t="s">
        <v>126</v>
      </c>
      <c r="G245" s="11" t="str">
        <f t="shared" si="22"/>
        <v>46745.2367</v>
      </c>
      <c r="H245" s="45">
        <f t="shared" si="23"/>
        <v>3877.5</v>
      </c>
      <c r="I245" s="54" t="s">
        <v>720</v>
      </c>
      <c r="J245" s="55" t="s">
        <v>721</v>
      </c>
      <c r="K245" s="54">
        <v>3877.5</v>
      </c>
      <c r="L245" s="54" t="s">
        <v>535</v>
      </c>
      <c r="M245" s="55" t="s">
        <v>395</v>
      </c>
      <c r="N245" s="55" t="s">
        <v>396</v>
      </c>
      <c r="O245" s="56" t="s">
        <v>691</v>
      </c>
      <c r="P245" s="57" t="s">
        <v>687</v>
      </c>
    </row>
    <row r="246" spans="1:16" ht="13.5" thickBot="1" x14ac:dyDescent="0.25">
      <c r="A246" s="45" t="str">
        <f t="shared" si="18"/>
        <v>IBVS 3355 </v>
      </c>
      <c r="B246" s="32" t="str">
        <f t="shared" si="19"/>
        <v>I</v>
      </c>
      <c r="C246" s="45">
        <f t="shared" si="20"/>
        <v>47094.387499999997</v>
      </c>
      <c r="D246" s="11" t="str">
        <f t="shared" si="21"/>
        <v>vis</v>
      </c>
      <c r="E246" s="53" t="e">
        <f>VLOOKUP(C246,Active!C$21:E$956,3,FALSE)</f>
        <v>#N/A</v>
      </c>
      <c r="F246" s="32" t="s">
        <v>126</v>
      </c>
      <c r="G246" s="11" t="str">
        <f t="shared" si="22"/>
        <v>47094.3875</v>
      </c>
      <c r="H246" s="45">
        <f t="shared" si="23"/>
        <v>4283</v>
      </c>
      <c r="I246" s="54" t="s">
        <v>735</v>
      </c>
      <c r="J246" s="55" t="s">
        <v>736</v>
      </c>
      <c r="K246" s="54">
        <v>4283</v>
      </c>
      <c r="L246" s="54" t="s">
        <v>737</v>
      </c>
      <c r="M246" s="55" t="s">
        <v>395</v>
      </c>
      <c r="N246" s="55" t="s">
        <v>396</v>
      </c>
      <c r="O246" s="56" t="s">
        <v>738</v>
      </c>
      <c r="P246" s="57" t="s">
        <v>739</v>
      </c>
    </row>
    <row r="247" spans="1:16" ht="13.5" thickBot="1" x14ac:dyDescent="0.25">
      <c r="A247" s="45" t="str">
        <f t="shared" si="18"/>
        <v> BBS 88 </v>
      </c>
      <c r="B247" s="32" t="str">
        <f t="shared" si="19"/>
        <v>I</v>
      </c>
      <c r="C247" s="45">
        <f t="shared" si="20"/>
        <v>47113.328000000001</v>
      </c>
      <c r="D247" s="11" t="str">
        <f t="shared" si="21"/>
        <v>vis</v>
      </c>
      <c r="E247" s="53" t="e">
        <f>VLOOKUP(C247,Active!C$21:E$956,3,FALSE)</f>
        <v>#N/A</v>
      </c>
      <c r="F247" s="32" t="s">
        <v>126</v>
      </c>
      <c r="G247" s="11" t="str">
        <f t="shared" si="22"/>
        <v>47113.328</v>
      </c>
      <c r="H247" s="45">
        <f t="shared" si="23"/>
        <v>4305</v>
      </c>
      <c r="I247" s="54" t="s">
        <v>740</v>
      </c>
      <c r="J247" s="55" t="s">
        <v>741</v>
      </c>
      <c r="K247" s="54">
        <v>4305</v>
      </c>
      <c r="L247" s="54" t="s">
        <v>599</v>
      </c>
      <c r="M247" s="55" t="s">
        <v>411</v>
      </c>
      <c r="N247" s="55"/>
      <c r="O247" s="56" t="s">
        <v>731</v>
      </c>
      <c r="P247" s="56" t="s">
        <v>742</v>
      </c>
    </row>
    <row r="248" spans="1:16" ht="13.5" thickBot="1" x14ac:dyDescent="0.25">
      <c r="A248" s="45" t="str">
        <f t="shared" si="18"/>
        <v>IBVS 3355 </v>
      </c>
      <c r="B248" s="32" t="str">
        <f t="shared" si="19"/>
        <v>I</v>
      </c>
      <c r="C248" s="45">
        <f t="shared" si="20"/>
        <v>47410.394399999997</v>
      </c>
      <c r="D248" s="11" t="str">
        <f t="shared" si="21"/>
        <v>vis</v>
      </c>
      <c r="E248" s="53" t="e">
        <f>VLOOKUP(C248,Active!C$21:E$956,3,FALSE)</f>
        <v>#N/A</v>
      </c>
      <c r="F248" s="32" t="s">
        <v>126</v>
      </c>
      <c r="G248" s="11" t="str">
        <f t="shared" si="22"/>
        <v>47410.3944</v>
      </c>
      <c r="H248" s="45">
        <f t="shared" si="23"/>
        <v>4650</v>
      </c>
      <c r="I248" s="54" t="s">
        <v>747</v>
      </c>
      <c r="J248" s="55" t="s">
        <v>748</v>
      </c>
      <c r="K248" s="54">
        <v>4650</v>
      </c>
      <c r="L248" s="54" t="s">
        <v>749</v>
      </c>
      <c r="M248" s="55" t="s">
        <v>395</v>
      </c>
      <c r="N248" s="55" t="s">
        <v>396</v>
      </c>
      <c r="O248" s="56" t="s">
        <v>738</v>
      </c>
      <c r="P248" s="57" t="s">
        <v>739</v>
      </c>
    </row>
    <row r="249" spans="1:16" ht="13.5" thickBot="1" x14ac:dyDescent="0.25">
      <c r="A249" s="45" t="str">
        <f t="shared" si="18"/>
        <v> VSSC 73 </v>
      </c>
      <c r="B249" s="32" t="str">
        <f t="shared" si="19"/>
        <v>I</v>
      </c>
      <c r="C249" s="45">
        <f t="shared" si="20"/>
        <v>47856.423999999999</v>
      </c>
      <c r="D249" s="11" t="str">
        <f t="shared" si="21"/>
        <v>vis</v>
      </c>
      <c r="E249" s="53">
        <f>VLOOKUP(C249,Active!C$21:E$956,3,FALSE)</f>
        <v>5168.0051128380501</v>
      </c>
      <c r="F249" s="32" t="s">
        <v>126</v>
      </c>
      <c r="G249" s="11" t="str">
        <f t="shared" si="22"/>
        <v>47856.424</v>
      </c>
      <c r="H249" s="45">
        <f t="shared" si="23"/>
        <v>5168</v>
      </c>
      <c r="I249" s="54" t="s">
        <v>756</v>
      </c>
      <c r="J249" s="55" t="s">
        <v>757</v>
      </c>
      <c r="K249" s="54">
        <v>5168</v>
      </c>
      <c r="L249" s="54" t="s">
        <v>456</v>
      </c>
      <c r="M249" s="55" t="s">
        <v>411</v>
      </c>
      <c r="N249" s="55"/>
      <c r="O249" s="56" t="s">
        <v>615</v>
      </c>
      <c r="P249" s="56" t="s">
        <v>758</v>
      </c>
    </row>
    <row r="250" spans="1:16" ht="13.5" thickBot="1" x14ac:dyDescent="0.25">
      <c r="A250" s="45" t="str">
        <f t="shared" si="18"/>
        <v>IBVS 3760 </v>
      </c>
      <c r="B250" s="32" t="str">
        <f t="shared" si="19"/>
        <v>II</v>
      </c>
      <c r="C250" s="45">
        <f t="shared" si="20"/>
        <v>48541.376700000001</v>
      </c>
      <c r="D250" s="11" t="str">
        <f t="shared" si="21"/>
        <v>vis</v>
      </c>
      <c r="E250" s="53" t="e">
        <f>VLOOKUP(C250,Active!C$21:E$956,3,FALSE)</f>
        <v>#N/A</v>
      </c>
      <c r="F250" s="32" t="s">
        <v>126</v>
      </c>
      <c r="G250" s="11" t="str">
        <f t="shared" si="22"/>
        <v>48541.3767</v>
      </c>
      <c r="H250" s="45">
        <f t="shared" si="23"/>
        <v>5963.5</v>
      </c>
      <c r="I250" s="54" t="s">
        <v>767</v>
      </c>
      <c r="J250" s="55" t="s">
        <v>768</v>
      </c>
      <c r="K250" s="54">
        <v>5963.5</v>
      </c>
      <c r="L250" s="54" t="s">
        <v>769</v>
      </c>
      <c r="M250" s="55" t="s">
        <v>395</v>
      </c>
      <c r="N250" s="55" t="s">
        <v>766</v>
      </c>
      <c r="O250" s="56" t="s">
        <v>770</v>
      </c>
      <c r="P250" s="57" t="s">
        <v>762</v>
      </c>
    </row>
    <row r="251" spans="1:16" ht="13.5" thickBot="1" x14ac:dyDescent="0.25">
      <c r="A251" s="45" t="str">
        <f t="shared" si="18"/>
        <v>IBVS 3760 </v>
      </c>
      <c r="B251" s="32" t="str">
        <f t="shared" si="19"/>
        <v>I</v>
      </c>
      <c r="C251" s="45">
        <f t="shared" si="20"/>
        <v>48594.332199999997</v>
      </c>
      <c r="D251" s="11" t="str">
        <f t="shared" si="21"/>
        <v>vis</v>
      </c>
      <c r="E251" s="53" t="e">
        <f>VLOOKUP(C251,Active!C$21:E$956,3,FALSE)</f>
        <v>#N/A</v>
      </c>
      <c r="F251" s="32" t="s">
        <v>126</v>
      </c>
      <c r="G251" s="11" t="str">
        <f t="shared" si="22"/>
        <v>48594.3322</v>
      </c>
      <c r="H251" s="45">
        <f t="shared" si="23"/>
        <v>6025</v>
      </c>
      <c r="I251" s="54" t="s">
        <v>773</v>
      </c>
      <c r="J251" s="55" t="s">
        <v>774</v>
      </c>
      <c r="K251" s="54">
        <v>6025</v>
      </c>
      <c r="L251" s="54" t="s">
        <v>775</v>
      </c>
      <c r="M251" s="55" t="s">
        <v>395</v>
      </c>
      <c r="N251" s="55" t="s">
        <v>766</v>
      </c>
      <c r="O251" s="56" t="s">
        <v>776</v>
      </c>
      <c r="P251" s="57" t="s">
        <v>762</v>
      </c>
    </row>
    <row r="252" spans="1:16" ht="13.5" thickBot="1" x14ac:dyDescent="0.25">
      <c r="A252" s="45" t="str">
        <f t="shared" si="18"/>
        <v>IBVS 3896 </v>
      </c>
      <c r="B252" s="32" t="str">
        <f t="shared" si="19"/>
        <v>II</v>
      </c>
      <c r="C252" s="45">
        <f t="shared" si="20"/>
        <v>48913.346100000002</v>
      </c>
      <c r="D252" s="11" t="str">
        <f t="shared" si="21"/>
        <v>vis</v>
      </c>
      <c r="E252" s="53" t="e">
        <f>VLOOKUP(C252,Active!C$21:E$956,3,FALSE)</f>
        <v>#N/A</v>
      </c>
      <c r="F252" s="32" t="s">
        <v>126</v>
      </c>
      <c r="G252" s="11" t="str">
        <f t="shared" si="22"/>
        <v>48913.3461</v>
      </c>
      <c r="H252" s="45">
        <f t="shared" si="23"/>
        <v>6395.5</v>
      </c>
      <c r="I252" s="54" t="s">
        <v>788</v>
      </c>
      <c r="J252" s="55" t="s">
        <v>789</v>
      </c>
      <c r="K252" s="54">
        <v>6395.5</v>
      </c>
      <c r="L252" s="54" t="s">
        <v>790</v>
      </c>
      <c r="M252" s="55" t="s">
        <v>395</v>
      </c>
      <c r="N252" s="55" t="s">
        <v>396</v>
      </c>
      <c r="O252" s="56" t="s">
        <v>783</v>
      </c>
      <c r="P252" s="57" t="s">
        <v>784</v>
      </c>
    </row>
    <row r="253" spans="1:16" ht="13.5" thickBot="1" x14ac:dyDescent="0.25">
      <c r="A253" s="45" t="str">
        <f t="shared" si="18"/>
        <v>IBVS 4941 </v>
      </c>
      <c r="B253" s="32" t="str">
        <f t="shared" si="19"/>
        <v>II</v>
      </c>
      <c r="C253" s="45">
        <f t="shared" si="20"/>
        <v>50003.439700000003</v>
      </c>
      <c r="D253" s="11" t="str">
        <f t="shared" si="21"/>
        <v>vis</v>
      </c>
      <c r="E253" s="53" t="e">
        <f>VLOOKUP(C253,Active!C$21:E$956,3,FALSE)</f>
        <v>#N/A</v>
      </c>
      <c r="F253" s="32" t="s">
        <v>126</v>
      </c>
      <c r="G253" s="11" t="str">
        <f t="shared" si="22"/>
        <v>50003.4397</v>
      </c>
      <c r="H253" s="45">
        <f t="shared" si="23"/>
        <v>7661.5</v>
      </c>
      <c r="I253" s="54" t="s">
        <v>794</v>
      </c>
      <c r="J253" s="55" t="s">
        <v>795</v>
      </c>
      <c r="K253" s="54">
        <v>7661.5</v>
      </c>
      <c r="L253" s="54" t="s">
        <v>796</v>
      </c>
      <c r="M253" s="55" t="s">
        <v>395</v>
      </c>
      <c r="N253" s="55" t="s">
        <v>396</v>
      </c>
      <c r="O253" s="56" t="s">
        <v>797</v>
      </c>
      <c r="P253" s="57" t="s">
        <v>798</v>
      </c>
    </row>
    <row r="254" spans="1:16" ht="13.5" thickBot="1" x14ac:dyDescent="0.25">
      <c r="A254" s="45" t="str">
        <f t="shared" si="18"/>
        <v>IBVS 4941 </v>
      </c>
      <c r="B254" s="32" t="str">
        <f t="shared" si="19"/>
        <v>I</v>
      </c>
      <c r="C254" s="45">
        <f t="shared" si="20"/>
        <v>50007.311199999996</v>
      </c>
      <c r="D254" s="11" t="str">
        <f t="shared" si="21"/>
        <v>vis</v>
      </c>
      <c r="E254" s="53" t="e">
        <f>VLOOKUP(C254,Active!C$21:E$956,3,FALSE)</f>
        <v>#N/A</v>
      </c>
      <c r="F254" s="32" t="s">
        <v>126</v>
      </c>
      <c r="G254" s="11" t="str">
        <f t="shared" si="22"/>
        <v>50007.3112</v>
      </c>
      <c r="H254" s="45">
        <f t="shared" si="23"/>
        <v>7666</v>
      </c>
      <c r="I254" s="54" t="s">
        <v>799</v>
      </c>
      <c r="J254" s="55" t="s">
        <v>800</v>
      </c>
      <c r="K254" s="54">
        <v>7666</v>
      </c>
      <c r="L254" s="54" t="s">
        <v>801</v>
      </c>
      <c r="M254" s="55" t="s">
        <v>395</v>
      </c>
      <c r="N254" s="55" t="s">
        <v>396</v>
      </c>
      <c r="O254" s="56" t="s">
        <v>797</v>
      </c>
      <c r="P254" s="57" t="s">
        <v>798</v>
      </c>
    </row>
    <row r="255" spans="1:16" ht="13.5" thickBot="1" x14ac:dyDescent="0.25">
      <c r="A255" s="45" t="str">
        <f t="shared" si="18"/>
        <v>IBVS 4670 </v>
      </c>
      <c r="B255" s="32" t="str">
        <f t="shared" si="19"/>
        <v>II</v>
      </c>
      <c r="C255" s="45">
        <f t="shared" si="20"/>
        <v>50715.526599999997</v>
      </c>
      <c r="D255" s="11" t="str">
        <f t="shared" si="21"/>
        <v>vis</v>
      </c>
      <c r="E255" s="53" t="e">
        <f>VLOOKUP(C255,Active!C$21:E$956,3,FALSE)</f>
        <v>#N/A</v>
      </c>
      <c r="F255" s="32" t="s">
        <v>126</v>
      </c>
      <c r="G255" s="11" t="str">
        <f t="shared" si="22"/>
        <v>50715.5266</v>
      </c>
      <c r="H255" s="45">
        <f t="shared" si="23"/>
        <v>8488.5</v>
      </c>
      <c r="I255" s="54" t="s">
        <v>802</v>
      </c>
      <c r="J255" s="55" t="s">
        <v>803</v>
      </c>
      <c r="K255" s="54">
        <v>8488.5</v>
      </c>
      <c r="L255" s="54" t="s">
        <v>804</v>
      </c>
      <c r="M255" s="55" t="s">
        <v>395</v>
      </c>
      <c r="N255" s="55" t="s">
        <v>396</v>
      </c>
      <c r="O255" s="56" t="s">
        <v>805</v>
      </c>
      <c r="P255" s="57" t="s">
        <v>806</v>
      </c>
    </row>
    <row r="256" spans="1:16" ht="13.5" thickBot="1" x14ac:dyDescent="0.25">
      <c r="A256" s="45" t="str">
        <f t="shared" si="18"/>
        <v>IBVS 4670 </v>
      </c>
      <c r="B256" s="32" t="str">
        <f t="shared" si="19"/>
        <v>I</v>
      </c>
      <c r="C256" s="45">
        <f t="shared" si="20"/>
        <v>50731.450599999996</v>
      </c>
      <c r="D256" s="11" t="str">
        <f t="shared" si="21"/>
        <v>vis</v>
      </c>
      <c r="E256" s="53" t="e">
        <f>VLOOKUP(C256,Active!C$21:E$956,3,FALSE)</f>
        <v>#N/A</v>
      </c>
      <c r="F256" s="32" t="s">
        <v>126</v>
      </c>
      <c r="G256" s="11" t="str">
        <f t="shared" si="22"/>
        <v>50731.4506</v>
      </c>
      <c r="H256" s="45">
        <f t="shared" si="23"/>
        <v>8507</v>
      </c>
      <c r="I256" s="54" t="s">
        <v>807</v>
      </c>
      <c r="J256" s="55" t="s">
        <v>808</v>
      </c>
      <c r="K256" s="54">
        <v>8507</v>
      </c>
      <c r="L256" s="54" t="s">
        <v>809</v>
      </c>
      <c r="M256" s="55" t="s">
        <v>395</v>
      </c>
      <c r="N256" s="55" t="s">
        <v>396</v>
      </c>
      <c r="O256" s="56" t="s">
        <v>805</v>
      </c>
      <c r="P256" s="57" t="s">
        <v>806</v>
      </c>
    </row>
    <row r="257" spans="1:16" ht="13.5" thickBot="1" x14ac:dyDescent="0.25">
      <c r="A257" s="45" t="str">
        <f t="shared" si="18"/>
        <v>IBVS 5371 </v>
      </c>
      <c r="B257" s="32" t="str">
        <f t="shared" si="19"/>
        <v>I</v>
      </c>
      <c r="C257" s="45">
        <f t="shared" si="20"/>
        <v>52607.672899999998</v>
      </c>
      <c r="D257" s="11" t="str">
        <f t="shared" si="21"/>
        <v>vis</v>
      </c>
      <c r="E257" s="53" t="e">
        <f>VLOOKUP(C257,Active!C$21:E$956,3,FALSE)</f>
        <v>#N/A</v>
      </c>
      <c r="F257" s="32" t="s">
        <v>126</v>
      </c>
      <c r="G257" s="11" t="str">
        <f t="shared" si="22"/>
        <v>52607.6729</v>
      </c>
      <c r="H257" s="45">
        <f t="shared" si="23"/>
        <v>10686</v>
      </c>
      <c r="I257" s="54" t="s">
        <v>821</v>
      </c>
      <c r="J257" s="55" t="s">
        <v>822</v>
      </c>
      <c r="K257" s="54" t="s">
        <v>823</v>
      </c>
      <c r="L257" s="54" t="s">
        <v>824</v>
      </c>
      <c r="M257" s="55" t="s">
        <v>395</v>
      </c>
      <c r="N257" s="55" t="s">
        <v>396</v>
      </c>
      <c r="O257" s="56" t="s">
        <v>825</v>
      </c>
      <c r="P257" s="57" t="s">
        <v>826</v>
      </c>
    </row>
    <row r="258" spans="1:16" ht="13.5" thickBot="1" x14ac:dyDescent="0.25">
      <c r="A258" s="45" t="str">
        <f t="shared" si="18"/>
        <v>OEJV 0074 </v>
      </c>
      <c r="B258" s="32" t="str">
        <f t="shared" si="19"/>
        <v>I</v>
      </c>
      <c r="C258" s="45">
        <f t="shared" si="20"/>
        <v>52875.462</v>
      </c>
      <c r="D258" s="11" t="str">
        <f t="shared" si="21"/>
        <v>vis</v>
      </c>
      <c r="E258" s="53">
        <f>VLOOKUP(C258,Active!C$21:E$956,3,FALSE)</f>
        <v>10996.991225346037</v>
      </c>
      <c r="F258" s="32" t="s">
        <v>126</v>
      </c>
      <c r="G258" s="11" t="str">
        <f t="shared" si="22"/>
        <v>52875.462</v>
      </c>
      <c r="H258" s="45">
        <f t="shared" si="23"/>
        <v>10997</v>
      </c>
      <c r="I258" s="54" t="s">
        <v>834</v>
      </c>
      <c r="J258" s="55" t="s">
        <v>835</v>
      </c>
      <c r="K258" s="54" t="s">
        <v>836</v>
      </c>
      <c r="L258" s="54" t="s">
        <v>389</v>
      </c>
      <c r="M258" s="55" t="s">
        <v>411</v>
      </c>
      <c r="N258" s="55"/>
      <c r="O258" s="56" t="s">
        <v>837</v>
      </c>
      <c r="P258" s="57" t="s">
        <v>838</v>
      </c>
    </row>
    <row r="259" spans="1:16" ht="13.5" thickBot="1" x14ac:dyDescent="0.25">
      <c r="A259" s="45" t="str">
        <f t="shared" si="18"/>
        <v>VSB 43 </v>
      </c>
      <c r="B259" s="32" t="str">
        <f t="shared" si="19"/>
        <v>I</v>
      </c>
      <c r="C259" s="45">
        <f t="shared" si="20"/>
        <v>53336.977099999996</v>
      </c>
      <c r="D259" s="11" t="str">
        <f t="shared" si="21"/>
        <v>vis</v>
      </c>
      <c r="E259" s="53">
        <f>VLOOKUP(C259,Active!C$21:E$956,3,FALSE)</f>
        <v>11532.983403251987</v>
      </c>
      <c r="F259" s="32" t="s">
        <v>126</v>
      </c>
      <c r="G259" s="11" t="str">
        <f t="shared" si="22"/>
        <v>53336.9771</v>
      </c>
      <c r="H259" s="45">
        <f t="shared" si="23"/>
        <v>11533</v>
      </c>
      <c r="I259" s="54" t="s">
        <v>878</v>
      </c>
      <c r="J259" s="55" t="s">
        <v>879</v>
      </c>
      <c r="K259" s="54" t="s">
        <v>880</v>
      </c>
      <c r="L259" s="54" t="s">
        <v>853</v>
      </c>
      <c r="M259" s="55" t="s">
        <v>395</v>
      </c>
      <c r="N259" s="55" t="s">
        <v>396</v>
      </c>
      <c r="O259" s="56" t="s">
        <v>881</v>
      </c>
      <c r="P259" s="57" t="s">
        <v>882</v>
      </c>
    </row>
    <row r="260" spans="1:16" ht="13.5" thickBot="1" x14ac:dyDescent="0.25">
      <c r="A260" s="45" t="str">
        <f t="shared" si="18"/>
        <v>VSB 45 </v>
      </c>
      <c r="B260" s="32" t="str">
        <f t="shared" si="19"/>
        <v>I</v>
      </c>
      <c r="C260" s="45">
        <f t="shared" si="20"/>
        <v>54023.0942</v>
      </c>
      <c r="D260" s="11" t="str">
        <f t="shared" si="21"/>
        <v>vis</v>
      </c>
      <c r="E260" s="53">
        <f>VLOOKUP(C260,Active!C$21:E$956,3,FALSE)</f>
        <v>12329.822767180745</v>
      </c>
      <c r="F260" s="32" t="s">
        <v>126</v>
      </c>
      <c r="G260" s="11" t="str">
        <f t="shared" si="22"/>
        <v>54023.0942</v>
      </c>
      <c r="H260" s="45">
        <f t="shared" si="23"/>
        <v>12330</v>
      </c>
      <c r="I260" s="54" t="s">
        <v>894</v>
      </c>
      <c r="J260" s="55" t="s">
        <v>895</v>
      </c>
      <c r="K260" s="54" t="s">
        <v>896</v>
      </c>
      <c r="L260" s="54" t="s">
        <v>897</v>
      </c>
      <c r="M260" s="55" t="s">
        <v>395</v>
      </c>
      <c r="N260" s="55" t="s">
        <v>396</v>
      </c>
      <c r="O260" s="56" t="s">
        <v>898</v>
      </c>
      <c r="P260" s="57" t="s">
        <v>899</v>
      </c>
    </row>
    <row r="261" spans="1:16" ht="13.5" thickBot="1" x14ac:dyDescent="0.25">
      <c r="A261" s="45" t="str">
        <f t="shared" si="18"/>
        <v>VSB 45 </v>
      </c>
      <c r="B261" s="32" t="str">
        <f t="shared" si="19"/>
        <v>II</v>
      </c>
      <c r="C261" s="45">
        <f t="shared" si="20"/>
        <v>54040.023999999998</v>
      </c>
      <c r="D261" s="11" t="str">
        <f t="shared" si="21"/>
        <v>vis</v>
      </c>
      <c r="E261" s="53">
        <f>VLOOKUP(C261,Active!C$21:E$956,3,FALSE)</f>
        <v>12349.484616540629</v>
      </c>
      <c r="F261" s="32" t="s">
        <v>126</v>
      </c>
      <c r="G261" s="11" t="str">
        <f t="shared" si="22"/>
        <v>54040.0240</v>
      </c>
      <c r="H261" s="45">
        <f t="shared" si="23"/>
        <v>12349.5</v>
      </c>
      <c r="I261" s="54" t="s">
        <v>900</v>
      </c>
      <c r="J261" s="55" t="s">
        <v>901</v>
      </c>
      <c r="K261" s="54" t="s">
        <v>902</v>
      </c>
      <c r="L261" s="54" t="s">
        <v>903</v>
      </c>
      <c r="M261" s="55" t="s">
        <v>395</v>
      </c>
      <c r="N261" s="55" t="s">
        <v>396</v>
      </c>
      <c r="O261" s="56" t="s">
        <v>898</v>
      </c>
      <c r="P261" s="57" t="s">
        <v>899</v>
      </c>
    </row>
    <row r="262" spans="1:16" ht="13.5" thickBot="1" x14ac:dyDescent="0.25">
      <c r="A262" s="45" t="str">
        <f t="shared" si="18"/>
        <v>IBVS 6095 </v>
      </c>
      <c r="B262" s="32" t="str">
        <f t="shared" si="19"/>
        <v>I</v>
      </c>
      <c r="C262" s="45">
        <f t="shared" si="20"/>
        <v>54369.373699999996</v>
      </c>
      <c r="D262" s="11" t="str">
        <f t="shared" si="21"/>
        <v>vis</v>
      </c>
      <c r="E262" s="53">
        <f>VLOOKUP(C262,Active!C$21:E$956,3,FALSE)</f>
        <v>12731.983180500229</v>
      </c>
      <c r="F262" s="32" t="s">
        <v>126</v>
      </c>
      <c r="G262" s="11" t="str">
        <f t="shared" si="22"/>
        <v>54369.3737</v>
      </c>
      <c r="H262" s="45">
        <f t="shared" si="23"/>
        <v>12732</v>
      </c>
      <c r="I262" s="54" t="s">
        <v>909</v>
      </c>
      <c r="J262" s="55" t="s">
        <v>910</v>
      </c>
      <c r="K262" s="54" t="s">
        <v>911</v>
      </c>
      <c r="L262" s="54" t="s">
        <v>912</v>
      </c>
      <c r="M262" s="55" t="s">
        <v>843</v>
      </c>
      <c r="N262" s="55" t="s">
        <v>126</v>
      </c>
      <c r="O262" s="56" t="s">
        <v>913</v>
      </c>
      <c r="P262" s="57" t="s">
        <v>914</v>
      </c>
    </row>
    <row r="263" spans="1:16" ht="13.5" thickBot="1" x14ac:dyDescent="0.25">
      <c r="A263" s="45" t="str">
        <f t="shared" si="18"/>
        <v>VSB 50 </v>
      </c>
      <c r="B263" s="32" t="str">
        <f t="shared" si="19"/>
        <v>II</v>
      </c>
      <c r="C263" s="45">
        <f t="shared" si="20"/>
        <v>54845.962299999999</v>
      </c>
      <c r="D263" s="11" t="str">
        <f t="shared" si="21"/>
        <v>vis</v>
      </c>
      <c r="E263" s="53">
        <f>VLOOKUP(C263,Active!C$21:E$956,3,FALSE)</f>
        <v>13285.48134703725</v>
      </c>
      <c r="F263" s="32" t="s">
        <v>126</v>
      </c>
      <c r="G263" s="11" t="str">
        <f t="shared" si="22"/>
        <v>54845.9623</v>
      </c>
      <c r="H263" s="45">
        <f t="shared" si="23"/>
        <v>13285.5</v>
      </c>
      <c r="I263" s="54" t="s">
        <v>915</v>
      </c>
      <c r="J263" s="55" t="s">
        <v>916</v>
      </c>
      <c r="K263" s="54" t="s">
        <v>917</v>
      </c>
      <c r="L263" s="54" t="s">
        <v>918</v>
      </c>
      <c r="M263" s="55" t="s">
        <v>843</v>
      </c>
      <c r="N263" s="55" t="s">
        <v>126</v>
      </c>
      <c r="O263" s="56" t="s">
        <v>919</v>
      </c>
      <c r="P263" s="57" t="s">
        <v>920</v>
      </c>
    </row>
    <row r="264" spans="1:16" ht="13.5" thickBot="1" x14ac:dyDescent="0.25">
      <c r="A264" s="45" t="str">
        <f t="shared" si="18"/>
        <v>VSB 50 </v>
      </c>
      <c r="B264" s="32" t="str">
        <f t="shared" si="19"/>
        <v>II</v>
      </c>
      <c r="C264" s="45">
        <f t="shared" si="20"/>
        <v>55143.024400000002</v>
      </c>
      <c r="D264" s="11" t="str">
        <f t="shared" si="21"/>
        <v>vis</v>
      </c>
      <c r="E264" s="53">
        <f>VLOOKUP(C264,Active!C$21:E$956,3,FALSE)</f>
        <v>13630.481894044959</v>
      </c>
      <c r="F264" s="32" t="s">
        <v>126</v>
      </c>
      <c r="G264" s="11" t="str">
        <f t="shared" si="22"/>
        <v>55143.0244</v>
      </c>
      <c r="H264" s="45">
        <f t="shared" si="23"/>
        <v>13630.5</v>
      </c>
      <c r="I264" s="54" t="s">
        <v>921</v>
      </c>
      <c r="J264" s="55" t="s">
        <v>922</v>
      </c>
      <c r="K264" s="54" t="s">
        <v>923</v>
      </c>
      <c r="L264" s="54" t="s">
        <v>924</v>
      </c>
      <c r="M264" s="55" t="s">
        <v>843</v>
      </c>
      <c r="N264" s="55" t="s">
        <v>925</v>
      </c>
      <c r="O264" s="56" t="s">
        <v>926</v>
      </c>
      <c r="P264" s="57" t="s">
        <v>920</v>
      </c>
    </row>
    <row r="265" spans="1:16" ht="13.5" thickBot="1" x14ac:dyDescent="0.25">
      <c r="A265" s="45" t="str">
        <f t="shared" si="18"/>
        <v>BAVM 225 </v>
      </c>
      <c r="B265" s="32" t="str">
        <f t="shared" si="19"/>
        <v>I</v>
      </c>
      <c r="C265" s="45">
        <f t="shared" si="20"/>
        <v>55850.375999999997</v>
      </c>
      <c r="D265" s="11" t="str">
        <f t="shared" si="21"/>
        <v>vis</v>
      </c>
      <c r="E265" s="53">
        <f>VLOOKUP(C265,Active!C$21:E$956,3,FALSE)</f>
        <v>14451.982479029626</v>
      </c>
      <c r="F265" s="32" t="s">
        <v>126</v>
      </c>
      <c r="G265" s="11" t="str">
        <f t="shared" si="22"/>
        <v>55850.3760</v>
      </c>
      <c r="H265" s="45">
        <f t="shared" si="23"/>
        <v>14452</v>
      </c>
      <c r="I265" s="54" t="s">
        <v>933</v>
      </c>
      <c r="J265" s="55" t="s">
        <v>934</v>
      </c>
      <c r="K265" s="54" t="s">
        <v>935</v>
      </c>
      <c r="L265" s="54" t="s">
        <v>936</v>
      </c>
      <c r="M265" s="55" t="s">
        <v>843</v>
      </c>
      <c r="N265" s="55" t="s">
        <v>819</v>
      </c>
      <c r="O265" s="56" t="s">
        <v>937</v>
      </c>
      <c r="P265" s="57" t="s">
        <v>938</v>
      </c>
    </row>
    <row r="266" spans="1:16" ht="13.5" thickBot="1" x14ac:dyDescent="0.25">
      <c r="A266" s="45" t="str">
        <f t="shared" si="18"/>
        <v>VSB 53 </v>
      </c>
      <c r="B266" s="32" t="str">
        <f t="shared" si="19"/>
        <v>I</v>
      </c>
      <c r="C266" s="45">
        <f t="shared" si="20"/>
        <v>55889.982400000001</v>
      </c>
      <c r="D266" s="11" t="str">
        <f t="shared" si="21"/>
        <v>vis</v>
      </c>
      <c r="E266" s="53">
        <f>VLOOKUP(C266,Active!C$21:E$956,3,FALSE)</f>
        <v>14497.98036857867</v>
      </c>
      <c r="F266" s="32" t="s">
        <v>126</v>
      </c>
      <c r="G266" s="11" t="str">
        <f t="shared" si="22"/>
        <v>55889.9824</v>
      </c>
      <c r="H266" s="45">
        <f t="shared" si="23"/>
        <v>14498</v>
      </c>
      <c r="I266" s="54" t="s">
        <v>939</v>
      </c>
      <c r="J266" s="55" t="s">
        <v>940</v>
      </c>
      <c r="K266" s="54" t="s">
        <v>941</v>
      </c>
      <c r="L266" s="54" t="s">
        <v>942</v>
      </c>
      <c r="M266" s="55" t="s">
        <v>843</v>
      </c>
      <c r="N266" s="55" t="s">
        <v>925</v>
      </c>
      <c r="O266" s="56" t="s">
        <v>926</v>
      </c>
      <c r="P266" s="57" t="s">
        <v>943</v>
      </c>
    </row>
    <row r="267" spans="1:16" ht="13.5" thickBot="1" x14ac:dyDescent="0.25">
      <c r="A267" s="45" t="str">
        <f t="shared" ref="A267:A273" si="24">P267</f>
        <v>VSB 55 </v>
      </c>
      <c r="B267" s="32" t="str">
        <f t="shared" ref="B267:B273" si="25">IF(H267=INT(H267),"I","II")</f>
        <v>II</v>
      </c>
      <c r="C267" s="45">
        <f t="shared" ref="C267:C273" si="26">1*G267</f>
        <v>56208.140200000002</v>
      </c>
      <c r="D267" s="11" t="str">
        <f t="shared" ref="D267:D273" si="27">VLOOKUP(F267,I$1:J$5,2,FALSE)</f>
        <v>vis</v>
      </c>
      <c r="E267" s="53">
        <f>VLOOKUP(C267,Active!C$21:E$956,3,FALSE)</f>
        <v>14867.480937768643</v>
      </c>
      <c r="F267" s="32" t="s">
        <v>126</v>
      </c>
      <c r="G267" s="11" t="str">
        <f t="shared" ref="G267:G273" si="28">MID(I267,3,LEN(I267)-3)</f>
        <v>56208.1402</v>
      </c>
      <c r="H267" s="45">
        <f t="shared" ref="H267:H273" si="29">1*K267</f>
        <v>14867.5</v>
      </c>
      <c r="I267" s="54" t="s">
        <v>949</v>
      </c>
      <c r="J267" s="55" t="s">
        <v>950</v>
      </c>
      <c r="K267" s="54" t="s">
        <v>951</v>
      </c>
      <c r="L267" s="54" t="s">
        <v>952</v>
      </c>
      <c r="M267" s="55" t="s">
        <v>843</v>
      </c>
      <c r="N267" s="55" t="s">
        <v>39</v>
      </c>
      <c r="O267" s="56" t="s">
        <v>926</v>
      </c>
      <c r="P267" s="57" t="s">
        <v>953</v>
      </c>
    </row>
    <row r="268" spans="1:16" ht="13.5" thickBot="1" x14ac:dyDescent="0.25">
      <c r="A268" s="45" t="str">
        <f t="shared" si="24"/>
        <v>VSB 55 </v>
      </c>
      <c r="B268" s="32" t="str">
        <f t="shared" si="25"/>
        <v>II</v>
      </c>
      <c r="C268" s="45">
        <f t="shared" si="26"/>
        <v>56208.141100000001</v>
      </c>
      <c r="D268" s="11" t="str">
        <f t="shared" si="27"/>
        <v>vis</v>
      </c>
      <c r="E268" s="53">
        <f>VLOOKUP(C268,Active!C$21:E$956,3,FALSE)</f>
        <v>14867.481983006295</v>
      </c>
      <c r="F268" s="32" t="s">
        <v>126</v>
      </c>
      <c r="G268" s="11" t="str">
        <f t="shared" si="28"/>
        <v>56208.1411</v>
      </c>
      <c r="H268" s="45">
        <f t="shared" si="29"/>
        <v>14867.5</v>
      </c>
      <c r="I268" s="54" t="s">
        <v>954</v>
      </c>
      <c r="J268" s="55" t="s">
        <v>955</v>
      </c>
      <c r="K268" s="54" t="s">
        <v>951</v>
      </c>
      <c r="L268" s="54" t="s">
        <v>956</v>
      </c>
      <c r="M268" s="55" t="s">
        <v>843</v>
      </c>
      <c r="N268" s="55" t="s">
        <v>925</v>
      </c>
      <c r="O268" s="56" t="s">
        <v>926</v>
      </c>
      <c r="P268" s="57" t="s">
        <v>953</v>
      </c>
    </row>
    <row r="269" spans="1:16" ht="13.5" thickBot="1" x14ac:dyDescent="0.25">
      <c r="A269" s="45" t="str">
        <f t="shared" si="24"/>
        <v>VSB 55 </v>
      </c>
      <c r="B269" s="32" t="str">
        <f t="shared" si="25"/>
        <v>II</v>
      </c>
      <c r="C269" s="45">
        <f t="shared" si="26"/>
        <v>56208.1417</v>
      </c>
      <c r="D269" s="11" t="str">
        <f t="shared" si="27"/>
        <v>vis</v>
      </c>
      <c r="E269" s="53">
        <f>VLOOKUP(C269,Active!C$21:E$956,3,FALSE)</f>
        <v>14867.482679831397</v>
      </c>
      <c r="F269" s="32" t="s">
        <v>126</v>
      </c>
      <c r="G269" s="11" t="str">
        <f t="shared" si="28"/>
        <v>56208.1417</v>
      </c>
      <c r="H269" s="45">
        <f t="shared" si="29"/>
        <v>14867.5</v>
      </c>
      <c r="I269" s="54" t="s">
        <v>957</v>
      </c>
      <c r="J269" s="55" t="s">
        <v>958</v>
      </c>
      <c r="K269" s="54" t="s">
        <v>951</v>
      </c>
      <c r="L269" s="54" t="s">
        <v>877</v>
      </c>
      <c r="M269" s="55" t="s">
        <v>843</v>
      </c>
      <c r="N269" s="55" t="s">
        <v>126</v>
      </c>
      <c r="O269" s="56" t="s">
        <v>926</v>
      </c>
      <c r="P269" s="57" t="s">
        <v>953</v>
      </c>
    </row>
    <row r="270" spans="1:16" ht="13.5" thickBot="1" x14ac:dyDescent="0.25">
      <c r="A270" s="45" t="str">
        <f t="shared" si="24"/>
        <v> JAAVSO 43-1 </v>
      </c>
      <c r="B270" s="32" t="str">
        <f t="shared" si="25"/>
        <v>II</v>
      </c>
      <c r="C270" s="45">
        <f t="shared" si="26"/>
        <v>56962.414700000001</v>
      </c>
      <c r="D270" s="11" t="str">
        <f t="shared" si="27"/>
        <v>vis</v>
      </c>
      <c r="E270" s="53">
        <f>VLOOKUP(C270,Active!C$21:E$956,3,FALSE)</f>
        <v>15743.476613736608</v>
      </c>
      <c r="F270" s="32" t="s">
        <v>126</v>
      </c>
      <c r="G270" s="11" t="str">
        <f t="shared" si="28"/>
        <v>56962.4147</v>
      </c>
      <c r="H270" s="45">
        <f t="shared" si="29"/>
        <v>15743.5</v>
      </c>
      <c r="I270" s="54" t="s">
        <v>959</v>
      </c>
      <c r="J270" s="55" t="s">
        <v>960</v>
      </c>
      <c r="K270" s="54" t="s">
        <v>961</v>
      </c>
      <c r="L270" s="54" t="s">
        <v>962</v>
      </c>
      <c r="M270" s="55" t="s">
        <v>843</v>
      </c>
      <c r="N270" s="55" t="s">
        <v>126</v>
      </c>
      <c r="O270" s="56" t="s">
        <v>963</v>
      </c>
      <c r="P270" s="56" t="s">
        <v>964</v>
      </c>
    </row>
    <row r="271" spans="1:16" ht="13.5" thickBot="1" x14ac:dyDescent="0.25">
      <c r="A271" s="45" t="str">
        <f t="shared" si="24"/>
        <v>VSB 59 </v>
      </c>
      <c r="B271" s="32" t="str">
        <f t="shared" si="25"/>
        <v>I</v>
      </c>
      <c r="C271" s="45">
        <f t="shared" si="26"/>
        <v>56974.039900000003</v>
      </c>
      <c r="D271" s="11" t="str">
        <f t="shared" si="27"/>
        <v>vis</v>
      </c>
      <c r="E271" s="53">
        <f>VLOOKUP(C271,Active!C$21:E$956,3,FALSE)</f>
        <v>15756.977832367576</v>
      </c>
      <c r="F271" s="32" t="s">
        <v>126</v>
      </c>
      <c r="G271" s="11" t="str">
        <f t="shared" si="28"/>
        <v>56974.0399</v>
      </c>
      <c r="H271" s="45">
        <f t="shared" si="29"/>
        <v>15757</v>
      </c>
      <c r="I271" s="54" t="s">
        <v>965</v>
      </c>
      <c r="J271" s="55" t="s">
        <v>966</v>
      </c>
      <c r="K271" s="54" t="s">
        <v>967</v>
      </c>
      <c r="L271" s="54" t="s">
        <v>968</v>
      </c>
      <c r="M271" s="55" t="s">
        <v>843</v>
      </c>
      <c r="N271" s="55" t="s">
        <v>969</v>
      </c>
      <c r="O271" s="56" t="s">
        <v>926</v>
      </c>
      <c r="P271" s="57" t="s">
        <v>970</v>
      </c>
    </row>
    <row r="272" spans="1:16" ht="13.5" thickBot="1" x14ac:dyDescent="0.25">
      <c r="A272" s="45" t="str">
        <f t="shared" si="24"/>
        <v>VSB 59 </v>
      </c>
      <c r="B272" s="32" t="str">
        <f t="shared" si="25"/>
        <v>I</v>
      </c>
      <c r="C272" s="45">
        <f t="shared" si="26"/>
        <v>56974.04</v>
      </c>
      <c r="D272" s="11" t="str">
        <f t="shared" si="27"/>
        <v>vis</v>
      </c>
      <c r="E272" s="53">
        <f>VLOOKUP(C272,Active!C$21:E$956,3,FALSE)</f>
        <v>15756.977948505091</v>
      </c>
      <c r="F272" s="32" t="s">
        <v>126</v>
      </c>
      <c r="G272" s="11" t="str">
        <f t="shared" si="28"/>
        <v>56974.0400</v>
      </c>
      <c r="H272" s="45">
        <f t="shared" si="29"/>
        <v>15757</v>
      </c>
      <c r="I272" s="54" t="s">
        <v>971</v>
      </c>
      <c r="J272" s="55" t="s">
        <v>966</v>
      </c>
      <c r="K272" s="54" t="s">
        <v>967</v>
      </c>
      <c r="L272" s="54" t="s">
        <v>972</v>
      </c>
      <c r="M272" s="55" t="s">
        <v>843</v>
      </c>
      <c r="N272" s="55" t="s">
        <v>126</v>
      </c>
      <c r="O272" s="56" t="s">
        <v>926</v>
      </c>
      <c r="P272" s="57" t="s">
        <v>970</v>
      </c>
    </row>
    <row r="273" spans="1:16" ht="13.5" thickBot="1" x14ac:dyDescent="0.25">
      <c r="A273" s="45" t="str">
        <f t="shared" si="24"/>
        <v>VSB 59 </v>
      </c>
      <c r="B273" s="32" t="str">
        <f t="shared" si="25"/>
        <v>I</v>
      </c>
      <c r="C273" s="45">
        <f t="shared" si="26"/>
        <v>56974.040099999998</v>
      </c>
      <c r="D273" s="11" t="str">
        <f t="shared" si="27"/>
        <v>vis</v>
      </c>
      <c r="E273" s="53">
        <f>VLOOKUP(C273,Active!C$21:E$956,3,FALSE)</f>
        <v>15756.978064642604</v>
      </c>
      <c r="F273" s="32" t="s">
        <v>126</v>
      </c>
      <c r="G273" s="11" t="str">
        <f t="shared" si="28"/>
        <v>56974.0401</v>
      </c>
      <c r="H273" s="45">
        <f t="shared" si="29"/>
        <v>15757</v>
      </c>
      <c r="I273" s="54" t="s">
        <v>973</v>
      </c>
      <c r="J273" s="55" t="s">
        <v>966</v>
      </c>
      <c r="K273" s="54" t="s">
        <v>967</v>
      </c>
      <c r="L273" s="54" t="s">
        <v>974</v>
      </c>
      <c r="M273" s="55" t="s">
        <v>843</v>
      </c>
      <c r="N273" s="55" t="s">
        <v>39</v>
      </c>
      <c r="O273" s="56" t="s">
        <v>926</v>
      </c>
      <c r="P273" s="57" t="s">
        <v>970</v>
      </c>
    </row>
    <row r="274" spans="1:16" x14ac:dyDescent="0.2">
      <c r="B274" s="32"/>
      <c r="E274" s="53"/>
      <c r="F274" s="32"/>
    </row>
    <row r="275" spans="1:16" x14ac:dyDescent="0.2">
      <c r="B275" s="32"/>
      <c r="E275" s="53"/>
      <c r="F275" s="32"/>
    </row>
    <row r="276" spans="1:16" x14ac:dyDescent="0.2">
      <c r="B276" s="32"/>
      <c r="E276" s="53"/>
      <c r="F276" s="32"/>
    </row>
    <row r="277" spans="1:16" x14ac:dyDescent="0.2">
      <c r="B277" s="32"/>
      <c r="E277" s="53"/>
      <c r="F277" s="32"/>
    </row>
    <row r="278" spans="1:16" x14ac:dyDescent="0.2">
      <c r="B278" s="32"/>
      <c r="E278" s="53"/>
      <c r="F278" s="32"/>
    </row>
    <row r="279" spans="1:16" x14ac:dyDescent="0.2">
      <c r="B279" s="32"/>
      <c r="E279" s="53"/>
      <c r="F279" s="32"/>
    </row>
    <row r="280" spans="1:16" x14ac:dyDescent="0.2">
      <c r="B280" s="32"/>
      <c r="E280" s="53"/>
      <c r="F280" s="32"/>
    </row>
    <row r="281" spans="1:16" x14ac:dyDescent="0.2">
      <c r="B281" s="32"/>
      <c r="E281" s="53"/>
      <c r="F281" s="32"/>
    </row>
    <row r="282" spans="1:16" x14ac:dyDescent="0.2">
      <c r="B282" s="32"/>
      <c r="E282" s="53"/>
      <c r="F282" s="32"/>
    </row>
    <row r="283" spans="1:16" x14ac:dyDescent="0.2">
      <c r="B283" s="32"/>
      <c r="E283" s="53"/>
      <c r="F283" s="32"/>
    </row>
    <row r="284" spans="1:16" x14ac:dyDescent="0.2">
      <c r="B284" s="32"/>
      <c r="E284" s="53"/>
      <c r="F284" s="32"/>
    </row>
    <row r="285" spans="1:16" x14ac:dyDescent="0.2">
      <c r="B285" s="32"/>
      <c r="E285" s="53"/>
      <c r="F285" s="32"/>
    </row>
    <row r="286" spans="1:16" x14ac:dyDescent="0.2">
      <c r="B286" s="32"/>
      <c r="E286" s="53"/>
      <c r="F286" s="32"/>
    </row>
    <row r="287" spans="1:16" x14ac:dyDescent="0.2">
      <c r="B287" s="32"/>
      <c r="E287" s="53"/>
      <c r="F287" s="32"/>
    </row>
    <row r="288" spans="1:16" x14ac:dyDescent="0.2">
      <c r="B288" s="32"/>
      <c r="E288" s="53"/>
      <c r="F288" s="32"/>
    </row>
    <row r="289" spans="2:6" x14ac:dyDescent="0.2">
      <c r="B289" s="32"/>
      <c r="E289" s="53"/>
      <c r="F289" s="32"/>
    </row>
    <row r="290" spans="2:6" x14ac:dyDescent="0.2">
      <c r="B290" s="32"/>
      <c r="E290" s="53"/>
      <c r="F290" s="32"/>
    </row>
    <row r="291" spans="2:6" x14ac:dyDescent="0.2">
      <c r="B291" s="32"/>
      <c r="E291" s="53"/>
      <c r="F291" s="32"/>
    </row>
    <row r="292" spans="2:6" x14ac:dyDescent="0.2">
      <c r="B292" s="32"/>
      <c r="E292" s="53"/>
      <c r="F292" s="32"/>
    </row>
    <row r="293" spans="2:6" x14ac:dyDescent="0.2">
      <c r="B293" s="32"/>
      <c r="E293" s="53"/>
      <c r="F293" s="32"/>
    </row>
    <row r="294" spans="2:6" x14ac:dyDescent="0.2">
      <c r="B294" s="32"/>
      <c r="E294" s="53"/>
      <c r="F294" s="32"/>
    </row>
    <row r="295" spans="2:6" x14ac:dyDescent="0.2">
      <c r="B295" s="32"/>
      <c r="E295" s="53"/>
      <c r="F295" s="32"/>
    </row>
    <row r="296" spans="2:6" x14ac:dyDescent="0.2">
      <c r="B296" s="32"/>
      <c r="E296" s="53"/>
      <c r="F296" s="32"/>
    </row>
    <row r="297" spans="2:6" x14ac:dyDescent="0.2">
      <c r="B297" s="32"/>
      <c r="E297" s="53"/>
      <c r="F297" s="32"/>
    </row>
    <row r="298" spans="2:6" x14ac:dyDescent="0.2">
      <c r="B298" s="32"/>
      <c r="E298" s="53"/>
      <c r="F298" s="32"/>
    </row>
    <row r="299" spans="2:6" x14ac:dyDescent="0.2">
      <c r="B299" s="32"/>
      <c r="E299" s="53"/>
      <c r="F299" s="32"/>
    </row>
    <row r="300" spans="2:6" x14ac:dyDescent="0.2">
      <c r="B300" s="32"/>
      <c r="E300" s="53"/>
      <c r="F300" s="32"/>
    </row>
    <row r="301" spans="2:6" x14ac:dyDescent="0.2">
      <c r="B301" s="32"/>
      <c r="E301" s="53"/>
      <c r="F301" s="32"/>
    </row>
    <row r="302" spans="2:6" x14ac:dyDescent="0.2">
      <c r="B302" s="32"/>
      <c r="E302" s="53"/>
      <c r="F302" s="32"/>
    </row>
    <row r="303" spans="2:6" x14ac:dyDescent="0.2">
      <c r="B303" s="32"/>
      <c r="E303" s="53"/>
      <c r="F303" s="32"/>
    </row>
    <row r="304" spans="2:6" x14ac:dyDescent="0.2">
      <c r="B304" s="32"/>
      <c r="E304" s="53"/>
      <c r="F304" s="32"/>
    </row>
    <row r="305" spans="2:6" x14ac:dyDescent="0.2">
      <c r="B305" s="32"/>
      <c r="E305" s="53"/>
      <c r="F305" s="32"/>
    </row>
    <row r="306" spans="2:6" x14ac:dyDescent="0.2">
      <c r="B306" s="32"/>
      <c r="E306" s="53"/>
      <c r="F306" s="32"/>
    </row>
    <row r="307" spans="2:6" x14ac:dyDescent="0.2">
      <c r="B307" s="32"/>
      <c r="E307" s="53"/>
      <c r="F307" s="32"/>
    </row>
    <row r="308" spans="2:6" x14ac:dyDescent="0.2">
      <c r="B308" s="32"/>
      <c r="E308" s="53"/>
      <c r="F308" s="32"/>
    </row>
    <row r="309" spans="2:6" x14ac:dyDescent="0.2">
      <c r="B309" s="32"/>
      <c r="E309" s="53"/>
      <c r="F309" s="32"/>
    </row>
    <row r="310" spans="2:6" x14ac:dyDescent="0.2">
      <c r="B310" s="32"/>
      <c r="E310" s="53"/>
      <c r="F310" s="32"/>
    </row>
    <row r="311" spans="2:6" x14ac:dyDescent="0.2">
      <c r="B311" s="32"/>
      <c r="E311" s="53"/>
      <c r="F311" s="32"/>
    </row>
    <row r="312" spans="2:6" x14ac:dyDescent="0.2">
      <c r="B312" s="32"/>
      <c r="E312" s="53"/>
      <c r="F312" s="32"/>
    </row>
    <row r="313" spans="2:6" x14ac:dyDescent="0.2">
      <c r="B313" s="32"/>
      <c r="E313" s="53"/>
      <c r="F313" s="32"/>
    </row>
    <row r="314" spans="2:6" x14ac:dyDescent="0.2">
      <c r="B314" s="32"/>
      <c r="E314" s="53"/>
      <c r="F314" s="32"/>
    </row>
    <row r="315" spans="2:6" x14ac:dyDescent="0.2">
      <c r="B315" s="32"/>
      <c r="E315" s="53"/>
      <c r="F315" s="32"/>
    </row>
    <row r="316" spans="2:6" x14ac:dyDescent="0.2">
      <c r="B316" s="32"/>
      <c r="E316" s="53"/>
      <c r="F316" s="32"/>
    </row>
    <row r="317" spans="2:6" x14ac:dyDescent="0.2">
      <c r="B317" s="32"/>
      <c r="E317" s="53"/>
      <c r="F317" s="32"/>
    </row>
    <row r="318" spans="2:6" x14ac:dyDescent="0.2">
      <c r="B318" s="32"/>
      <c r="E318" s="53"/>
      <c r="F318" s="32"/>
    </row>
    <row r="319" spans="2:6" x14ac:dyDescent="0.2">
      <c r="B319" s="32"/>
      <c r="E319" s="53"/>
      <c r="F319" s="32"/>
    </row>
    <row r="320" spans="2:6" x14ac:dyDescent="0.2">
      <c r="B320" s="32"/>
      <c r="E320" s="53"/>
      <c r="F320" s="32"/>
    </row>
    <row r="321" spans="2:6" x14ac:dyDescent="0.2">
      <c r="B321" s="32"/>
      <c r="E321" s="53"/>
      <c r="F321" s="32"/>
    </row>
    <row r="322" spans="2:6" x14ac:dyDescent="0.2">
      <c r="B322" s="32"/>
      <c r="E322" s="53"/>
      <c r="F322" s="32"/>
    </row>
    <row r="323" spans="2:6" x14ac:dyDescent="0.2">
      <c r="B323" s="32"/>
      <c r="E323" s="53"/>
      <c r="F323" s="32"/>
    </row>
    <row r="324" spans="2:6" x14ac:dyDescent="0.2">
      <c r="B324" s="32"/>
      <c r="E324" s="53"/>
      <c r="F324" s="32"/>
    </row>
    <row r="325" spans="2:6" x14ac:dyDescent="0.2">
      <c r="B325" s="32"/>
      <c r="E325" s="53"/>
      <c r="F325" s="32"/>
    </row>
    <row r="326" spans="2:6" x14ac:dyDescent="0.2">
      <c r="B326" s="32"/>
      <c r="E326" s="53"/>
      <c r="F326" s="32"/>
    </row>
    <row r="327" spans="2:6" x14ac:dyDescent="0.2">
      <c r="B327" s="32"/>
      <c r="E327" s="53"/>
      <c r="F327" s="32"/>
    </row>
    <row r="328" spans="2:6" x14ac:dyDescent="0.2">
      <c r="B328" s="32"/>
      <c r="E328" s="53"/>
      <c r="F328" s="32"/>
    </row>
    <row r="329" spans="2:6" x14ac:dyDescent="0.2">
      <c r="B329" s="32"/>
      <c r="E329" s="53"/>
      <c r="F329" s="32"/>
    </row>
    <row r="330" spans="2:6" x14ac:dyDescent="0.2">
      <c r="B330" s="32"/>
      <c r="E330" s="53"/>
      <c r="F330" s="32"/>
    </row>
    <row r="331" spans="2:6" x14ac:dyDescent="0.2">
      <c r="B331" s="32"/>
      <c r="E331" s="53"/>
      <c r="F331" s="32"/>
    </row>
    <row r="332" spans="2:6" x14ac:dyDescent="0.2">
      <c r="B332" s="32"/>
      <c r="E332" s="53"/>
      <c r="F332" s="32"/>
    </row>
    <row r="333" spans="2:6" x14ac:dyDescent="0.2">
      <c r="B333" s="32"/>
      <c r="E333" s="53"/>
      <c r="F333" s="32"/>
    </row>
    <row r="334" spans="2:6" x14ac:dyDescent="0.2">
      <c r="B334" s="32"/>
      <c r="E334" s="53"/>
      <c r="F334" s="32"/>
    </row>
    <row r="335" spans="2:6" x14ac:dyDescent="0.2">
      <c r="B335" s="32"/>
      <c r="E335" s="53"/>
      <c r="F335" s="32"/>
    </row>
    <row r="336" spans="2:6" x14ac:dyDescent="0.2">
      <c r="B336" s="32"/>
      <c r="E336" s="53"/>
      <c r="F336" s="32"/>
    </row>
    <row r="337" spans="2:6" x14ac:dyDescent="0.2">
      <c r="B337" s="32"/>
      <c r="E337" s="53"/>
      <c r="F337" s="32"/>
    </row>
    <row r="338" spans="2:6" x14ac:dyDescent="0.2">
      <c r="B338" s="32"/>
      <c r="E338" s="53"/>
      <c r="F338" s="32"/>
    </row>
    <row r="339" spans="2:6" x14ac:dyDescent="0.2">
      <c r="B339" s="32"/>
      <c r="E339" s="53"/>
      <c r="F339" s="32"/>
    </row>
    <row r="340" spans="2:6" x14ac:dyDescent="0.2">
      <c r="B340" s="32"/>
      <c r="E340" s="53"/>
      <c r="F340" s="32"/>
    </row>
    <row r="341" spans="2:6" x14ac:dyDescent="0.2">
      <c r="B341" s="32"/>
      <c r="E341" s="53"/>
      <c r="F341" s="32"/>
    </row>
    <row r="342" spans="2:6" x14ac:dyDescent="0.2">
      <c r="B342" s="32"/>
      <c r="E342" s="53"/>
      <c r="F342" s="32"/>
    </row>
    <row r="343" spans="2:6" x14ac:dyDescent="0.2">
      <c r="B343" s="32"/>
      <c r="E343" s="53"/>
      <c r="F343" s="32"/>
    </row>
    <row r="344" spans="2:6" x14ac:dyDescent="0.2">
      <c r="B344" s="32"/>
      <c r="E344" s="53"/>
      <c r="F344" s="32"/>
    </row>
    <row r="345" spans="2:6" x14ac:dyDescent="0.2">
      <c r="B345" s="32"/>
      <c r="E345" s="53"/>
      <c r="F345" s="32"/>
    </row>
    <row r="346" spans="2:6" x14ac:dyDescent="0.2">
      <c r="B346" s="32"/>
      <c r="E346" s="53"/>
      <c r="F346" s="32"/>
    </row>
    <row r="347" spans="2:6" x14ac:dyDescent="0.2">
      <c r="B347" s="32"/>
      <c r="E347" s="53"/>
      <c r="F347" s="32"/>
    </row>
    <row r="348" spans="2:6" x14ac:dyDescent="0.2">
      <c r="B348" s="32"/>
      <c r="E348" s="53"/>
      <c r="F348" s="32"/>
    </row>
    <row r="349" spans="2:6" x14ac:dyDescent="0.2">
      <c r="B349" s="32"/>
      <c r="E349" s="53"/>
      <c r="F349" s="32"/>
    </row>
    <row r="350" spans="2:6" x14ac:dyDescent="0.2">
      <c r="B350" s="32"/>
      <c r="E350" s="53"/>
      <c r="F350" s="32"/>
    </row>
    <row r="351" spans="2:6" x14ac:dyDescent="0.2">
      <c r="B351" s="32"/>
      <c r="E351" s="53"/>
      <c r="F351" s="32"/>
    </row>
    <row r="352" spans="2:6" x14ac:dyDescent="0.2">
      <c r="B352" s="32"/>
      <c r="F352" s="32"/>
    </row>
    <row r="353" spans="2:6" x14ac:dyDescent="0.2">
      <c r="B353" s="32"/>
      <c r="F353" s="32"/>
    </row>
    <row r="354" spans="2:6" x14ac:dyDescent="0.2">
      <c r="B354" s="32"/>
      <c r="F354" s="32"/>
    </row>
    <row r="355" spans="2:6" x14ac:dyDescent="0.2">
      <c r="B355" s="32"/>
      <c r="F355" s="32"/>
    </row>
    <row r="356" spans="2:6" x14ac:dyDescent="0.2">
      <c r="B356" s="32"/>
      <c r="F356" s="32"/>
    </row>
    <row r="357" spans="2:6" x14ac:dyDescent="0.2">
      <c r="B357" s="32"/>
      <c r="F357" s="32"/>
    </row>
    <row r="358" spans="2:6" x14ac:dyDescent="0.2">
      <c r="B358" s="32"/>
      <c r="F358" s="32"/>
    </row>
    <row r="359" spans="2:6" x14ac:dyDescent="0.2">
      <c r="B359" s="32"/>
      <c r="F359" s="32"/>
    </row>
    <row r="360" spans="2:6" x14ac:dyDescent="0.2">
      <c r="B360" s="32"/>
      <c r="F360" s="32"/>
    </row>
    <row r="361" spans="2:6" x14ac:dyDescent="0.2">
      <c r="B361" s="32"/>
      <c r="F361" s="32"/>
    </row>
    <row r="362" spans="2:6" x14ac:dyDescent="0.2">
      <c r="B362" s="32"/>
      <c r="F362" s="32"/>
    </row>
    <row r="363" spans="2:6" x14ac:dyDescent="0.2">
      <c r="B363" s="32"/>
      <c r="F363" s="32"/>
    </row>
    <row r="364" spans="2:6" x14ac:dyDescent="0.2">
      <c r="B364" s="32"/>
      <c r="F364" s="32"/>
    </row>
    <row r="365" spans="2:6" x14ac:dyDescent="0.2">
      <c r="B365" s="32"/>
      <c r="F365" s="32"/>
    </row>
    <row r="366" spans="2:6" x14ac:dyDescent="0.2">
      <c r="B366" s="32"/>
      <c r="F366" s="32"/>
    </row>
    <row r="367" spans="2:6" x14ac:dyDescent="0.2">
      <c r="B367" s="32"/>
      <c r="F367" s="32"/>
    </row>
    <row r="368" spans="2:6" x14ac:dyDescent="0.2">
      <c r="B368" s="32"/>
      <c r="F368" s="32"/>
    </row>
    <row r="369" spans="2:6" x14ac:dyDescent="0.2">
      <c r="B369" s="32"/>
      <c r="F369" s="32"/>
    </row>
    <row r="370" spans="2:6" x14ac:dyDescent="0.2">
      <c r="B370" s="32"/>
      <c r="F370" s="32"/>
    </row>
    <row r="371" spans="2:6" x14ac:dyDescent="0.2">
      <c r="B371" s="32"/>
      <c r="F371" s="32"/>
    </row>
    <row r="372" spans="2:6" x14ac:dyDescent="0.2">
      <c r="B372" s="32"/>
      <c r="F372" s="32"/>
    </row>
    <row r="373" spans="2:6" x14ac:dyDescent="0.2">
      <c r="B373" s="32"/>
      <c r="F373" s="32"/>
    </row>
    <row r="374" spans="2:6" x14ac:dyDescent="0.2">
      <c r="B374" s="32"/>
      <c r="F374" s="32"/>
    </row>
    <row r="375" spans="2:6" x14ac:dyDescent="0.2">
      <c r="B375" s="32"/>
      <c r="F375" s="32"/>
    </row>
    <row r="376" spans="2:6" x14ac:dyDescent="0.2">
      <c r="B376" s="32"/>
      <c r="F376" s="32"/>
    </row>
    <row r="377" spans="2:6" x14ac:dyDescent="0.2">
      <c r="B377" s="32"/>
      <c r="F377" s="32"/>
    </row>
    <row r="378" spans="2:6" x14ac:dyDescent="0.2">
      <c r="B378" s="32"/>
      <c r="F378" s="32"/>
    </row>
    <row r="379" spans="2:6" x14ac:dyDescent="0.2">
      <c r="B379" s="32"/>
      <c r="F379" s="32"/>
    </row>
    <row r="380" spans="2:6" x14ac:dyDescent="0.2">
      <c r="B380" s="32"/>
      <c r="F380" s="32"/>
    </row>
    <row r="381" spans="2:6" x14ac:dyDescent="0.2">
      <c r="B381" s="32"/>
      <c r="F381" s="32"/>
    </row>
    <row r="382" spans="2:6" x14ac:dyDescent="0.2">
      <c r="B382" s="32"/>
      <c r="F382" s="32"/>
    </row>
    <row r="383" spans="2:6" x14ac:dyDescent="0.2">
      <c r="B383" s="32"/>
      <c r="F383" s="32"/>
    </row>
    <row r="384" spans="2:6" x14ac:dyDescent="0.2">
      <c r="B384" s="32"/>
      <c r="F384" s="32"/>
    </row>
    <row r="385" spans="2:6" x14ac:dyDescent="0.2">
      <c r="B385" s="32"/>
      <c r="F385" s="32"/>
    </row>
    <row r="386" spans="2:6" x14ac:dyDescent="0.2">
      <c r="B386" s="32"/>
      <c r="F386" s="32"/>
    </row>
    <row r="387" spans="2:6" x14ac:dyDescent="0.2">
      <c r="B387" s="32"/>
      <c r="F387" s="32"/>
    </row>
    <row r="388" spans="2:6" x14ac:dyDescent="0.2">
      <c r="B388" s="32"/>
      <c r="F388" s="32"/>
    </row>
    <row r="389" spans="2:6" x14ac:dyDescent="0.2">
      <c r="B389" s="32"/>
      <c r="F389" s="32"/>
    </row>
    <row r="390" spans="2:6" x14ac:dyDescent="0.2">
      <c r="B390" s="32"/>
      <c r="F390" s="32"/>
    </row>
    <row r="391" spans="2:6" x14ac:dyDescent="0.2">
      <c r="B391" s="32"/>
      <c r="F391" s="32"/>
    </row>
    <row r="392" spans="2:6" x14ac:dyDescent="0.2">
      <c r="B392" s="32"/>
      <c r="F392" s="32"/>
    </row>
    <row r="393" spans="2:6" x14ac:dyDescent="0.2">
      <c r="B393" s="32"/>
      <c r="F393" s="32"/>
    </row>
    <row r="394" spans="2:6" x14ac:dyDescent="0.2">
      <c r="B394" s="32"/>
      <c r="F394" s="32"/>
    </row>
    <row r="395" spans="2:6" x14ac:dyDescent="0.2">
      <c r="B395" s="32"/>
      <c r="F395" s="32"/>
    </row>
    <row r="396" spans="2:6" x14ac:dyDescent="0.2">
      <c r="B396" s="32"/>
      <c r="F396" s="32"/>
    </row>
    <row r="397" spans="2:6" x14ac:dyDescent="0.2">
      <c r="B397" s="32"/>
      <c r="F397" s="32"/>
    </row>
    <row r="398" spans="2:6" x14ac:dyDescent="0.2">
      <c r="B398" s="32"/>
      <c r="F398" s="32"/>
    </row>
    <row r="399" spans="2:6" x14ac:dyDescent="0.2">
      <c r="B399" s="32"/>
      <c r="F399" s="32"/>
    </row>
    <row r="400" spans="2:6" x14ac:dyDescent="0.2">
      <c r="B400" s="32"/>
      <c r="F400" s="32"/>
    </row>
    <row r="401" spans="2:6" x14ac:dyDescent="0.2">
      <c r="B401" s="32"/>
      <c r="F401" s="32"/>
    </row>
    <row r="402" spans="2:6" x14ac:dyDescent="0.2">
      <c r="B402" s="32"/>
      <c r="F402" s="32"/>
    </row>
    <row r="403" spans="2:6" x14ac:dyDescent="0.2">
      <c r="B403" s="32"/>
      <c r="F403" s="32"/>
    </row>
    <row r="404" spans="2:6" x14ac:dyDescent="0.2">
      <c r="B404" s="32"/>
      <c r="F404" s="32"/>
    </row>
    <row r="405" spans="2:6" x14ac:dyDescent="0.2">
      <c r="B405" s="32"/>
      <c r="F405" s="32"/>
    </row>
    <row r="406" spans="2:6" x14ac:dyDescent="0.2">
      <c r="B406" s="32"/>
      <c r="F406" s="32"/>
    </row>
    <row r="407" spans="2:6" x14ac:dyDescent="0.2">
      <c r="B407" s="32"/>
      <c r="F407" s="32"/>
    </row>
    <row r="408" spans="2:6" x14ac:dyDescent="0.2">
      <c r="B408" s="32"/>
      <c r="F408" s="32"/>
    </row>
    <row r="409" spans="2:6" x14ac:dyDescent="0.2">
      <c r="B409" s="32"/>
      <c r="F409" s="32"/>
    </row>
    <row r="410" spans="2:6" x14ac:dyDescent="0.2">
      <c r="B410" s="32"/>
      <c r="F410" s="32"/>
    </row>
    <row r="411" spans="2:6" x14ac:dyDescent="0.2">
      <c r="B411" s="32"/>
      <c r="F411" s="32"/>
    </row>
    <row r="412" spans="2:6" x14ac:dyDescent="0.2">
      <c r="B412" s="32"/>
      <c r="F412" s="32"/>
    </row>
    <row r="413" spans="2:6" x14ac:dyDescent="0.2">
      <c r="B413" s="32"/>
      <c r="F413" s="32"/>
    </row>
    <row r="414" spans="2:6" x14ac:dyDescent="0.2">
      <c r="B414" s="32"/>
      <c r="F414" s="32"/>
    </row>
    <row r="415" spans="2:6" x14ac:dyDescent="0.2">
      <c r="B415" s="32"/>
      <c r="F415" s="32"/>
    </row>
    <row r="416" spans="2:6" x14ac:dyDescent="0.2">
      <c r="B416" s="32"/>
      <c r="F416" s="32"/>
    </row>
    <row r="417" spans="2:6" x14ac:dyDescent="0.2">
      <c r="B417" s="32"/>
      <c r="F417" s="32"/>
    </row>
    <row r="418" spans="2:6" x14ac:dyDescent="0.2">
      <c r="B418" s="32"/>
      <c r="F418" s="32"/>
    </row>
    <row r="419" spans="2:6" x14ac:dyDescent="0.2">
      <c r="B419" s="32"/>
      <c r="F419" s="32"/>
    </row>
    <row r="420" spans="2:6" x14ac:dyDescent="0.2">
      <c r="B420" s="32"/>
      <c r="F420" s="32"/>
    </row>
    <row r="421" spans="2:6" x14ac:dyDescent="0.2">
      <c r="B421" s="32"/>
      <c r="F421" s="32"/>
    </row>
    <row r="422" spans="2:6" x14ac:dyDescent="0.2">
      <c r="B422" s="32"/>
      <c r="F422" s="32"/>
    </row>
    <row r="423" spans="2:6" x14ac:dyDescent="0.2">
      <c r="B423" s="32"/>
      <c r="F423" s="32"/>
    </row>
    <row r="424" spans="2:6" x14ac:dyDescent="0.2">
      <c r="B424" s="32"/>
      <c r="F424" s="32"/>
    </row>
    <row r="425" spans="2:6" x14ac:dyDescent="0.2">
      <c r="B425" s="32"/>
      <c r="F425" s="32"/>
    </row>
    <row r="426" spans="2:6" x14ac:dyDescent="0.2">
      <c r="B426" s="32"/>
      <c r="F426" s="32"/>
    </row>
    <row r="427" spans="2:6" x14ac:dyDescent="0.2">
      <c r="B427" s="32"/>
      <c r="F427" s="32"/>
    </row>
    <row r="428" spans="2:6" x14ac:dyDescent="0.2">
      <c r="B428" s="32"/>
      <c r="F428" s="32"/>
    </row>
    <row r="429" spans="2:6" x14ac:dyDescent="0.2">
      <c r="B429" s="32"/>
      <c r="F429" s="32"/>
    </row>
    <row r="430" spans="2:6" x14ac:dyDescent="0.2">
      <c r="B430" s="32"/>
      <c r="F430" s="32"/>
    </row>
    <row r="431" spans="2:6" x14ac:dyDescent="0.2">
      <c r="B431" s="32"/>
      <c r="F431" s="32"/>
    </row>
    <row r="432" spans="2:6" x14ac:dyDescent="0.2">
      <c r="B432" s="32"/>
      <c r="F432" s="32"/>
    </row>
    <row r="433" spans="2:6" x14ac:dyDescent="0.2">
      <c r="B433" s="32"/>
      <c r="F433" s="32"/>
    </row>
    <row r="434" spans="2:6" x14ac:dyDescent="0.2">
      <c r="B434" s="32"/>
      <c r="F434" s="32"/>
    </row>
    <row r="435" spans="2:6" x14ac:dyDescent="0.2">
      <c r="B435" s="32"/>
      <c r="F435" s="32"/>
    </row>
    <row r="436" spans="2:6" x14ac:dyDescent="0.2">
      <c r="B436" s="32"/>
      <c r="F436" s="32"/>
    </row>
    <row r="437" spans="2:6" x14ac:dyDescent="0.2">
      <c r="B437" s="32"/>
      <c r="F437" s="32"/>
    </row>
    <row r="438" spans="2:6" x14ac:dyDescent="0.2">
      <c r="B438" s="32"/>
      <c r="F438" s="32"/>
    </row>
    <row r="439" spans="2:6" x14ac:dyDescent="0.2">
      <c r="B439" s="32"/>
      <c r="F439" s="32"/>
    </row>
    <row r="440" spans="2:6" x14ac:dyDescent="0.2">
      <c r="B440" s="32"/>
      <c r="F440" s="32"/>
    </row>
    <row r="441" spans="2:6" x14ac:dyDescent="0.2">
      <c r="B441" s="32"/>
      <c r="F441" s="32"/>
    </row>
    <row r="442" spans="2:6" x14ac:dyDescent="0.2">
      <c r="B442" s="32"/>
      <c r="F442" s="32"/>
    </row>
    <row r="443" spans="2:6" x14ac:dyDescent="0.2">
      <c r="B443" s="32"/>
      <c r="F443" s="32"/>
    </row>
    <row r="444" spans="2:6" x14ac:dyDescent="0.2">
      <c r="B444" s="32"/>
      <c r="F444" s="32"/>
    </row>
    <row r="445" spans="2:6" x14ac:dyDescent="0.2">
      <c r="B445" s="32"/>
      <c r="F445" s="32"/>
    </row>
    <row r="446" spans="2:6" x14ac:dyDescent="0.2">
      <c r="B446" s="32"/>
      <c r="F446" s="32"/>
    </row>
    <row r="447" spans="2:6" x14ac:dyDescent="0.2">
      <c r="B447" s="32"/>
      <c r="F447" s="32"/>
    </row>
    <row r="448" spans="2:6" x14ac:dyDescent="0.2">
      <c r="B448" s="32"/>
      <c r="F448" s="32"/>
    </row>
    <row r="449" spans="2:6" x14ac:dyDescent="0.2">
      <c r="B449" s="32"/>
      <c r="F449" s="32"/>
    </row>
    <row r="450" spans="2:6" x14ac:dyDescent="0.2">
      <c r="B450" s="32"/>
      <c r="F450" s="32"/>
    </row>
    <row r="451" spans="2:6" x14ac:dyDescent="0.2">
      <c r="B451" s="32"/>
      <c r="F451" s="32"/>
    </row>
    <row r="452" spans="2:6" x14ac:dyDescent="0.2">
      <c r="B452" s="32"/>
      <c r="F452" s="32"/>
    </row>
    <row r="453" spans="2:6" x14ac:dyDescent="0.2">
      <c r="B453" s="32"/>
      <c r="F453" s="32"/>
    </row>
    <row r="454" spans="2:6" x14ac:dyDescent="0.2">
      <c r="B454" s="32"/>
      <c r="F454" s="32"/>
    </row>
    <row r="455" spans="2:6" x14ac:dyDescent="0.2">
      <c r="B455" s="32"/>
      <c r="F455" s="32"/>
    </row>
    <row r="456" spans="2:6" x14ac:dyDescent="0.2">
      <c r="B456" s="32"/>
      <c r="F456" s="32"/>
    </row>
    <row r="457" spans="2:6" x14ac:dyDescent="0.2">
      <c r="B457" s="32"/>
      <c r="F457" s="32"/>
    </row>
    <row r="458" spans="2:6" x14ac:dyDescent="0.2">
      <c r="B458" s="32"/>
      <c r="F458" s="32"/>
    </row>
    <row r="459" spans="2:6" x14ac:dyDescent="0.2">
      <c r="B459" s="32"/>
      <c r="F459" s="32"/>
    </row>
    <row r="460" spans="2:6" x14ac:dyDescent="0.2">
      <c r="B460" s="32"/>
      <c r="F460" s="32"/>
    </row>
    <row r="461" spans="2:6" x14ac:dyDescent="0.2">
      <c r="B461" s="32"/>
      <c r="F461" s="32"/>
    </row>
    <row r="462" spans="2:6" x14ac:dyDescent="0.2">
      <c r="B462" s="32"/>
      <c r="F462" s="32"/>
    </row>
    <row r="463" spans="2:6" x14ac:dyDescent="0.2">
      <c r="B463" s="32"/>
      <c r="F463" s="32"/>
    </row>
    <row r="464" spans="2:6" x14ac:dyDescent="0.2">
      <c r="B464" s="32"/>
      <c r="F464" s="32"/>
    </row>
    <row r="465" spans="2:6" x14ac:dyDescent="0.2">
      <c r="B465" s="32"/>
      <c r="F465" s="32"/>
    </row>
    <row r="466" spans="2:6" x14ac:dyDescent="0.2">
      <c r="B466" s="32"/>
      <c r="F466" s="32"/>
    </row>
    <row r="467" spans="2:6" x14ac:dyDescent="0.2">
      <c r="B467" s="32"/>
      <c r="F467" s="32"/>
    </row>
    <row r="468" spans="2:6" x14ac:dyDescent="0.2">
      <c r="B468" s="32"/>
      <c r="F468" s="32"/>
    </row>
    <row r="469" spans="2:6" x14ac:dyDescent="0.2">
      <c r="B469" s="32"/>
      <c r="F469" s="32"/>
    </row>
    <row r="470" spans="2:6" x14ac:dyDescent="0.2">
      <c r="B470" s="32"/>
      <c r="F470" s="32"/>
    </row>
    <row r="471" spans="2:6" x14ac:dyDescent="0.2">
      <c r="B471" s="32"/>
      <c r="F471" s="32"/>
    </row>
    <row r="472" spans="2:6" x14ac:dyDescent="0.2">
      <c r="B472" s="32"/>
      <c r="F472" s="32"/>
    </row>
    <row r="473" spans="2:6" x14ac:dyDescent="0.2">
      <c r="B473" s="32"/>
      <c r="F473" s="32"/>
    </row>
    <row r="474" spans="2:6" x14ac:dyDescent="0.2">
      <c r="B474" s="32"/>
      <c r="F474" s="32"/>
    </row>
    <row r="475" spans="2:6" x14ac:dyDescent="0.2">
      <c r="B475" s="32"/>
      <c r="F475" s="32"/>
    </row>
    <row r="476" spans="2:6" x14ac:dyDescent="0.2">
      <c r="B476" s="32"/>
      <c r="F476" s="32"/>
    </row>
    <row r="477" spans="2:6" x14ac:dyDescent="0.2">
      <c r="B477" s="32"/>
      <c r="F477" s="32"/>
    </row>
    <row r="478" spans="2:6" x14ac:dyDescent="0.2">
      <c r="B478" s="32"/>
      <c r="F478" s="32"/>
    </row>
    <row r="479" spans="2:6" x14ac:dyDescent="0.2">
      <c r="B479" s="32"/>
      <c r="F479" s="32"/>
    </row>
    <row r="480" spans="2:6" x14ac:dyDescent="0.2">
      <c r="B480" s="32"/>
      <c r="F480" s="32"/>
    </row>
    <row r="481" spans="2:6" x14ac:dyDescent="0.2">
      <c r="B481" s="32"/>
      <c r="F481" s="32"/>
    </row>
    <row r="482" spans="2:6" x14ac:dyDescent="0.2">
      <c r="B482" s="32"/>
      <c r="F482" s="32"/>
    </row>
    <row r="483" spans="2:6" x14ac:dyDescent="0.2">
      <c r="B483" s="32"/>
      <c r="F483" s="32"/>
    </row>
    <row r="484" spans="2:6" x14ac:dyDescent="0.2">
      <c r="B484" s="32"/>
      <c r="F484" s="32"/>
    </row>
    <row r="485" spans="2:6" x14ac:dyDescent="0.2">
      <c r="B485" s="32"/>
      <c r="F485" s="32"/>
    </row>
    <row r="486" spans="2:6" x14ac:dyDescent="0.2">
      <c r="B486" s="32"/>
      <c r="F486" s="32"/>
    </row>
    <row r="487" spans="2:6" x14ac:dyDescent="0.2">
      <c r="B487" s="32"/>
      <c r="F487" s="32"/>
    </row>
    <row r="488" spans="2:6" x14ac:dyDescent="0.2">
      <c r="B488" s="32"/>
      <c r="F488" s="32"/>
    </row>
    <row r="489" spans="2:6" x14ac:dyDescent="0.2">
      <c r="B489" s="32"/>
      <c r="F489" s="32"/>
    </row>
    <row r="490" spans="2:6" x14ac:dyDescent="0.2">
      <c r="B490" s="32"/>
      <c r="F490" s="32"/>
    </row>
    <row r="491" spans="2:6" x14ac:dyDescent="0.2">
      <c r="B491" s="32"/>
      <c r="F491" s="32"/>
    </row>
    <row r="492" spans="2:6" x14ac:dyDescent="0.2">
      <c r="B492" s="32"/>
      <c r="F492" s="32"/>
    </row>
    <row r="493" spans="2:6" x14ac:dyDescent="0.2">
      <c r="B493" s="32"/>
      <c r="F493" s="32"/>
    </row>
    <row r="494" spans="2:6" x14ac:dyDescent="0.2">
      <c r="B494" s="32"/>
      <c r="F494" s="32"/>
    </row>
    <row r="495" spans="2:6" x14ac:dyDescent="0.2">
      <c r="B495" s="32"/>
      <c r="F495" s="32"/>
    </row>
    <row r="496" spans="2:6" x14ac:dyDescent="0.2">
      <c r="B496" s="32"/>
      <c r="F496" s="32"/>
    </row>
    <row r="497" spans="2:6" x14ac:dyDescent="0.2">
      <c r="B497" s="32"/>
      <c r="F497" s="32"/>
    </row>
    <row r="498" spans="2:6" x14ac:dyDescent="0.2">
      <c r="B498" s="32"/>
      <c r="F498" s="32"/>
    </row>
    <row r="499" spans="2:6" x14ac:dyDescent="0.2">
      <c r="B499" s="32"/>
      <c r="F499" s="32"/>
    </row>
    <row r="500" spans="2:6" x14ac:dyDescent="0.2">
      <c r="B500" s="32"/>
      <c r="F500" s="32"/>
    </row>
    <row r="501" spans="2:6" x14ac:dyDescent="0.2">
      <c r="B501" s="32"/>
      <c r="F501" s="32"/>
    </row>
    <row r="502" spans="2:6" x14ac:dyDescent="0.2">
      <c r="B502" s="32"/>
      <c r="F502" s="32"/>
    </row>
    <row r="503" spans="2:6" x14ac:dyDescent="0.2">
      <c r="B503" s="32"/>
      <c r="F503" s="32"/>
    </row>
    <row r="504" spans="2:6" x14ac:dyDescent="0.2">
      <c r="B504" s="32"/>
      <c r="F504" s="32"/>
    </row>
    <row r="505" spans="2:6" x14ac:dyDescent="0.2">
      <c r="B505" s="32"/>
      <c r="F505" s="32"/>
    </row>
    <row r="506" spans="2:6" x14ac:dyDescent="0.2">
      <c r="B506" s="32"/>
      <c r="F506" s="32"/>
    </row>
    <row r="507" spans="2:6" x14ac:dyDescent="0.2">
      <c r="B507" s="32"/>
      <c r="F507" s="32"/>
    </row>
    <row r="508" spans="2:6" x14ac:dyDescent="0.2">
      <c r="B508" s="32"/>
      <c r="F508" s="32"/>
    </row>
    <row r="509" spans="2:6" x14ac:dyDescent="0.2">
      <c r="B509" s="32"/>
      <c r="F509" s="32"/>
    </row>
    <row r="510" spans="2:6" x14ac:dyDescent="0.2">
      <c r="B510" s="32"/>
      <c r="F510" s="32"/>
    </row>
    <row r="511" spans="2:6" x14ac:dyDescent="0.2">
      <c r="B511" s="32"/>
      <c r="F511" s="32"/>
    </row>
    <row r="512" spans="2:6" x14ac:dyDescent="0.2">
      <c r="B512" s="32"/>
      <c r="F512" s="32"/>
    </row>
    <row r="513" spans="2:6" x14ac:dyDescent="0.2">
      <c r="B513" s="32"/>
      <c r="F513" s="32"/>
    </row>
    <row r="514" spans="2:6" x14ac:dyDescent="0.2">
      <c r="B514" s="32"/>
      <c r="F514" s="32"/>
    </row>
    <row r="515" spans="2:6" x14ac:dyDescent="0.2">
      <c r="B515" s="32"/>
      <c r="F515" s="32"/>
    </row>
    <row r="516" spans="2:6" x14ac:dyDescent="0.2">
      <c r="B516" s="32"/>
      <c r="F516" s="32"/>
    </row>
    <row r="517" spans="2:6" x14ac:dyDescent="0.2">
      <c r="B517" s="32"/>
      <c r="F517" s="32"/>
    </row>
    <row r="518" spans="2:6" x14ac:dyDescent="0.2">
      <c r="B518" s="32"/>
      <c r="F518" s="32"/>
    </row>
    <row r="519" spans="2:6" x14ac:dyDescent="0.2">
      <c r="B519" s="32"/>
      <c r="F519" s="32"/>
    </row>
    <row r="520" spans="2:6" x14ac:dyDescent="0.2">
      <c r="B520" s="32"/>
      <c r="F520" s="32"/>
    </row>
    <row r="521" spans="2:6" x14ac:dyDescent="0.2">
      <c r="B521" s="32"/>
      <c r="F521" s="32"/>
    </row>
    <row r="522" spans="2:6" x14ac:dyDescent="0.2">
      <c r="B522" s="32"/>
      <c r="F522" s="32"/>
    </row>
    <row r="523" spans="2:6" x14ac:dyDescent="0.2">
      <c r="B523" s="32"/>
      <c r="F523" s="32"/>
    </row>
    <row r="524" spans="2:6" x14ac:dyDescent="0.2">
      <c r="B524" s="32"/>
      <c r="F524" s="32"/>
    </row>
    <row r="525" spans="2:6" x14ac:dyDescent="0.2">
      <c r="B525" s="32"/>
      <c r="F525" s="32"/>
    </row>
    <row r="526" spans="2:6" x14ac:dyDescent="0.2">
      <c r="B526" s="32"/>
      <c r="F526" s="32"/>
    </row>
    <row r="527" spans="2:6" x14ac:dyDescent="0.2">
      <c r="B527" s="32"/>
      <c r="F527" s="32"/>
    </row>
    <row r="528" spans="2:6" x14ac:dyDescent="0.2">
      <c r="B528" s="32"/>
      <c r="F528" s="32"/>
    </row>
    <row r="529" spans="2:6" x14ac:dyDescent="0.2">
      <c r="B529" s="32"/>
      <c r="F529" s="32"/>
    </row>
    <row r="530" spans="2:6" x14ac:dyDescent="0.2">
      <c r="B530" s="32"/>
      <c r="F530" s="32"/>
    </row>
    <row r="531" spans="2:6" x14ac:dyDescent="0.2">
      <c r="B531" s="32"/>
      <c r="F531" s="32"/>
    </row>
    <row r="532" spans="2:6" x14ac:dyDescent="0.2">
      <c r="B532" s="32"/>
      <c r="F532" s="32"/>
    </row>
    <row r="533" spans="2:6" x14ac:dyDescent="0.2">
      <c r="B533" s="32"/>
      <c r="F533" s="32"/>
    </row>
    <row r="534" spans="2:6" x14ac:dyDescent="0.2">
      <c r="B534" s="32"/>
      <c r="F534" s="32"/>
    </row>
    <row r="535" spans="2:6" x14ac:dyDescent="0.2">
      <c r="B535" s="32"/>
      <c r="F535" s="32"/>
    </row>
    <row r="536" spans="2:6" x14ac:dyDescent="0.2">
      <c r="B536" s="32"/>
      <c r="F536" s="32"/>
    </row>
    <row r="537" spans="2:6" x14ac:dyDescent="0.2">
      <c r="B537" s="32"/>
      <c r="F537" s="32"/>
    </row>
    <row r="538" spans="2:6" x14ac:dyDescent="0.2">
      <c r="B538" s="32"/>
      <c r="F538" s="32"/>
    </row>
    <row r="539" spans="2:6" x14ac:dyDescent="0.2">
      <c r="B539" s="32"/>
      <c r="F539" s="32"/>
    </row>
    <row r="540" spans="2:6" x14ac:dyDescent="0.2">
      <c r="B540" s="32"/>
      <c r="F540" s="32"/>
    </row>
    <row r="541" spans="2:6" x14ac:dyDescent="0.2">
      <c r="B541" s="32"/>
      <c r="F541" s="32"/>
    </row>
    <row r="542" spans="2:6" x14ac:dyDescent="0.2">
      <c r="B542" s="32"/>
      <c r="F542" s="32"/>
    </row>
    <row r="543" spans="2:6" x14ac:dyDescent="0.2">
      <c r="B543" s="32"/>
      <c r="F543" s="32"/>
    </row>
    <row r="544" spans="2:6" x14ac:dyDescent="0.2">
      <c r="B544" s="32"/>
      <c r="F544" s="32"/>
    </row>
    <row r="545" spans="2:6" x14ac:dyDescent="0.2">
      <c r="B545" s="32"/>
      <c r="F545" s="32"/>
    </row>
    <row r="546" spans="2:6" x14ac:dyDescent="0.2">
      <c r="B546" s="32"/>
      <c r="F546" s="32"/>
    </row>
    <row r="547" spans="2:6" x14ac:dyDescent="0.2">
      <c r="B547" s="32"/>
      <c r="F547" s="32"/>
    </row>
    <row r="548" spans="2:6" x14ac:dyDescent="0.2">
      <c r="B548" s="32"/>
      <c r="F548" s="32"/>
    </row>
    <row r="549" spans="2:6" x14ac:dyDescent="0.2">
      <c r="B549" s="32"/>
      <c r="F549" s="32"/>
    </row>
    <row r="550" spans="2:6" x14ac:dyDescent="0.2">
      <c r="B550" s="32"/>
      <c r="F550" s="32"/>
    </row>
    <row r="551" spans="2:6" x14ac:dyDescent="0.2">
      <c r="B551" s="32"/>
      <c r="F551" s="32"/>
    </row>
    <row r="552" spans="2:6" x14ac:dyDescent="0.2">
      <c r="B552" s="32"/>
      <c r="F552" s="32"/>
    </row>
    <row r="553" spans="2:6" x14ac:dyDescent="0.2">
      <c r="B553" s="32"/>
      <c r="F553" s="32"/>
    </row>
    <row r="554" spans="2:6" x14ac:dyDescent="0.2">
      <c r="B554" s="32"/>
      <c r="F554" s="32"/>
    </row>
    <row r="555" spans="2:6" x14ac:dyDescent="0.2">
      <c r="B555" s="32"/>
      <c r="F555" s="32"/>
    </row>
    <row r="556" spans="2:6" x14ac:dyDescent="0.2">
      <c r="B556" s="32"/>
      <c r="F556" s="32"/>
    </row>
    <row r="557" spans="2:6" x14ac:dyDescent="0.2">
      <c r="B557" s="32"/>
      <c r="F557" s="32"/>
    </row>
    <row r="558" spans="2:6" x14ac:dyDescent="0.2">
      <c r="B558" s="32"/>
      <c r="F558" s="32"/>
    </row>
    <row r="559" spans="2:6" x14ac:dyDescent="0.2">
      <c r="B559" s="32"/>
      <c r="F559" s="32"/>
    </row>
    <row r="560" spans="2:6" x14ac:dyDescent="0.2">
      <c r="B560" s="32"/>
      <c r="F560" s="32"/>
    </row>
    <row r="561" spans="2:6" x14ac:dyDescent="0.2">
      <c r="B561" s="32"/>
      <c r="F561" s="32"/>
    </row>
    <row r="562" spans="2:6" x14ac:dyDescent="0.2">
      <c r="B562" s="32"/>
      <c r="F562" s="32"/>
    </row>
    <row r="563" spans="2:6" x14ac:dyDescent="0.2">
      <c r="B563" s="32"/>
      <c r="F563" s="32"/>
    </row>
    <row r="564" spans="2:6" x14ac:dyDescent="0.2">
      <c r="B564" s="32"/>
      <c r="F564" s="32"/>
    </row>
    <row r="565" spans="2:6" x14ac:dyDescent="0.2">
      <c r="B565" s="32"/>
      <c r="F565" s="32"/>
    </row>
    <row r="566" spans="2:6" x14ac:dyDescent="0.2">
      <c r="B566" s="32"/>
      <c r="F566" s="32"/>
    </row>
    <row r="567" spans="2:6" x14ac:dyDescent="0.2">
      <c r="B567" s="32"/>
      <c r="F567" s="32"/>
    </row>
    <row r="568" spans="2:6" x14ac:dyDescent="0.2">
      <c r="B568" s="32"/>
      <c r="F568" s="32"/>
    </row>
    <row r="569" spans="2:6" x14ac:dyDescent="0.2">
      <c r="B569" s="32"/>
      <c r="F569" s="32"/>
    </row>
    <row r="570" spans="2:6" x14ac:dyDescent="0.2">
      <c r="B570" s="32"/>
      <c r="F570" s="32"/>
    </row>
    <row r="571" spans="2:6" x14ac:dyDescent="0.2">
      <c r="B571" s="32"/>
      <c r="F571" s="32"/>
    </row>
    <row r="572" spans="2:6" x14ac:dyDescent="0.2">
      <c r="B572" s="32"/>
      <c r="F572" s="32"/>
    </row>
    <row r="573" spans="2:6" x14ac:dyDescent="0.2">
      <c r="B573" s="32"/>
      <c r="F573" s="32"/>
    </row>
    <row r="574" spans="2:6" x14ac:dyDescent="0.2">
      <c r="B574" s="32"/>
      <c r="F574" s="32"/>
    </row>
    <row r="575" spans="2:6" x14ac:dyDescent="0.2">
      <c r="B575" s="32"/>
      <c r="F575" s="32"/>
    </row>
    <row r="576" spans="2:6" x14ac:dyDescent="0.2">
      <c r="B576" s="32"/>
      <c r="F576" s="32"/>
    </row>
    <row r="577" spans="2:6" x14ac:dyDescent="0.2">
      <c r="B577" s="32"/>
      <c r="F577" s="32"/>
    </row>
    <row r="578" spans="2:6" x14ac:dyDescent="0.2">
      <c r="B578" s="32"/>
      <c r="F578" s="32"/>
    </row>
    <row r="579" spans="2:6" x14ac:dyDescent="0.2">
      <c r="B579" s="32"/>
      <c r="F579" s="32"/>
    </row>
    <row r="580" spans="2:6" x14ac:dyDescent="0.2">
      <c r="B580" s="32"/>
      <c r="F580" s="32"/>
    </row>
    <row r="581" spans="2:6" x14ac:dyDescent="0.2">
      <c r="B581" s="32"/>
      <c r="F581" s="32"/>
    </row>
    <row r="582" spans="2:6" x14ac:dyDescent="0.2">
      <c r="B582" s="32"/>
      <c r="F582" s="32"/>
    </row>
    <row r="583" spans="2:6" x14ac:dyDescent="0.2">
      <c r="B583" s="32"/>
      <c r="F583" s="32"/>
    </row>
    <row r="584" spans="2:6" x14ac:dyDescent="0.2">
      <c r="B584" s="32"/>
      <c r="F584" s="32"/>
    </row>
    <row r="585" spans="2:6" x14ac:dyDescent="0.2">
      <c r="B585" s="32"/>
      <c r="F585" s="32"/>
    </row>
    <row r="586" spans="2:6" x14ac:dyDescent="0.2">
      <c r="B586" s="32"/>
      <c r="F586" s="32"/>
    </row>
    <row r="587" spans="2:6" x14ac:dyDescent="0.2">
      <c r="B587" s="32"/>
      <c r="F587" s="32"/>
    </row>
    <row r="588" spans="2:6" x14ac:dyDescent="0.2">
      <c r="B588" s="32"/>
      <c r="F588" s="32"/>
    </row>
    <row r="589" spans="2:6" x14ac:dyDescent="0.2">
      <c r="B589" s="32"/>
      <c r="F589" s="32"/>
    </row>
    <row r="590" spans="2:6" x14ac:dyDescent="0.2">
      <c r="B590" s="32"/>
      <c r="F590" s="32"/>
    </row>
    <row r="591" spans="2:6" x14ac:dyDescent="0.2">
      <c r="B591" s="32"/>
      <c r="F591" s="32"/>
    </row>
    <row r="592" spans="2:6" x14ac:dyDescent="0.2">
      <c r="B592" s="32"/>
      <c r="F592" s="32"/>
    </row>
    <row r="593" spans="2:6" x14ac:dyDescent="0.2">
      <c r="B593" s="32"/>
      <c r="F593" s="32"/>
    </row>
    <row r="594" spans="2:6" x14ac:dyDescent="0.2">
      <c r="B594" s="32"/>
      <c r="F594" s="32"/>
    </row>
    <row r="595" spans="2:6" x14ac:dyDescent="0.2">
      <c r="B595" s="32"/>
      <c r="F595" s="32"/>
    </row>
    <row r="596" spans="2:6" x14ac:dyDescent="0.2">
      <c r="B596" s="32"/>
      <c r="F596" s="32"/>
    </row>
    <row r="597" spans="2:6" x14ac:dyDescent="0.2">
      <c r="B597" s="32"/>
      <c r="F597" s="32"/>
    </row>
    <row r="598" spans="2:6" x14ac:dyDescent="0.2">
      <c r="B598" s="32"/>
      <c r="F598" s="32"/>
    </row>
    <row r="599" spans="2:6" x14ac:dyDescent="0.2">
      <c r="B599" s="32"/>
      <c r="F599" s="32"/>
    </row>
    <row r="600" spans="2:6" x14ac:dyDescent="0.2">
      <c r="B600" s="32"/>
      <c r="F600" s="32"/>
    </row>
    <row r="601" spans="2:6" x14ac:dyDescent="0.2">
      <c r="B601" s="32"/>
      <c r="F601" s="32"/>
    </row>
    <row r="602" spans="2:6" x14ac:dyDescent="0.2">
      <c r="B602" s="32"/>
      <c r="F602" s="32"/>
    </row>
    <row r="603" spans="2:6" x14ac:dyDescent="0.2">
      <c r="B603" s="32"/>
      <c r="F603" s="32"/>
    </row>
    <row r="604" spans="2:6" x14ac:dyDescent="0.2">
      <c r="B604" s="32"/>
      <c r="F604" s="32"/>
    </row>
    <row r="605" spans="2:6" x14ac:dyDescent="0.2">
      <c r="B605" s="32"/>
      <c r="F605" s="32"/>
    </row>
    <row r="606" spans="2:6" x14ac:dyDescent="0.2">
      <c r="B606" s="32"/>
      <c r="F606" s="32"/>
    </row>
    <row r="607" spans="2:6" x14ac:dyDescent="0.2">
      <c r="B607" s="32"/>
      <c r="F607" s="32"/>
    </row>
    <row r="608" spans="2:6" x14ac:dyDescent="0.2">
      <c r="B608" s="32"/>
      <c r="F608" s="32"/>
    </row>
    <row r="609" spans="2:6" x14ac:dyDescent="0.2">
      <c r="B609" s="32"/>
      <c r="F609" s="32"/>
    </row>
    <row r="610" spans="2:6" x14ac:dyDescent="0.2">
      <c r="B610" s="32"/>
      <c r="F610" s="32"/>
    </row>
    <row r="611" spans="2:6" x14ac:dyDescent="0.2">
      <c r="B611" s="32"/>
      <c r="F611" s="32"/>
    </row>
    <row r="612" spans="2:6" x14ac:dyDescent="0.2">
      <c r="B612" s="32"/>
      <c r="F612" s="32"/>
    </row>
    <row r="613" spans="2:6" x14ac:dyDescent="0.2">
      <c r="B613" s="32"/>
      <c r="F613" s="32"/>
    </row>
    <row r="614" spans="2:6" x14ac:dyDescent="0.2">
      <c r="B614" s="32"/>
      <c r="F614" s="32"/>
    </row>
    <row r="615" spans="2:6" x14ac:dyDescent="0.2">
      <c r="B615" s="32"/>
      <c r="F615" s="32"/>
    </row>
    <row r="616" spans="2:6" x14ac:dyDescent="0.2">
      <c r="B616" s="32"/>
      <c r="F616" s="32"/>
    </row>
    <row r="617" spans="2:6" x14ac:dyDescent="0.2">
      <c r="B617" s="32"/>
      <c r="F617" s="32"/>
    </row>
    <row r="618" spans="2:6" x14ac:dyDescent="0.2">
      <c r="B618" s="32"/>
      <c r="F618" s="32"/>
    </row>
    <row r="619" spans="2:6" x14ac:dyDescent="0.2">
      <c r="B619" s="32"/>
      <c r="F619" s="32"/>
    </row>
    <row r="620" spans="2:6" x14ac:dyDescent="0.2">
      <c r="B620" s="32"/>
      <c r="F620" s="32"/>
    </row>
    <row r="621" spans="2:6" x14ac:dyDescent="0.2">
      <c r="B621" s="32"/>
      <c r="F621" s="32"/>
    </row>
    <row r="622" spans="2:6" x14ac:dyDescent="0.2">
      <c r="B622" s="32"/>
      <c r="F622" s="32"/>
    </row>
    <row r="623" spans="2:6" x14ac:dyDescent="0.2">
      <c r="B623" s="32"/>
      <c r="F623" s="32"/>
    </row>
    <row r="624" spans="2:6" x14ac:dyDescent="0.2">
      <c r="B624" s="32"/>
      <c r="F624" s="32"/>
    </row>
    <row r="625" spans="2:6" x14ac:dyDescent="0.2">
      <c r="B625" s="32"/>
      <c r="F625" s="32"/>
    </row>
    <row r="626" spans="2:6" x14ac:dyDescent="0.2">
      <c r="B626" s="32"/>
      <c r="F626" s="32"/>
    </row>
    <row r="627" spans="2:6" x14ac:dyDescent="0.2">
      <c r="B627" s="32"/>
      <c r="F627" s="32"/>
    </row>
    <row r="628" spans="2:6" x14ac:dyDescent="0.2">
      <c r="B628" s="32"/>
      <c r="F628" s="32"/>
    </row>
    <row r="629" spans="2:6" x14ac:dyDescent="0.2">
      <c r="B629" s="32"/>
      <c r="F629" s="32"/>
    </row>
    <row r="630" spans="2:6" x14ac:dyDescent="0.2">
      <c r="B630" s="32"/>
      <c r="F630" s="32"/>
    </row>
    <row r="631" spans="2:6" x14ac:dyDescent="0.2">
      <c r="B631" s="32"/>
      <c r="F631" s="32"/>
    </row>
    <row r="632" spans="2:6" x14ac:dyDescent="0.2">
      <c r="B632" s="32"/>
      <c r="F632" s="32"/>
    </row>
    <row r="633" spans="2:6" x14ac:dyDescent="0.2">
      <c r="B633" s="32"/>
      <c r="F633" s="32"/>
    </row>
    <row r="634" spans="2:6" x14ac:dyDescent="0.2">
      <c r="B634" s="32"/>
      <c r="F634" s="32"/>
    </row>
    <row r="635" spans="2:6" x14ac:dyDescent="0.2">
      <c r="B635" s="32"/>
      <c r="F635" s="32"/>
    </row>
    <row r="636" spans="2:6" x14ac:dyDescent="0.2">
      <c r="B636" s="32"/>
      <c r="F636" s="32"/>
    </row>
    <row r="637" spans="2:6" x14ac:dyDescent="0.2">
      <c r="B637" s="32"/>
      <c r="F637" s="32"/>
    </row>
    <row r="638" spans="2:6" x14ac:dyDescent="0.2">
      <c r="B638" s="32"/>
      <c r="F638" s="32"/>
    </row>
    <row r="639" spans="2:6" x14ac:dyDescent="0.2">
      <c r="B639" s="32"/>
      <c r="F639" s="32"/>
    </row>
    <row r="640" spans="2:6" x14ac:dyDescent="0.2">
      <c r="B640" s="32"/>
      <c r="F640" s="32"/>
    </row>
    <row r="641" spans="2:6" x14ac:dyDescent="0.2">
      <c r="B641" s="32"/>
      <c r="F641" s="32"/>
    </row>
    <row r="642" spans="2:6" x14ac:dyDescent="0.2">
      <c r="B642" s="32"/>
      <c r="F642" s="32"/>
    </row>
    <row r="643" spans="2:6" x14ac:dyDescent="0.2">
      <c r="B643" s="32"/>
      <c r="F643" s="32"/>
    </row>
    <row r="644" spans="2:6" x14ac:dyDescent="0.2">
      <c r="B644" s="32"/>
      <c r="F644" s="32"/>
    </row>
    <row r="645" spans="2:6" x14ac:dyDescent="0.2">
      <c r="B645" s="32"/>
      <c r="F645" s="32"/>
    </row>
    <row r="646" spans="2:6" x14ac:dyDescent="0.2">
      <c r="B646" s="32"/>
      <c r="F646" s="32"/>
    </row>
    <row r="647" spans="2:6" x14ac:dyDescent="0.2">
      <c r="B647" s="32"/>
      <c r="F647" s="32"/>
    </row>
    <row r="648" spans="2:6" x14ac:dyDescent="0.2">
      <c r="B648" s="32"/>
      <c r="F648" s="32"/>
    </row>
    <row r="649" spans="2:6" x14ac:dyDescent="0.2">
      <c r="B649" s="32"/>
      <c r="F649" s="32"/>
    </row>
    <row r="650" spans="2:6" x14ac:dyDescent="0.2">
      <c r="B650" s="32"/>
      <c r="F650" s="32"/>
    </row>
    <row r="651" spans="2:6" x14ac:dyDescent="0.2">
      <c r="B651" s="32"/>
      <c r="F651" s="32"/>
    </row>
    <row r="652" spans="2:6" x14ac:dyDescent="0.2">
      <c r="B652" s="32"/>
      <c r="F652" s="32"/>
    </row>
    <row r="653" spans="2:6" x14ac:dyDescent="0.2">
      <c r="B653" s="32"/>
      <c r="F653" s="32"/>
    </row>
    <row r="654" spans="2:6" x14ac:dyDescent="0.2">
      <c r="B654" s="32"/>
      <c r="F654" s="32"/>
    </row>
    <row r="655" spans="2:6" x14ac:dyDescent="0.2">
      <c r="B655" s="32"/>
      <c r="F655" s="32"/>
    </row>
    <row r="656" spans="2:6" x14ac:dyDescent="0.2">
      <c r="B656" s="32"/>
      <c r="F656" s="32"/>
    </row>
    <row r="657" spans="2:6" x14ac:dyDescent="0.2">
      <c r="B657" s="32"/>
      <c r="F657" s="32"/>
    </row>
    <row r="658" spans="2:6" x14ac:dyDescent="0.2">
      <c r="B658" s="32"/>
      <c r="F658" s="32"/>
    </row>
    <row r="659" spans="2:6" x14ac:dyDescent="0.2">
      <c r="B659" s="32"/>
      <c r="F659" s="32"/>
    </row>
    <row r="660" spans="2:6" x14ac:dyDescent="0.2">
      <c r="B660" s="32"/>
      <c r="F660" s="32"/>
    </row>
    <row r="661" spans="2:6" x14ac:dyDescent="0.2">
      <c r="B661" s="32"/>
      <c r="F661" s="32"/>
    </row>
    <row r="662" spans="2:6" x14ac:dyDescent="0.2">
      <c r="B662" s="32"/>
      <c r="F662" s="32"/>
    </row>
    <row r="663" spans="2:6" x14ac:dyDescent="0.2">
      <c r="B663" s="32"/>
      <c r="F663" s="32"/>
    </row>
    <row r="664" spans="2:6" x14ac:dyDescent="0.2">
      <c r="B664" s="32"/>
      <c r="F664" s="32"/>
    </row>
    <row r="665" spans="2:6" x14ac:dyDescent="0.2">
      <c r="B665" s="32"/>
      <c r="F665" s="32"/>
    </row>
    <row r="666" spans="2:6" x14ac:dyDescent="0.2">
      <c r="B666" s="32"/>
      <c r="F666" s="32"/>
    </row>
    <row r="667" spans="2:6" x14ac:dyDescent="0.2">
      <c r="B667" s="32"/>
      <c r="F667" s="32"/>
    </row>
    <row r="668" spans="2:6" x14ac:dyDescent="0.2">
      <c r="B668" s="32"/>
      <c r="F668" s="32"/>
    </row>
    <row r="669" spans="2:6" x14ac:dyDescent="0.2">
      <c r="B669" s="32"/>
      <c r="F669" s="32"/>
    </row>
    <row r="670" spans="2:6" x14ac:dyDescent="0.2">
      <c r="B670" s="32"/>
      <c r="F670" s="32"/>
    </row>
    <row r="671" spans="2:6" x14ac:dyDescent="0.2">
      <c r="B671" s="32"/>
      <c r="F671" s="32"/>
    </row>
    <row r="672" spans="2:6" x14ac:dyDescent="0.2">
      <c r="B672" s="32"/>
      <c r="F672" s="32"/>
    </row>
    <row r="673" spans="2:6" x14ac:dyDescent="0.2">
      <c r="B673" s="32"/>
      <c r="F673" s="32"/>
    </row>
    <row r="674" spans="2:6" x14ac:dyDescent="0.2">
      <c r="B674" s="32"/>
      <c r="F674" s="32"/>
    </row>
    <row r="675" spans="2:6" x14ac:dyDescent="0.2">
      <c r="B675" s="32"/>
      <c r="F675" s="32"/>
    </row>
    <row r="676" spans="2:6" x14ac:dyDescent="0.2">
      <c r="B676" s="32"/>
      <c r="F676" s="32"/>
    </row>
    <row r="677" spans="2:6" x14ac:dyDescent="0.2">
      <c r="B677" s="32"/>
      <c r="F677" s="32"/>
    </row>
    <row r="678" spans="2:6" x14ac:dyDescent="0.2">
      <c r="B678" s="32"/>
      <c r="F678" s="32"/>
    </row>
    <row r="679" spans="2:6" x14ac:dyDescent="0.2">
      <c r="B679" s="32"/>
      <c r="F679" s="32"/>
    </row>
    <row r="680" spans="2:6" x14ac:dyDescent="0.2">
      <c r="B680" s="32"/>
      <c r="F680" s="32"/>
    </row>
    <row r="681" spans="2:6" x14ac:dyDescent="0.2">
      <c r="B681" s="32"/>
      <c r="F681" s="32"/>
    </row>
    <row r="682" spans="2:6" x14ac:dyDescent="0.2">
      <c r="B682" s="32"/>
      <c r="F682" s="32"/>
    </row>
    <row r="683" spans="2:6" x14ac:dyDescent="0.2">
      <c r="B683" s="32"/>
      <c r="F683" s="32"/>
    </row>
    <row r="684" spans="2:6" x14ac:dyDescent="0.2">
      <c r="B684" s="32"/>
      <c r="F684" s="32"/>
    </row>
    <row r="685" spans="2:6" x14ac:dyDescent="0.2">
      <c r="B685" s="32"/>
      <c r="F685" s="32"/>
    </row>
    <row r="686" spans="2:6" x14ac:dyDescent="0.2">
      <c r="B686" s="32"/>
      <c r="F686" s="32"/>
    </row>
    <row r="687" spans="2:6" x14ac:dyDescent="0.2">
      <c r="B687" s="32"/>
      <c r="F687" s="32"/>
    </row>
    <row r="688" spans="2:6" x14ac:dyDescent="0.2">
      <c r="B688" s="32"/>
      <c r="F688" s="32"/>
    </row>
    <row r="689" spans="2:6" x14ac:dyDescent="0.2">
      <c r="B689" s="32"/>
      <c r="F689" s="32"/>
    </row>
    <row r="690" spans="2:6" x14ac:dyDescent="0.2">
      <c r="B690" s="32"/>
      <c r="F690" s="32"/>
    </row>
    <row r="691" spans="2:6" x14ac:dyDescent="0.2">
      <c r="B691" s="32"/>
      <c r="F691" s="32"/>
    </row>
    <row r="692" spans="2:6" x14ac:dyDescent="0.2">
      <c r="B692" s="32"/>
      <c r="F692" s="32"/>
    </row>
    <row r="693" spans="2:6" x14ac:dyDescent="0.2">
      <c r="B693" s="32"/>
      <c r="F693" s="32"/>
    </row>
    <row r="694" spans="2:6" x14ac:dyDescent="0.2">
      <c r="B694" s="32"/>
      <c r="F694" s="32"/>
    </row>
    <row r="695" spans="2:6" x14ac:dyDescent="0.2">
      <c r="B695" s="32"/>
      <c r="F695" s="32"/>
    </row>
    <row r="696" spans="2:6" x14ac:dyDescent="0.2">
      <c r="B696" s="32"/>
      <c r="F696" s="32"/>
    </row>
    <row r="697" spans="2:6" x14ac:dyDescent="0.2">
      <c r="B697" s="32"/>
      <c r="F697" s="32"/>
    </row>
    <row r="698" spans="2:6" x14ac:dyDescent="0.2">
      <c r="B698" s="32"/>
      <c r="F698" s="32"/>
    </row>
    <row r="699" spans="2:6" x14ac:dyDescent="0.2">
      <c r="B699" s="32"/>
      <c r="F699" s="32"/>
    </row>
    <row r="700" spans="2:6" x14ac:dyDescent="0.2">
      <c r="B700" s="32"/>
      <c r="F700" s="32"/>
    </row>
    <row r="701" spans="2:6" x14ac:dyDescent="0.2">
      <c r="B701" s="32"/>
      <c r="F701" s="32"/>
    </row>
    <row r="702" spans="2:6" x14ac:dyDescent="0.2">
      <c r="B702" s="32"/>
      <c r="F702" s="32"/>
    </row>
    <row r="703" spans="2:6" x14ac:dyDescent="0.2">
      <c r="B703" s="32"/>
      <c r="F703" s="32"/>
    </row>
    <row r="704" spans="2:6" x14ac:dyDescent="0.2">
      <c r="B704" s="32"/>
      <c r="F704" s="32"/>
    </row>
    <row r="705" spans="2:6" x14ac:dyDescent="0.2">
      <c r="B705" s="32"/>
      <c r="F705" s="32"/>
    </row>
    <row r="706" spans="2:6" x14ac:dyDescent="0.2">
      <c r="B706" s="32"/>
      <c r="F706" s="32"/>
    </row>
    <row r="707" spans="2:6" x14ac:dyDescent="0.2">
      <c r="B707" s="32"/>
      <c r="F707" s="32"/>
    </row>
    <row r="708" spans="2:6" x14ac:dyDescent="0.2">
      <c r="B708" s="32"/>
      <c r="F708" s="32"/>
    </row>
    <row r="709" spans="2:6" x14ac:dyDescent="0.2">
      <c r="B709" s="32"/>
      <c r="F709" s="32"/>
    </row>
    <row r="710" spans="2:6" x14ac:dyDescent="0.2">
      <c r="B710" s="32"/>
      <c r="F710" s="32"/>
    </row>
    <row r="711" spans="2:6" x14ac:dyDescent="0.2">
      <c r="B711" s="32"/>
      <c r="F711" s="32"/>
    </row>
    <row r="712" spans="2:6" x14ac:dyDescent="0.2">
      <c r="B712" s="32"/>
      <c r="F712" s="32"/>
    </row>
    <row r="713" spans="2:6" x14ac:dyDescent="0.2">
      <c r="B713" s="32"/>
      <c r="F713" s="32"/>
    </row>
    <row r="714" spans="2:6" x14ac:dyDescent="0.2">
      <c r="B714" s="32"/>
      <c r="F714" s="32"/>
    </row>
    <row r="715" spans="2:6" x14ac:dyDescent="0.2">
      <c r="B715" s="32"/>
      <c r="F715" s="32"/>
    </row>
    <row r="716" spans="2:6" x14ac:dyDescent="0.2">
      <c r="B716" s="32"/>
      <c r="F716" s="32"/>
    </row>
    <row r="717" spans="2:6" x14ac:dyDescent="0.2">
      <c r="B717" s="32"/>
      <c r="F717" s="32"/>
    </row>
    <row r="718" spans="2:6" x14ac:dyDescent="0.2">
      <c r="B718" s="32"/>
      <c r="F718" s="32"/>
    </row>
    <row r="719" spans="2:6" x14ac:dyDescent="0.2">
      <c r="B719" s="32"/>
      <c r="F719" s="32"/>
    </row>
    <row r="720" spans="2:6" x14ac:dyDescent="0.2">
      <c r="B720" s="32"/>
      <c r="F720" s="32"/>
    </row>
    <row r="721" spans="2:6" x14ac:dyDescent="0.2">
      <c r="B721" s="32"/>
      <c r="F721" s="32"/>
    </row>
    <row r="722" spans="2:6" x14ac:dyDescent="0.2">
      <c r="B722" s="32"/>
      <c r="F722" s="32"/>
    </row>
    <row r="723" spans="2:6" x14ac:dyDescent="0.2">
      <c r="B723" s="32"/>
      <c r="F723" s="32"/>
    </row>
    <row r="724" spans="2:6" x14ac:dyDescent="0.2">
      <c r="B724" s="32"/>
      <c r="F724" s="32"/>
    </row>
    <row r="725" spans="2:6" x14ac:dyDescent="0.2">
      <c r="B725" s="32"/>
      <c r="F725" s="32"/>
    </row>
    <row r="726" spans="2:6" x14ac:dyDescent="0.2">
      <c r="B726" s="32"/>
      <c r="F726" s="32"/>
    </row>
    <row r="727" spans="2:6" x14ac:dyDescent="0.2">
      <c r="B727" s="32"/>
      <c r="F727" s="32"/>
    </row>
    <row r="728" spans="2:6" x14ac:dyDescent="0.2">
      <c r="B728" s="32"/>
      <c r="F728" s="32"/>
    </row>
    <row r="729" spans="2:6" x14ac:dyDescent="0.2">
      <c r="B729" s="32"/>
      <c r="F729" s="32"/>
    </row>
    <row r="730" spans="2:6" x14ac:dyDescent="0.2">
      <c r="B730" s="32"/>
      <c r="F730" s="32"/>
    </row>
    <row r="731" spans="2:6" x14ac:dyDescent="0.2">
      <c r="B731" s="32"/>
      <c r="F731" s="32"/>
    </row>
    <row r="732" spans="2:6" x14ac:dyDescent="0.2">
      <c r="B732" s="32"/>
      <c r="F732" s="32"/>
    </row>
    <row r="733" spans="2:6" x14ac:dyDescent="0.2">
      <c r="B733" s="32"/>
      <c r="F733" s="32"/>
    </row>
    <row r="734" spans="2:6" x14ac:dyDescent="0.2">
      <c r="B734" s="32"/>
      <c r="F734" s="32"/>
    </row>
    <row r="735" spans="2:6" x14ac:dyDescent="0.2">
      <c r="B735" s="32"/>
      <c r="F735" s="32"/>
    </row>
    <row r="736" spans="2:6" x14ac:dyDescent="0.2">
      <c r="B736" s="32"/>
      <c r="F736" s="32"/>
    </row>
    <row r="737" spans="2:6" x14ac:dyDescent="0.2">
      <c r="B737" s="32"/>
      <c r="F737" s="32"/>
    </row>
    <row r="738" spans="2:6" x14ac:dyDescent="0.2">
      <c r="B738" s="32"/>
      <c r="F738" s="32"/>
    </row>
    <row r="739" spans="2:6" x14ac:dyDescent="0.2">
      <c r="B739" s="32"/>
      <c r="F739" s="32"/>
    </row>
    <row r="740" spans="2:6" x14ac:dyDescent="0.2">
      <c r="B740" s="32"/>
      <c r="F740" s="32"/>
    </row>
    <row r="741" spans="2:6" x14ac:dyDescent="0.2">
      <c r="B741" s="32"/>
      <c r="F741" s="32"/>
    </row>
    <row r="742" spans="2:6" x14ac:dyDescent="0.2">
      <c r="B742" s="32"/>
      <c r="F742" s="32"/>
    </row>
    <row r="743" spans="2:6" x14ac:dyDescent="0.2">
      <c r="B743" s="32"/>
      <c r="F743" s="32"/>
    </row>
    <row r="744" spans="2:6" x14ac:dyDescent="0.2">
      <c r="B744" s="32"/>
      <c r="F744" s="32"/>
    </row>
    <row r="745" spans="2:6" x14ac:dyDescent="0.2">
      <c r="B745" s="32"/>
      <c r="F745" s="32"/>
    </row>
    <row r="746" spans="2:6" x14ac:dyDescent="0.2">
      <c r="B746" s="32"/>
      <c r="F746" s="32"/>
    </row>
    <row r="747" spans="2:6" x14ac:dyDescent="0.2">
      <c r="B747" s="32"/>
      <c r="F747" s="32"/>
    </row>
    <row r="748" spans="2:6" x14ac:dyDescent="0.2">
      <c r="B748" s="32"/>
      <c r="F748" s="32"/>
    </row>
    <row r="749" spans="2:6" x14ac:dyDescent="0.2">
      <c r="B749" s="32"/>
      <c r="F749" s="32"/>
    </row>
    <row r="750" spans="2:6" x14ac:dyDescent="0.2">
      <c r="B750" s="32"/>
      <c r="F750" s="32"/>
    </row>
    <row r="751" spans="2:6" x14ac:dyDescent="0.2">
      <c r="B751" s="32"/>
      <c r="F751" s="32"/>
    </row>
    <row r="752" spans="2:6" x14ac:dyDescent="0.2">
      <c r="B752" s="32"/>
      <c r="F752" s="32"/>
    </row>
    <row r="753" spans="2:6" x14ac:dyDescent="0.2">
      <c r="B753" s="32"/>
      <c r="F753" s="32"/>
    </row>
    <row r="754" spans="2:6" x14ac:dyDescent="0.2">
      <c r="B754" s="32"/>
      <c r="F754" s="32"/>
    </row>
    <row r="755" spans="2:6" x14ac:dyDescent="0.2">
      <c r="B755" s="32"/>
      <c r="F755" s="32"/>
    </row>
    <row r="756" spans="2:6" x14ac:dyDescent="0.2">
      <c r="B756" s="32"/>
      <c r="F756" s="32"/>
    </row>
    <row r="757" spans="2:6" x14ac:dyDescent="0.2">
      <c r="B757" s="32"/>
      <c r="F757" s="32"/>
    </row>
    <row r="758" spans="2:6" x14ac:dyDescent="0.2">
      <c r="B758" s="32"/>
      <c r="F758" s="32"/>
    </row>
    <row r="759" spans="2:6" x14ac:dyDescent="0.2">
      <c r="B759" s="32"/>
      <c r="F759" s="32"/>
    </row>
    <row r="760" spans="2:6" x14ac:dyDescent="0.2">
      <c r="B760" s="32"/>
      <c r="F760" s="32"/>
    </row>
    <row r="761" spans="2:6" x14ac:dyDescent="0.2">
      <c r="B761" s="32"/>
      <c r="F761" s="32"/>
    </row>
    <row r="762" spans="2:6" x14ac:dyDescent="0.2">
      <c r="B762" s="32"/>
      <c r="F762" s="32"/>
    </row>
    <row r="763" spans="2:6" x14ac:dyDescent="0.2">
      <c r="B763" s="32"/>
      <c r="F763" s="32"/>
    </row>
    <row r="764" spans="2:6" x14ac:dyDescent="0.2">
      <c r="B764" s="32"/>
      <c r="F764" s="32"/>
    </row>
    <row r="765" spans="2:6" x14ac:dyDescent="0.2">
      <c r="B765" s="32"/>
      <c r="F765" s="32"/>
    </row>
    <row r="766" spans="2:6" x14ac:dyDescent="0.2">
      <c r="B766" s="32"/>
      <c r="F766" s="32"/>
    </row>
    <row r="767" spans="2:6" x14ac:dyDescent="0.2">
      <c r="B767" s="32"/>
      <c r="F767" s="32"/>
    </row>
    <row r="768" spans="2:6" x14ac:dyDescent="0.2">
      <c r="B768" s="32"/>
      <c r="F768" s="32"/>
    </row>
    <row r="769" spans="2:6" x14ac:dyDescent="0.2">
      <c r="B769" s="32"/>
      <c r="F769" s="32"/>
    </row>
    <row r="770" spans="2:6" x14ac:dyDescent="0.2">
      <c r="B770" s="32"/>
      <c r="F770" s="32"/>
    </row>
    <row r="771" spans="2:6" x14ac:dyDescent="0.2">
      <c r="B771" s="32"/>
      <c r="F771" s="32"/>
    </row>
    <row r="772" spans="2:6" x14ac:dyDescent="0.2">
      <c r="B772" s="32"/>
      <c r="F772" s="32"/>
    </row>
    <row r="773" spans="2:6" x14ac:dyDescent="0.2">
      <c r="B773" s="32"/>
      <c r="F773" s="32"/>
    </row>
    <row r="774" spans="2:6" x14ac:dyDescent="0.2">
      <c r="B774" s="32"/>
      <c r="F774" s="32"/>
    </row>
    <row r="775" spans="2:6" x14ac:dyDescent="0.2">
      <c r="B775" s="32"/>
      <c r="F775" s="32"/>
    </row>
    <row r="776" spans="2:6" x14ac:dyDescent="0.2">
      <c r="B776" s="32"/>
      <c r="F776" s="32"/>
    </row>
    <row r="777" spans="2:6" x14ac:dyDescent="0.2">
      <c r="B777" s="32"/>
      <c r="F777" s="32"/>
    </row>
    <row r="778" spans="2:6" x14ac:dyDescent="0.2">
      <c r="B778" s="32"/>
      <c r="F778" s="32"/>
    </row>
    <row r="779" spans="2:6" x14ac:dyDescent="0.2">
      <c r="B779" s="32"/>
      <c r="F779" s="32"/>
    </row>
    <row r="780" spans="2:6" x14ac:dyDescent="0.2">
      <c r="B780" s="32"/>
      <c r="F780" s="32"/>
    </row>
    <row r="781" spans="2:6" x14ac:dyDescent="0.2">
      <c r="B781" s="32"/>
      <c r="F781" s="32"/>
    </row>
    <row r="782" spans="2:6" x14ac:dyDescent="0.2">
      <c r="B782" s="32"/>
      <c r="F782" s="32"/>
    </row>
    <row r="783" spans="2:6" x14ac:dyDescent="0.2">
      <c r="B783" s="32"/>
      <c r="F783" s="32"/>
    </row>
    <row r="784" spans="2:6" x14ac:dyDescent="0.2">
      <c r="B784" s="32"/>
      <c r="F784" s="32"/>
    </row>
    <row r="785" spans="2:6" x14ac:dyDescent="0.2">
      <c r="B785" s="32"/>
      <c r="F785" s="32"/>
    </row>
    <row r="786" spans="2:6" x14ac:dyDescent="0.2">
      <c r="B786" s="32"/>
      <c r="F786" s="32"/>
    </row>
    <row r="787" spans="2:6" x14ac:dyDescent="0.2">
      <c r="B787" s="32"/>
      <c r="F787" s="32"/>
    </row>
    <row r="788" spans="2:6" x14ac:dyDescent="0.2">
      <c r="B788" s="32"/>
      <c r="F788" s="32"/>
    </row>
    <row r="789" spans="2:6" x14ac:dyDescent="0.2">
      <c r="B789" s="32"/>
      <c r="F789" s="32"/>
    </row>
    <row r="790" spans="2:6" x14ac:dyDescent="0.2">
      <c r="B790" s="32"/>
      <c r="F790" s="32"/>
    </row>
    <row r="791" spans="2:6" x14ac:dyDescent="0.2">
      <c r="B791" s="32"/>
      <c r="F791" s="32"/>
    </row>
    <row r="792" spans="2:6" x14ac:dyDescent="0.2">
      <c r="B792" s="32"/>
      <c r="F792" s="32"/>
    </row>
    <row r="793" spans="2:6" x14ac:dyDescent="0.2">
      <c r="B793" s="32"/>
      <c r="F793" s="32"/>
    </row>
    <row r="794" spans="2:6" x14ac:dyDescent="0.2">
      <c r="B794" s="32"/>
      <c r="F794" s="32"/>
    </row>
    <row r="795" spans="2:6" x14ac:dyDescent="0.2">
      <c r="B795" s="32"/>
      <c r="F795" s="32"/>
    </row>
    <row r="796" spans="2:6" x14ac:dyDescent="0.2">
      <c r="B796" s="32"/>
      <c r="F796" s="32"/>
    </row>
    <row r="797" spans="2:6" x14ac:dyDescent="0.2">
      <c r="B797" s="32"/>
      <c r="F797" s="32"/>
    </row>
    <row r="798" spans="2:6" x14ac:dyDescent="0.2">
      <c r="B798" s="32"/>
      <c r="F798" s="32"/>
    </row>
    <row r="799" spans="2:6" x14ac:dyDescent="0.2">
      <c r="B799" s="32"/>
      <c r="F799" s="32"/>
    </row>
    <row r="800" spans="2:6" x14ac:dyDescent="0.2">
      <c r="B800" s="32"/>
      <c r="F800" s="32"/>
    </row>
    <row r="801" spans="2:6" x14ac:dyDescent="0.2">
      <c r="B801" s="32"/>
      <c r="F801" s="32"/>
    </row>
    <row r="802" spans="2:6" x14ac:dyDescent="0.2">
      <c r="B802" s="32"/>
      <c r="F802" s="32"/>
    </row>
    <row r="803" spans="2:6" x14ac:dyDescent="0.2">
      <c r="B803" s="32"/>
      <c r="F803" s="32"/>
    </row>
    <row r="804" spans="2:6" x14ac:dyDescent="0.2">
      <c r="B804" s="32"/>
      <c r="F804" s="32"/>
    </row>
    <row r="805" spans="2:6" x14ac:dyDescent="0.2">
      <c r="B805" s="32"/>
      <c r="F805" s="32"/>
    </row>
    <row r="806" spans="2:6" x14ac:dyDescent="0.2">
      <c r="B806" s="32"/>
      <c r="F806" s="32"/>
    </row>
    <row r="807" spans="2:6" x14ac:dyDescent="0.2">
      <c r="B807" s="32"/>
      <c r="F807" s="32"/>
    </row>
    <row r="808" spans="2:6" x14ac:dyDescent="0.2">
      <c r="B808" s="32"/>
      <c r="F808" s="32"/>
    </row>
    <row r="809" spans="2:6" x14ac:dyDescent="0.2">
      <c r="B809" s="32"/>
      <c r="F809" s="32"/>
    </row>
    <row r="810" spans="2:6" x14ac:dyDescent="0.2">
      <c r="B810" s="32"/>
      <c r="F810" s="32"/>
    </row>
    <row r="811" spans="2:6" x14ac:dyDescent="0.2">
      <c r="B811" s="32"/>
      <c r="F811" s="32"/>
    </row>
    <row r="812" spans="2:6" x14ac:dyDescent="0.2">
      <c r="B812" s="32"/>
      <c r="F812" s="32"/>
    </row>
    <row r="813" spans="2:6" x14ac:dyDescent="0.2">
      <c r="B813" s="32"/>
      <c r="F813" s="32"/>
    </row>
    <row r="814" spans="2:6" x14ac:dyDescent="0.2">
      <c r="B814" s="32"/>
      <c r="F814" s="32"/>
    </row>
    <row r="815" spans="2:6" x14ac:dyDescent="0.2">
      <c r="B815" s="32"/>
      <c r="F815" s="32"/>
    </row>
    <row r="816" spans="2:6" x14ac:dyDescent="0.2">
      <c r="B816" s="32"/>
      <c r="F816" s="32"/>
    </row>
    <row r="817" spans="2:6" x14ac:dyDescent="0.2">
      <c r="B817" s="32"/>
      <c r="F817" s="32"/>
    </row>
    <row r="818" spans="2:6" x14ac:dyDescent="0.2">
      <c r="B818" s="32"/>
      <c r="F818" s="32"/>
    </row>
    <row r="819" spans="2:6" x14ac:dyDescent="0.2">
      <c r="B819" s="32"/>
      <c r="F819" s="32"/>
    </row>
    <row r="820" spans="2:6" x14ac:dyDescent="0.2">
      <c r="B820" s="32"/>
      <c r="F820" s="32"/>
    </row>
    <row r="821" spans="2:6" x14ac:dyDescent="0.2">
      <c r="B821" s="32"/>
      <c r="F821" s="32"/>
    </row>
    <row r="822" spans="2:6" x14ac:dyDescent="0.2">
      <c r="B822" s="32"/>
      <c r="F822" s="32"/>
    </row>
    <row r="823" spans="2:6" x14ac:dyDescent="0.2">
      <c r="B823" s="32"/>
      <c r="F823" s="32"/>
    </row>
    <row r="824" spans="2:6" x14ac:dyDescent="0.2">
      <c r="B824" s="32"/>
      <c r="F824" s="32"/>
    </row>
    <row r="825" spans="2:6" x14ac:dyDescent="0.2">
      <c r="B825" s="32"/>
      <c r="F825" s="32"/>
    </row>
    <row r="826" spans="2:6" x14ac:dyDescent="0.2">
      <c r="B826" s="32"/>
      <c r="F826" s="32"/>
    </row>
    <row r="827" spans="2:6" x14ac:dyDescent="0.2">
      <c r="B827" s="32"/>
      <c r="F827" s="32"/>
    </row>
    <row r="828" spans="2:6" x14ac:dyDescent="0.2">
      <c r="B828" s="32"/>
      <c r="F828" s="32"/>
    </row>
    <row r="829" spans="2:6" x14ac:dyDescent="0.2">
      <c r="B829" s="32"/>
      <c r="F829" s="32"/>
    </row>
    <row r="830" spans="2:6" x14ac:dyDescent="0.2">
      <c r="B830" s="32"/>
      <c r="F830" s="32"/>
    </row>
    <row r="831" spans="2:6" x14ac:dyDescent="0.2">
      <c r="B831" s="32"/>
      <c r="F831" s="32"/>
    </row>
    <row r="832" spans="2:6" x14ac:dyDescent="0.2">
      <c r="B832" s="32"/>
      <c r="F832" s="32"/>
    </row>
    <row r="833" spans="2:6" x14ac:dyDescent="0.2">
      <c r="B833" s="32"/>
      <c r="F833" s="32"/>
    </row>
    <row r="834" spans="2:6" x14ac:dyDescent="0.2">
      <c r="B834" s="32"/>
      <c r="F834" s="32"/>
    </row>
    <row r="835" spans="2:6" x14ac:dyDescent="0.2">
      <c r="B835" s="32"/>
      <c r="F835" s="32"/>
    </row>
    <row r="836" spans="2:6" x14ac:dyDescent="0.2">
      <c r="B836" s="32"/>
      <c r="F836" s="32"/>
    </row>
    <row r="837" spans="2:6" x14ac:dyDescent="0.2">
      <c r="B837" s="32"/>
      <c r="F837" s="32"/>
    </row>
    <row r="838" spans="2:6" x14ac:dyDescent="0.2">
      <c r="B838" s="32"/>
      <c r="F838" s="32"/>
    </row>
    <row r="839" spans="2:6" x14ac:dyDescent="0.2">
      <c r="B839" s="32"/>
      <c r="F839" s="32"/>
    </row>
    <row r="840" spans="2:6" x14ac:dyDescent="0.2">
      <c r="B840" s="32"/>
      <c r="F840" s="32"/>
    </row>
    <row r="841" spans="2:6" x14ac:dyDescent="0.2">
      <c r="B841" s="32"/>
      <c r="F841" s="32"/>
    </row>
    <row r="842" spans="2:6" x14ac:dyDescent="0.2">
      <c r="B842" s="32"/>
      <c r="F842" s="32"/>
    </row>
    <row r="843" spans="2:6" x14ac:dyDescent="0.2">
      <c r="B843" s="32"/>
      <c r="F843" s="32"/>
    </row>
    <row r="844" spans="2:6" x14ac:dyDescent="0.2">
      <c r="B844" s="32"/>
      <c r="F844" s="32"/>
    </row>
    <row r="845" spans="2:6" x14ac:dyDescent="0.2">
      <c r="B845" s="32"/>
      <c r="F845" s="32"/>
    </row>
    <row r="846" spans="2:6" x14ac:dyDescent="0.2">
      <c r="B846" s="32"/>
      <c r="F846" s="32"/>
    </row>
    <row r="847" spans="2:6" x14ac:dyDescent="0.2">
      <c r="B847" s="32"/>
      <c r="F847" s="32"/>
    </row>
    <row r="848" spans="2:6" x14ac:dyDescent="0.2">
      <c r="B848" s="32"/>
      <c r="F848" s="32"/>
    </row>
    <row r="849" spans="2:6" x14ac:dyDescent="0.2">
      <c r="B849" s="32"/>
      <c r="F849" s="32"/>
    </row>
    <row r="850" spans="2:6" x14ac:dyDescent="0.2">
      <c r="B850" s="32"/>
      <c r="F850" s="32"/>
    </row>
    <row r="851" spans="2:6" x14ac:dyDescent="0.2">
      <c r="B851" s="32"/>
      <c r="F851" s="32"/>
    </row>
    <row r="852" spans="2:6" x14ac:dyDescent="0.2">
      <c r="B852" s="32"/>
      <c r="F852" s="32"/>
    </row>
    <row r="853" spans="2:6" x14ac:dyDescent="0.2">
      <c r="B853" s="32"/>
      <c r="F853" s="32"/>
    </row>
    <row r="854" spans="2:6" x14ac:dyDescent="0.2">
      <c r="B854" s="32"/>
      <c r="F854" s="32"/>
    </row>
    <row r="855" spans="2:6" x14ac:dyDescent="0.2">
      <c r="B855" s="32"/>
      <c r="F855" s="32"/>
    </row>
    <row r="856" spans="2:6" x14ac:dyDescent="0.2">
      <c r="B856" s="32"/>
      <c r="F856" s="32"/>
    </row>
    <row r="857" spans="2:6" x14ac:dyDescent="0.2">
      <c r="B857" s="32"/>
      <c r="F857" s="32"/>
    </row>
    <row r="858" spans="2:6" x14ac:dyDescent="0.2">
      <c r="B858" s="32"/>
      <c r="F858" s="32"/>
    </row>
    <row r="859" spans="2:6" x14ac:dyDescent="0.2">
      <c r="B859" s="32"/>
      <c r="F859" s="32"/>
    </row>
    <row r="860" spans="2:6" x14ac:dyDescent="0.2">
      <c r="B860" s="32"/>
      <c r="F860" s="32"/>
    </row>
    <row r="861" spans="2:6" x14ac:dyDescent="0.2">
      <c r="B861" s="32"/>
      <c r="F861" s="32"/>
    </row>
    <row r="862" spans="2:6" x14ac:dyDescent="0.2">
      <c r="B862" s="32"/>
      <c r="F862" s="32"/>
    </row>
    <row r="863" spans="2:6" x14ac:dyDescent="0.2">
      <c r="B863" s="32"/>
      <c r="F863" s="32"/>
    </row>
    <row r="864" spans="2:6" x14ac:dyDescent="0.2">
      <c r="B864" s="32"/>
      <c r="F864" s="32"/>
    </row>
    <row r="865" spans="2:6" x14ac:dyDescent="0.2">
      <c r="B865" s="32"/>
      <c r="F865" s="32"/>
    </row>
    <row r="866" spans="2:6" x14ac:dyDescent="0.2">
      <c r="B866" s="32"/>
      <c r="F866" s="32"/>
    </row>
    <row r="867" spans="2:6" x14ac:dyDescent="0.2">
      <c r="B867" s="32"/>
      <c r="F867" s="32"/>
    </row>
    <row r="868" spans="2:6" x14ac:dyDescent="0.2">
      <c r="B868" s="32"/>
      <c r="F868" s="32"/>
    </row>
    <row r="869" spans="2:6" x14ac:dyDescent="0.2">
      <c r="B869" s="32"/>
      <c r="F869" s="32"/>
    </row>
    <row r="870" spans="2:6" x14ac:dyDescent="0.2">
      <c r="B870" s="32"/>
      <c r="F870" s="32"/>
    </row>
    <row r="871" spans="2:6" x14ac:dyDescent="0.2">
      <c r="B871" s="32"/>
      <c r="F871" s="32"/>
    </row>
    <row r="872" spans="2:6" x14ac:dyDescent="0.2">
      <c r="B872" s="32"/>
      <c r="F872" s="32"/>
    </row>
    <row r="873" spans="2:6" x14ac:dyDescent="0.2">
      <c r="B873" s="32"/>
      <c r="F873" s="32"/>
    </row>
    <row r="874" spans="2:6" x14ac:dyDescent="0.2">
      <c r="B874" s="32"/>
      <c r="F874" s="32"/>
    </row>
    <row r="875" spans="2:6" x14ac:dyDescent="0.2">
      <c r="B875" s="32"/>
      <c r="F875" s="32"/>
    </row>
    <row r="876" spans="2:6" x14ac:dyDescent="0.2">
      <c r="B876" s="32"/>
      <c r="F876" s="32"/>
    </row>
    <row r="877" spans="2:6" x14ac:dyDescent="0.2">
      <c r="B877" s="32"/>
      <c r="F877" s="32"/>
    </row>
    <row r="878" spans="2:6" x14ac:dyDescent="0.2">
      <c r="B878" s="32"/>
      <c r="F878" s="32"/>
    </row>
    <row r="879" spans="2:6" x14ac:dyDescent="0.2">
      <c r="B879" s="32"/>
      <c r="F879" s="32"/>
    </row>
    <row r="880" spans="2:6" x14ac:dyDescent="0.2">
      <c r="B880" s="32"/>
      <c r="F880" s="32"/>
    </row>
    <row r="881" spans="2:6" x14ac:dyDescent="0.2">
      <c r="B881" s="32"/>
      <c r="F881" s="32"/>
    </row>
    <row r="882" spans="2:6" x14ac:dyDescent="0.2">
      <c r="B882" s="32"/>
      <c r="F882" s="32"/>
    </row>
    <row r="883" spans="2:6" x14ac:dyDescent="0.2">
      <c r="B883" s="32"/>
      <c r="F883" s="32"/>
    </row>
    <row r="884" spans="2:6" x14ac:dyDescent="0.2">
      <c r="B884" s="32"/>
      <c r="F884" s="32"/>
    </row>
    <row r="885" spans="2:6" x14ac:dyDescent="0.2">
      <c r="B885" s="32"/>
      <c r="F885" s="32"/>
    </row>
    <row r="886" spans="2:6" x14ac:dyDescent="0.2">
      <c r="B886" s="32"/>
      <c r="F886" s="32"/>
    </row>
    <row r="887" spans="2:6" x14ac:dyDescent="0.2">
      <c r="B887" s="32"/>
      <c r="F887" s="32"/>
    </row>
    <row r="888" spans="2:6" x14ac:dyDescent="0.2">
      <c r="B888" s="32"/>
      <c r="F888" s="32"/>
    </row>
    <row r="889" spans="2:6" x14ac:dyDescent="0.2">
      <c r="B889" s="32"/>
      <c r="F889" s="32"/>
    </row>
    <row r="890" spans="2:6" x14ac:dyDescent="0.2">
      <c r="B890" s="32"/>
      <c r="F890" s="32"/>
    </row>
    <row r="891" spans="2:6" x14ac:dyDescent="0.2">
      <c r="B891" s="32"/>
      <c r="F891" s="32"/>
    </row>
    <row r="892" spans="2:6" x14ac:dyDescent="0.2">
      <c r="B892" s="32"/>
      <c r="F892" s="32"/>
    </row>
    <row r="893" spans="2:6" x14ac:dyDescent="0.2">
      <c r="B893" s="32"/>
      <c r="F893" s="32"/>
    </row>
    <row r="894" spans="2:6" x14ac:dyDescent="0.2">
      <c r="B894" s="32"/>
      <c r="F894" s="32"/>
    </row>
    <row r="895" spans="2:6" x14ac:dyDescent="0.2">
      <c r="B895" s="32"/>
      <c r="F895" s="32"/>
    </row>
    <row r="896" spans="2:6" x14ac:dyDescent="0.2">
      <c r="B896" s="32"/>
      <c r="F896" s="32"/>
    </row>
    <row r="897" spans="2:6" x14ac:dyDescent="0.2">
      <c r="B897" s="32"/>
      <c r="F897" s="32"/>
    </row>
    <row r="898" spans="2:6" x14ac:dyDescent="0.2">
      <c r="B898" s="32"/>
      <c r="F898" s="32"/>
    </row>
    <row r="899" spans="2:6" x14ac:dyDescent="0.2">
      <c r="B899" s="32"/>
      <c r="F899" s="32"/>
    </row>
    <row r="900" spans="2:6" x14ac:dyDescent="0.2">
      <c r="B900" s="32"/>
      <c r="F900" s="32"/>
    </row>
    <row r="901" spans="2:6" x14ac:dyDescent="0.2">
      <c r="B901" s="32"/>
      <c r="F901" s="32"/>
    </row>
    <row r="902" spans="2:6" x14ac:dyDescent="0.2">
      <c r="B902" s="32"/>
      <c r="F902" s="32"/>
    </row>
    <row r="903" spans="2:6" x14ac:dyDescent="0.2">
      <c r="B903" s="32"/>
      <c r="F903" s="32"/>
    </row>
    <row r="904" spans="2:6" x14ac:dyDescent="0.2">
      <c r="B904" s="32"/>
      <c r="F904" s="32"/>
    </row>
    <row r="905" spans="2:6" x14ac:dyDescent="0.2">
      <c r="B905" s="32"/>
      <c r="F905" s="32"/>
    </row>
    <row r="906" spans="2:6" x14ac:dyDescent="0.2">
      <c r="B906" s="32"/>
      <c r="F906" s="32"/>
    </row>
    <row r="907" spans="2:6" x14ac:dyDescent="0.2">
      <c r="B907" s="32"/>
      <c r="F907" s="32"/>
    </row>
    <row r="908" spans="2:6" x14ac:dyDescent="0.2">
      <c r="B908" s="32"/>
      <c r="F908" s="32"/>
    </row>
    <row r="909" spans="2:6" x14ac:dyDescent="0.2">
      <c r="B909" s="32"/>
      <c r="F909" s="32"/>
    </row>
    <row r="910" spans="2:6" x14ac:dyDescent="0.2">
      <c r="B910" s="32"/>
      <c r="F910" s="32"/>
    </row>
    <row r="911" spans="2:6" x14ac:dyDescent="0.2">
      <c r="B911" s="32"/>
      <c r="F911" s="32"/>
    </row>
    <row r="912" spans="2:6" x14ac:dyDescent="0.2">
      <c r="B912" s="32"/>
      <c r="F912" s="32"/>
    </row>
    <row r="913" spans="2:6" x14ac:dyDescent="0.2">
      <c r="B913" s="32"/>
      <c r="F913" s="32"/>
    </row>
    <row r="914" spans="2:6" x14ac:dyDescent="0.2">
      <c r="B914" s="32"/>
      <c r="F914" s="32"/>
    </row>
    <row r="915" spans="2:6" x14ac:dyDescent="0.2">
      <c r="B915" s="32"/>
      <c r="F915" s="32"/>
    </row>
    <row r="916" spans="2:6" x14ac:dyDescent="0.2">
      <c r="B916" s="32"/>
      <c r="F916" s="32"/>
    </row>
    <row r="917" spans="2:6" x14ac:dyDescent="0.2">
      <c r="B917" s="32"/>
      <c r="F917" s="32"/>
    </row>
    <row r="918" spans="2:6" x14ac:dyDescent="0.2">
      <c r="B918" s="32"/>
      <c r="F918" s="32"/>
    </row>
    <row r="919" spans="2:6" x14ac:dyDescent="0.2">
      <c r="B919" s="32"/>
      <c r="F919" s="32"/>
    </row>
    <row r="920" spans="2:6" x14ac:dyDescent="0.2">
      <c r="B920" s="32"/>
      <c r="F920" s="32"/>
    </row>
    <row r="921" spans="2:6" x14ac:dyDescent="0.2">
      <c r="B921" s="32"/>
      <c r="F921" s="32"/>
    </row>
    <row r="922" spans="2:6" x14ac:dyDescent="0.2">
      <c r="B922" s="32"/>
      <c r="F922" s="32"/>
    </row>
    <row r="923" spans="2:6" x14ac:dyDescent="0.2">
      <c r="B923" s="32"/>
      <c r="F923" s="32"/>
    </row>
    <row r="924" spans="2:6" x14ac:dyDescent="0.2">
      <c r="B924" s="32"/>
      <c r="F924" s="32"/>
    </row>
    <row r="925" spans="2:6" x14ac:dyDescent="0.2">
      <c r="B925" s="32"/>
      <c r="F925" s="32"/>
    </row>
    <row r="926" spans="2:6" x14ac:dyDescent="0.2">
      <c r="B926" s="32"/>
      <c r="F926" s="32"/>
    </row>
    <row r="927" spans="2:6" x14ac:dyDescent="0.2">
      <c r="B927" s="32"/>
      <c r="F927" s="32"/>
    </row>
    <row r="928" spans="2:6" x14ac:dyDescent="0.2">
      <c r="B928" s="32"/>
      <c r="F928" s="32"/>
    </row>
    <row r="929" spans="2:6" x14ac:dyDescent="0.2">
      <c r="B929" s="32"/>
      <c r="F929" s="32"/>
    </row>
    <row r="930" spans="2:6" x14ac:dyDescent="0.2">
      <c r="B930" s="32"/>
      <c r="F930" s="32"/>
    </row>
    <row r="931" spans="2:6" x14ac:dyDescent="0.2">
      <c r="B931" s="32"/>
      <c r="F931" s="32"/>
    </row>
    <row r="932" spans="2:6" x14ac:dyDescent="0.2">
      <c r="B932" s="32"/>
      <c r="F932" s="32"/>
    </row>
    <row r="933" spans="2:6" x14ac:dyDescent="0.2">
      <c r="B933" s="32"/>
      <c r="F933" s="32"/>
    </row>
    <row r="934" spans="2:6" x14ac:dyDescent="0.2">
      <c r="B934" s="32"/>
      <c r="F934" s="32"/>
    </row>
    <row r="935" spans="2:6" x14ac:dyDescent="0.2">
      <c r="B935" s="32"/>
      <c r="F935" s="32"/>
    </row>
    <row r="936" spans="2:6" x14ac:dyDescent="0.2">
      <c r="B936" s="32"/>
      <c r="F936" s="32"/>
    </row>
    <row r="937" spans="2:6" x14ac:dyDescent="0.2">
      <c r="B937" s="32"/>
      <c r="F937" s="32"/>
    </row>
    <row r="938" spans="2:6" x14ac:dyDescent="0.2">
      <c r="B938" s="32"/>
      <c r="F938" s="32"/>
    </row>
    <row r="939" spans="2:6" x14ac:dyDescent="0.2">
      <c r="B939" s="32"/>
      <c r="F939" s="32"/>
    </row>
    <row r="940" spans="2:6" x14ac:dyDescent="0.2">
      <c r="B940" s="32"/>
      <c r="F940" s="32"/>
    </row>
    <row r="941" spans="2:6" x14ac:dyDescent="0.2">
      <c r="B941" s="32"/>
      <c r="F941" s="32"/>
    </row>
    <row r="942" spans="2:6" x14ac:dyDescent="0.2">
      <c r="B942" s="32"/>
      <c r="F942" s="32"/>
    </row>
    <row r="943" spans="2:6" x14ac:dyDescent="0.2">
      <c r="B943" s="32"/>
      <c r="F943" s="32"/>
    </row>
    <row r="944" spans="2:6" x14ac:dyDescent="0.2">
      <c r="B944" s="32"/>
      <c r="F944" s="32"/>
    </row>
    <row r="945" spans="2:6" x14ac:dyDescent="0.2">
      <c r="B945" s="32"/>
      <c r="F945" s="32"/>
    </row>
    <row r="946" spans="2:6" x14ac:dyDescent="0.2">
      <c r="B946" s="32"/>
      <c r="F946" s="32"/>
    </row>
    <row r="947" spans="2:6" x14ac:dyDescent="0.2">
      <c r="B947" s="32"/>
      <c r="F947" s="32"/>
    </row>
    <row r="948" spans="2:6" x14ac:dyDescent="0.2">
      <c r="B948" s="32"/>
      <c r="F948" s="32"/>
    </row>
    <row r="949" spans="2:6" x14ac:dyDescent="0.2">
      <c r="B949" s="32"/>
      <c r="F949" s="32"/>
    </row>
    <row r="950" spans="2:6" x14ac:dyDescent="0.2">
      <c r="B950" s="32"/>
      <c r="F950" s="32"/>
    </row>
    <row r="951" spans="2:6" x14ac:dyDescent="0.2">
      <c r="B951" s="32"/>
      <c r="F951" s="32"/>
    </row>
    <row r="952" spans="2:6" x14ac:dyDescent="0.2">
      <c r="B952" s="32"/>
      <c r="F952" s="32"/>
    </row>
    <row r="953" spans="2:6" x14ac:dyDescent="0.2">
      <c r="B953" s="32"/>
      <c r="F953" s="32"/>
    </row>
    <row r="954" spans="2:6" x14ac:dyDescent="0.2">
      <c r="B954" s="32"/>
      <c r="F954" s="32"/>
    </row>
    <row r="955" spans="2:6" x14ac:dyDescent="0.2">
      <c r="B955" s="32"/>
      <c r="F955" s="32"/>
    </row>
    <row r="956" spans="2:6" x14ac:dyDescent="0.2">
      <c r="B956" s="32"/>
      <c r="F956" s="32"/>
    </row>
    <row r="957" spans="2:6" x14ac:dyDescent="0.2">
      <c r="B957" s="32"/>
      <c r="F957" s="32"/>
    </row>
    <row r="958" spans="2:6" x14ac:dyDescent="0.2">
      <c r="B958" s="32"/>
      <c r="F958" s="32"/>
    </row>
    <row r="959" spans="2:6" x14ac:dyDescent="0.2">
      <c r="B959" s="32"/>
      <c r="F959" s="32"/>
    </row>
    <row r="960" spans="2:6" x14ac:dyDescent="0.2">
      <c r="B960" s="32"/>
      <c r="F960" s="32"/>
    </row>
    <row r="961" spans="2:6" x14ac:dyDescent="0.2">
      <c r="B961" s="32"/>
      <c r="F961" s="32"/>
    </row>
    <row r="962" spans="2:6" x14ac:dyDescent="0.2">
      <c r="B962" s="32"/>
      <c r="F962" s="32"/>
    </row>
    <row r="963" spans="2:6" x14ac:dyDescent="0.2">
      <c r="B963" s="32"/>
      <c r="F963" s="32"/>
    </row>
    <row r="964" spans="2:6" x14ac:dyDescent="0.2">
      <c r="B964" s="32"/>
      <c r="F964" s="32"/>
    </row>
    <row r="965" spans="2:6" x14ac:dyDescent="0.2">
      <c r="B965" s="32"/>
      <c r="F965" s="32"/>
    </row>
    <row r="966" spans="2:6" x14ac:dyDescent="0.2">
      <c r="B966" s="32"/>
      <c r="F966" s="32"/>
    </row>
    <row r="967" spans="2:6" x14ac:dyDescent="0.2">
      <c r="B967" s="32"/>
      <c r="F967" s="32"/>
    </row>
    <row r="968" spans="2:6" x14ac:dyDescent="0.2">
      <c r="B968" s="32"/>
      <c r="F968" s="32"/>
    </row>
    <row r="969" spans="2:6" x14ac:dyDescent="0.2">
      <c r="B969" s="32"/>
      <c r="F969" s="32"/>
    </row>
    <row r="970" spans="2:6" x14ac:dyDescent="0.2">
      <c r="B970" s="32"/>
      <c r="F970" s="32"/>
    </row>
    <row r="971" spans="2:6" x14ac:dyDescent="0.2">
      <c r="B971" s="32"/>
      <c r="F971" s="32"/>
    </row>
    <row r="972" spans="2:6" x14ac:dyDescent="0.2">
      <c r="B972" s="32"/>
      <c r="F972" s="32"/>
    </row>
    <row r="973" spans="2:6" x14ac:dyDescent="0.2">
      <c r="B973" s="32"/>
      <c r="F973" s="32"/>
    </row>
    <row r="974" spans="2:6" x14ac:dyDescent="0.2">
      <c r="B974" s="32"/>
      <c r="F974" s="32"/>
    </row>
    <row r="975" spans="2:6" x14ac:dyDescent="0.2">
      <c r="B975" s="32"/>
      <c r="F975" s="32"/>
    </row>
    <row r="976" spans="2:6" x14ac:dyDescent="0.2">
      <c r="B976" s="32"/>
      <c r="F976" s="32"/>
    </row>
    <row r="977" spans="2:6" x14ac:dyDescent="0.2">
      <c r="B977" s="32"/>
      <c r="F977" s="32"/>
    </row>
    <row r="978" spans="2:6" x14ac:dyDescent="0.2">
      <c r="B978" s="32"/>
      <c r="F978" s="32"/>
    </row>
    <row r="979" spans="2:6" x14ac:dyDescent="0.2">
      <c r="B979" s="32"/>
      <c r="F979" s="32"/>
    </row>
    <row r="980" spans="2:6" x14ac:dyDescent="0.2">
      <c r="B980" s="32"/>
      <c r="F980" s="32"/>
    </row>
    <row r="981" spans="2:6" x14ac:dyDescent="0.2">
      <c r="B981" s="32"/>
      <c r="F981" s="32"/>
    </row>
    <row r="982" spans="2:6" x14ac:dyDescent="0.2">
      <c r="B982" s="32"/>
      <c r="F982" s="32"/>
    </row>
    <row r="983" spans="2:6" x14ac:dyDescent="0.2">
      <c r="B983" s="32"/>
      <c r="F983" s="32"/>
    </row>
    <row r="984" spans="2:6" x14ac:dyDescent="0.2">
      <c r="B984" s="32"/>
      <c r="F984" s="32"/>
    </row>
    <row r="985" spans="2:6" x14ac:dyDescent="0.2">
      <c r="B985" s="32"/>
      <c r="F985" s="32"/>
    </row>
    <row r="986" spans="2:6" x14ac:dyDescent="0.2">
      <c r="B986" s="32"/>
      <c r="F986" s="32"/>
    </row>
    <row r="987" spans="2:6" x14ac:dyDescent="0.2">
      <c r="B987" s="32"/>
      <c r="F987" s="32"/>
    </row>
    <row r="988" spans="2:6" x14ac:dyDescent="0.2">
      <c r="B988" s="32"/>
      <c r="F988" s="32"/>
    </row>
    <row r="989" spans="2:6" x14ac:dyDescent="0.2">
      <c r="B989" s="32"/>
      <c r="F989" s="32"/>
    </row>
    <row r="990" spans="2:6" x14ac:dyDescent="0.2">
      <c r="B990" s="32"/>
      <c r="F990" s="32"/>
    </row>
    <row r="991" spans="2:6" x14ac:dyDescent="0.2">
      <c r="B991" s="32"/>
      <c r="F991" s="32"/>
    </row>
    <row r="992" spans="2:6" x14ac:dyDescent="0.2">
      <c r="B992" s="32"/>
      <c r="F992" s="32"/>
    </row>
    <row r="993" spans="2:6" x14ac:dyDescent="0.2">
      <c r="B993" s="32"/>
      <c r="F993" s="32"/>
    </row>
    <row r="994" spans="2:6" x14ac:dyDescent="0.2">
      <c r="B994" s="32"/>
      <c r="F994" s="32"/>
    </row>
    <row r="995" spans="2:6" x14ac:dyDescent="0.2">
      <c r="B995" s="32"/>
      <c r="F995" s="32"/>
    </row>
    <row r="996" spans="2:6" x14ac:dyDescent="0.2">
      <c r="B996" s="32"/>
      <c r="F996" s="32"/>
    </row>
    <row r="997" spans="2:6" x14ac:dyDescent="0.2">
      <c r="B997" s="32"/>
      <c r="F997" s="32"/>
    </row>
    <row r="998" spans="2:6" x14ac:dyDescent="0.2">
      <c r="B998" s="32"/>
      <c r="F998" s="32"/>
    </row>
    <row r="999" spans="2:6" x14ac:dyDescent="0.2">
      <c r="B999" s="32"/>
      <c r="F999" s="32"/>
    </row>
    <row r="1000" spans="2:6" x14ac:dyDescent="0.2">
      <c r="B1000" s="32"/>
      <c r="F1000" s="32"/>
    </row>
    <row r="1001" spans="2:6" x14ac:dyDescent="0.2">
      <c r="B1001" s="32"/>
      <c r="F1001" s="32"/>
    </row>
    <row r="1002" spans="2:6" x14ac:dyDescent="0.2">
      <c r="B1002" s="32"/>
      <c r="F1002" s="32"/>
    </row>
    <row r="1003" spans="2:6" x14ac:dyDescent="0.2">
      <c r="B1003" s="32"/>
      <c r="F1003" s="32"/>
    </row>
    <row r="1004" spans="2:6" x14ac:dyDescent="0.2">
      <c r="B1004" s="32"/>
      <c r="F1004" s="32"/>
    </row>
    <row r="1005" spans="2:6" x14ac:dyDescent="0.2">
      <c r="B1005" s="32"/>
      <c r="F1005" s="32"/>
    </row>
    <row r="1006" spans="2:6" x14ac:dyDescent="0.2">
      <c r="B1006" s="32"/>
      <c r="F1006" s="32"/>
    </row>
    <row r="1007" spans="2:6" x14ac:dyDescent="0.2">
      <c r="B1007" s="32"/>
      <c r="F1007" s="32"/>
    </row>
    <row r="1008" spans="2:6" x14ac:dyDescent="0.2">
      <c r="B1008" s="32"/>
      <c r="F1008" s="32"/>
    </row>
    <row r="1009" spans="2:6" x14ac:dyDescent="0.2">
      <c r="B1009" s="32"/>
      <c r="F1009" s="32"/>
    </row>
    <row r="1010" spans="2:6" x14ac:dyDescent="0.2">
      <c r="B1010" s="32"/>
      <c r="F1010" s="32"/>
    </row>
    <row r="1011" spans="2:6" x14ac:dyDescent="0.2">
      <c r="B1011" s="32"/>
      <c r="F1011" s="32"/>
    </row>
    <row r="1012" spans="2:6" x14ac:dyDescent="0.2">
      <c r="B1012" s="32"/>
      <c r="F1012" s="32"/>
    </row>
    <row r="1013" spans="2:6" x14ac:dyDescent="0.2">
      <c r="B1013" s="32"/>
      <c r="F1013" s="32"/>
    </row>
    <row r="1014" spans="2:6" x14ac:dyDescent="0.2">
      <c r="B1014" s="32"/>
      <c r="F1014" s="32"/>
    </row>
    <row r="1015" spans="2:6" x14ac:dyDescent="0.2">
      <c r="B1015" s="32"/>
      <c r="F1015" s="32"/>
    </row>
    <row r="1016" spans="2:6" x14ac:dyDescent="0.2">
      <c r="B1016" s="32"/>
      <c r="F1016" s="32"/>
    </row>
    <row r="1017" spans="2:6" x14ac:dyDescent="0.2">
      <c r="B1017" s="32"/>
      <c r="F1017" s="32"/>
    </row>
    <row r="1018" spans="2:6" x14ac:dyDescent="0.2">
      <c r="B1018" s="32"/>
      <c r="F1018" s="32"/>
    </row>
    <row r="1019" spans="2:6" x14ac:dyDescent="0.2">
      <c r="B1019" s="32"/>
      <c r="F1019" s="32"/>
    </row>
    <row r="1020" spans="2:6" x14ac:dyDescent="0.2">
      <c r="B1020" s="32"/>
      <c r="F1020" s="32"/>
    </row>
    <row r="1021" spans="2:6" x14ac:dyDescent="0.2">
      <c r="B1021" s="32"/>
      <c r="F1021" s="32"/>
    </row>
    <row r="1022" spans="2:6" x14ac:dyDescent="0.2">
      <c r="B1022" s="32"/>
      <c r="F1022" s="32"/>
    </row>
    <row r="1023" spans="2:6" x14ac:dyDescent="0.2">
      <c r="B1023" s="32"/>
      <c r="F1023" s="32"/>
    </row>
    <row r="1024" spans="2:6" x14ac:dyDescent="0.2">
      <c r="B1024" s="32"/>
      <c r="F1024" s="32"/>
    </row>
    <row r="1025" spans="2:6" x14ac:dyDescent="0.2">
      <c r="B1025" s="32"/>
      <c r="F1025" s="32"/>
    </row>
    <row r="1026" spans="2:6" x14ac:dyDescent="0.2">
      <c r="B1026" s="32"/>
      <c r="F1026" s="32"/>
    </row>
    <row r="1027" spans="2:6" x14ac:dyDescent="0.2">
      <c r="B1027" s="32"/>
      <c r="F1027" s="32"/>
    </row>
    <row r="1028" spans="2:6" x14ac:dyDescent="0.2">
      <c r="B1028" s="32"/>
      <c r="F1028" s="32"/>
    </row>
    <row r="1029" spans="2:6" x14ac:dyDescent="0.2">
      <c r="B1029" s="32"/>
      <c r="F1029" s="32"/>
    </row>
    <row r="1030" spans="2:6" x14ac:dyDescent="0.2">
      <c r="B1030" s="32"/>
      <c r="F1030" s="32"/>
    </row>
    <row r="1031" spans="2:6" x14ac:dyDescent="0.2">
      <c r="B1031" s="32"/>
      <c r="F1031" s="32"/>
    </row>
    <row r="1032" spans="2:6" x14ac:dyDescent="0.2">
      <c r="B1032" s="32"/>
      <c r="F1032" s="32"/>
    </row>
    <row r="1033" spans="2:6" x14ac:dyDescent="0.2">
      <c r="B1033" s="32"/>
      <c r="F1033" s="32"/>
    </row>
    <row r="1034" spans="2:6" x14ac:dyDescent="0.2">
      <c r="B1034" s="32"/>
      <c r="F1034" s="32"/>
    </row>
    <row r="1035" spans="2:6" x14ac:dyDescent="0.2">
      <c r="B1035" s="32"/>
      <c r="F1035" s="32"/>
    </row>
    <row r="1036" spans="2:6" x14ac:dyDescent="0.2">
      <c r="B1036" s="32"/>
      <c r="F1036" s="32"/>
    </row>
    <row r="1037" spans="2:6" x14ac:dyDescent="0.2">
      <c r="B1037" s="32"/>
      <c r="F1037" s="32"/>
    </row>
    <row r="1038" spans="2:6" x14ac:dyDescent="0.2">
      <c r="B1038" s="32"/>
      <c r="F1038" s="32"/>
    </row>
    <row r="1039" spans="2:6" x14ac:dyDescent="0.2">
      <c r="B1039" s="32"/>
      <c r="F1039" s="32"/>
    </row>
    <row r="1040" spans="2:6" x14ac:dyDescent="0.2">
      <c r="B1040" s="32"/>
      <c r="F1040" s="32"/>
    </row>
    <row r="1041" spans="2:6" x14ac:dyDescent="0.2">
      <c r="B1041" s="32"/>
      <c r="F1041" s="32"/>
    </row>
    <row r="1042" spans="2:6" x14ac:dyDescent="0.2">
      <c r="B1042" s="32"/>
      <c r="F1042" s="32"/>
    </row>
    <row r="1043" spans="2:6" x14ac:dyDescent="0.2">
      <c r="B1043" s="32"/>
      <c r="F1043" s="32"/>
    </row>
    <row r="1044" spans="2:6" x14ac:dyDescent="0.2">
      <c r="B1044" s="32"/>
      <c r="F1044" s="32"/>
    </row>
    <row r="1045" spans="2:6" x14ac:dyDescent="0.2">
      <c r="B1045" s="32"/>
      <c r="F1045" s="32"/>
    </row>
    <row r="1046" spans="2:6" x14ac:dyDescent="0.2">
      <c r="B1046" s="32"/>
      <c r="F1046" s="32"/>
    </row>
    <row r="1047" spans="2:6" x14ac:dyDescent="0.2">
      <c r="B1047" s="32"/>
      <c r="F1047" s="32"/>
    </row>
    <row r="1048" spans="2:6" x14ac:dyDescent="0.2">
      <c r="B1048" s="32"/>
      <c r="F1048" s="32"/>
    </row>
    <row r="1049" spans="2:6" x14ac:dyDescent="0.2">
      <c r="B1049" s="32"/>
      <c r="F1049" s="32"/>
    </row>
    <row r="1050" spans="2:6" x14ac:dyDescent="0.2">
      <c r="B1050" s="32"/>
      <c r="F1050" s="32"/>
    </row>
    <row r="1051" spans="2:6" x14ac:dyDescent="0.2">
      <c r="B1051" s="32"/>
      <c r="F1051" s="32"/>
    </row>
    <row r="1052" spans="2:6" x14ac:dyDescent="0.2">
      <c r="B1052" s="32"/>
      <c r="F1052" s="32"/>
    </row>
    <row r="1053" spans="2:6" x14ac:dyDescent="0.2">
      <c r="B1053" s="32"/>
      <c r="F1053" s="32"/>
    </row>
    <row r="1054" spans="2:6" x14ac:dyDescent="0.2">
      <c r="B1054" s="32"/>
      <c r="F1054" s="32"/>
    </row>
    <row r="1055" spans="2:6" x14ac:dyDescent="0.2">
      <c r="B1055" s="32"/>
      <c r="F1055" s="32"/>
    </row>
    <row r="1056" spans="2:6" x14ac:dyDescent="0.2">
      <c r="B1056" s="32"/>
      <c r="F1056" s="32"/>
    </row>
    <row r="1057" spans="2:6" x14ac:dyDescent="0.2">
      <c r="B1057" s="32"/>
      <c r="F1057" s="32"/>
    </row>
    <row r="1058" spans="2:6" x14ac:dyDescent="0.2">
      <c r="B1058" s="32"/>
      <c r="F1058" s="32"/>
    </row>
    <row r="1059" spans="2:6" x14ac:dyDescent="0.2">
      <c r="B1059" s="32"/>
      <c r="F1059" s="32"/>
    </row>
    <row r="1060" spans="2:6" x14ac:dyDescent="0.2">
      <c r="B1060" s="32"/>
      <c r="F1060" s="32"/>
    </row>
    <row r="1061" spans="2:6" x14ac:dyDescent="0.2">
      <c r="B1061" s="32"/>
      <c r="F1061" s="32"/>
    </row>
    <row r="1062" spans="2:6" x14ac:dyDescent="0.2">
      <c r="B1062" s="32"/>
      <c r="F1062" s="32"/>
    </row>
    <row r="1063" spans="2:6" x14ac:dyDescent="0.2">
      <c r="B1063" s="32"/>
      <c r="F1063" s="32"/>
    </row>
    <row r="1064" spans="2:6" x14ac:dyDescent="0.2">
      <c r="B1064" s="32"/>
      <c r="F1064" s="32"/>
    </row>
    <row r="1065" spans="2:6" x14ac:dyDescent="0.2">
      <c r="B1065" s="32"/>
      <c r="F1065" s="32"/>
    </row>
    <row r="1066" spans="2:6" x14ac:dyDescent="0.2">
      <c r="B1066" s="32"/>
      <c r="F1066" s="32"/>
    </row>
    <row r="1067" spans="2:6" x14ac:dyDescent="0.2">
      <c r="B1067" s="32"/>
      <c r="F1067" s="32"/>
    </row>
    <row r="1068" spans="2:6" x14ac:dyDescent="0.2">
      <c r="B1068" s="32"/>
      <c r="F1068" s="32"/>
    </row>
    <row r="1069" spans="2:6" x14ac:dyDescent="0.2">
      <c r="B1069" s="32"/>
      <c r="F1069" s="32"/>
    </row>
    <row r="1070" spans="2:6" x14ac:dyDescent="0.2">
      <c r="B1070" s="32"/>
      <c r="F1070" s="32"/>
    </row>
    <row r="1071" spans="2:6" x14ac:dyDescent="0.2">
      <c r="B1071" s="32"/>
      <c r="F1071" s="32"/>
    </row>
    <row r="1072" spans="2:6" x14ac:dyDescent="0.2">
      <c r="B1072" s="32"/>
      <c r="F1072" s="32"/>
    </row>
    <row r="1073" spans="2:6" x14ac:dyDescent="0.2">
      <c r="B1073" s="32"/>
      <c r="F1073" s="32"/>
    </row>
    <row r="1074" spans="2:6" x14ac:dyDescent="0.2">
      <c r="B1074" s="32"/>
      <c r="F1074" s="32"/>
    </row>
    <row r="1075" spans="2:6" x14ac:dyDescent="0.2">
      <c r="B1075" s="32"/>
      <c r="F1075" s="32"/>
    </row>
    <row r="1076" spans="2:6" x14ac:dyDescent="0.2">
      <c r="B1076" s="32"/>
      <c r="F1076" s="32"/>
    </row>
    <row r="1077" spans="2:6" x14ac:dyDescent="0.2">
      <c r="B1077" s="32"/>
      <c r="F1077" s="32"/>
    </row>
    <row r="1078" spans="2:6" x14ac:dyDescent="0.2">
      <c r="B1078" s="32"/>
      <c r="F1078" s="32"/>
    </row>
    <row r="1079" spans="2:6" x14ac:dyDescent="0.2">
      <c r="B1079" s="32"/>
      <c r="F1079" s="32"/>
    </row>
    <row r="1080" spans="2:6" x14ac:dyDescent="0.2">
      <c r="B1080" s="32"/>
      <c r="F1080" s="32"/>
    </row>
    <row r="1081" spans="2:6" x14ac:dyDescent="0.2">
      <c r="B1081" s="32"/>
      <c r="F1081" s="32"/>
    </row>
    <row r="1082" spans="2:6" x14ac:dyDescent="0.2">
      <c r="B1082" s="32"/>
      <c r="F1082" s="32"/>
    </row>
    <row r="1083" spans="2:6" x14ac:dyDescent="0.2">
      <c r="B1083" s="32"/>
      <c r="F1083" s="32"/>
    </row>
    <row r="1084" spans="2:6" x14ac:dyDescent="0.2">
      <c r="B1084" s="32"/>
      <c r="F1084" s="32"/>
    </row>
    <row r="1085" spans="2:6" x14ac:dyDescent="0.2">
      <c r="B1085" s="32"/>
      <c r="F1085" s="32"/>
    </row>
    <row r="1086" spans="2:6" x14ac:dyDescent="0.2">
      <c r="B1086" s="32"/>
      <c r="F1086" s="32"/>
    </row>
    <row r="1087" spans="2:6" x14ac:dyDescent="0.2">
      <c r="B1087" s="32"/>
      <c r="F1087" s="32"/>
    </row>
    <row r="1088" spans="2:6" x14ac:dyDescent="0.2">
      <c r="B1088" s="32"/>
      <c r="F1088" s="32"/>
    </row>
    <row r="1089" spans="2:6" x14ac:dyDescent="0.2">
      <c r="B1089" s="32"/>
      <c r="F1089" s="32"/>
    </row>
    <row r="1090" spans="2:6" x14ac:dyDescent="0.2">
      <c r="B1090" s="32"/>
      <c r="F1090" s="32"/>
    </row>
    <row r="1091" spans="2:6" x14ac:dyDescent="0.2">
      <c r="B1091" s="32"/>
      <c r="F1091" s="32"/>
    </row>
    <row r="1092" spans="2:6" x14ac:dyDescent="0.2">
      <c r="B1092" s="32"/>
      <c r="F1092" s="32"/>
    </row>
    <row r="1093" spans="2:6" x14ac:dyDescent="0.2">
      <c r="B1093" s="32"/>
      <c r="F1093" s="32"/>
    </row>
    <row r="1094" spans="2:6" x14ac:dyDescent="0.2">
      <c r="B1094" s="32"/>
      <c r="F1094" s="32"/>
    </row>
    <row r="1095" spans="2:6" x14ac:dyDescent="0.2">
      <c r="B1095" s="32"/>
      <c r="F1095" s="32"/>
    </row>
    <row r="1096" spans="2:6" x14ac:dyDescent="0.2">
      <c r="B1096" s="32"/>
      <c r="F1096" s="32"/>
    </row>
    <row r="1097" spans="2:6" x14ac:dyDescent="0.2">
      <c r="B1097" s="32"/>
      <c r="F1097" s="32"/>
    </row>
    <row r="1098" spans="2:6" x14ac:dyDescent="0.2">
      <c r="B1098" s="32"/>
      <c r="F1098" s="32"/>
    </row>
    <row r="1099" spans="2:6" x14ac:dyDescent="0.2">
      <c r="B1099" s="32"/>
      <c r="F1099" s="32"/>
    </row>
    <row r="1100" spans="2:6" x14ac:dyDescent="0.2">
      <c r="B1100" s="32"/>
      <c r="F1100" s="32"/>
    </row>
    <row r="1101" spans="2:6" x14ac:dyDescent="0.2">
      <c r="B1101" s="32"/>
      <c r="F1101" s="32"/>
    </row>
    <row r="1102" spans="2:6" x14ac:dyDescent="0.2">
      <c r="B1102" s="32"/>
      <c r="F1102" s="32"/>
    </row>
    <row r="1103" spans="2:6" x14ac:dyDescent="0.2">
      <c r="B1103" s="32"/>
      <c r="F1103" s="32"/>
    </row>
    <row r="1104" spans="2:6" x14ac:dyDescent="0.2">
      <c r="B1104" s="32"/>
      <c r="F1104" s="32"/>
    </row>
    <row r="1105" spans="2:6" x14ac:dyDescent="0.2">
      <c r="B1105" s="32"/>
      <c r="F1105" s="32"/>
    </row>
    <row r="1106" spans="2:6" x14ac:dyDescent="0.2">
      <c r="B1106" s="32"/>
      <c r="F1106" s="32"/>
    </row>
    <row r="1107" spans="2:6" x14ac:dyDescent="0.2">
      <c r="B1107" s="32"/>
      <c r="F1107" s="32"/>
    </row>
    <row r="1108" spans="2:6" x14ac:dyDescent="0.2">
      <c r="B1108" s="32"/>
      <c r="F1108" s="32"/>
    </row>
    <row r="1109" spans="2:6" x14ac:dyDescent="0.2">
      <c r="B1109" s="32"/>
      <c r="F1109" s="32"/>
    </row>
    <row r="1110" spans="2:6" x14ac:dyDescent="0.2">
      <c r="B1110" s="32"/>
      <c r="F1110" s="32"/>
    </row>
    <row r="1111" spans="2:6" x14ac:dyDescent="0.2">
      <c r="B1111" s="32"/>
      <c r="F1111" s="32"/>
    </row>
    <row r="1112" spans="2:6" x14ac:dyDescent="0.2">
      <c r="B1112" s="32"/>
      <c r="F1112" s="32"/>
    </row>
    <row r="1113" spans="2:6" x14ac:dyDescent="0.2">
      <c r="B1113" s="32"/>
      <c r="F1113" s="32"/>
    </row>
    <row r="1114" spans="2:6" x14ac:dyDescent="0.2">
      <c r="B1114" s="32"/>
      <c r="F1114" s="32"/>
    </row>
    <row r="1115" spans="2:6" x14ac:dyDescent="0.2">
      <c r="B1115" s="32"/>
      <c r="F1115" s="32"/>
    </row>
    <row r="1116" spans="2:6" x14ac:dyDescent="0.2">
      <c r="B1116" s="32"/>
      <c r="F1116" s="32"/>
    </row>
    <row r="1117" spans="2:6" x14ac:dyDescent="0.2">
      <c r="B1117" s="32"/>
      <c r="F1117" s="32"/>
    </row>
    <row r="1118" spans="2:6" x14ac:dyDescent="0.2">
      <c r="B1118" s="32"/>
      <c r="F1118" s="32"/>
    </row>
    <row r="1119" spans="2:6" x14ac:dyDescent="0.2">
      <c r="B1119" s="32"/>
      <c r="F1119" s="32"/>
    </row>
    <row r="1120" spans="2:6" x14ac:dyDescent="0.2">
      <c r="B1120" s="32"/>
      <c r="F1120" s="32"/>
    </row>
    <row r="1121" spans="2:6" x14ac:dyDescent="0.2">
      <c r="B1121" s="32"/>
      <c r="F1121" s="32"/>
    </row>
    <row r="1122" spans="2:6" x14ac:dyDescent="0.2">
      <c r="B1122" s="32"/>
      <c r="F1122" s="32"/>
    </row>
    <row r="1123" spans="2:6" x14ac:dyDescent="0.2">
      <c r="B1123" s="32"/>
      <c r="F1123" s="32"/>
    </row>
    <row r="1124" spans="2:6" x14ac:dyDescent="0.2">
      <c r="B1124" s="32"/>
      <c r="F1124" s="32"/>
    </row>
    <row r="1125" spans="2:6" x14ac:dyDescent="0.2">
      <c r="B1125" s="32"/>
      <c r="F1125" s="32"/>
    </row>
    <row r="1126" spans="2:6" x14ac:dyDescent="0.2">
      <c r="B1126" s="32"/>
      <c r="F1126" s="32"/>
    </row>
    <row r="1127" spans="2:6" x14ac:dyDescent="0.2">
      <c r="B1127" s="32"/>
      <c r="F1127" s="32"/>
    </row>
    <row r="1128" spans="2:6" x14ac:dyDescent="0.2">
      <c r="B1128" s="32"/>
      <c r="F1128" s="32"/>
    </row>
    <row r="1129" spans="2:6" x14ac:dyDescent="0.2">
      <c r="B1129" s="32"/>
      <c r="F1129" s="32"/>
    </row>
    <row r="1130" spans="2:6" x14ac:dyDescent="0.2">
      <c r="B1130" s="32"/>
      <c r="F1130" s="32"/>
    </row>
    <row r="1131" spans="2:6" x14ac:dyDescent="0.2">
      <c r="B1131" s="32"/>
      <c r="F1131" s="32"/>
    </row>
    <row r="1132" spans="2:6" x14ac:dyDescent="0.2">
      <c r="B1132" s="32"/>
      <c r="F1132" s="32"/>
    </row>
    <row r="1133" spans="2:6" x14ac:dyDescent="0.2">
      <c r="B1133" s="32"/>
      <c r="F1133" s="32"/>
    </row>
    <row r="1134" spans="2:6" x14ac:dyDescent="0.2">
      <c r="B1134" s="32"/>
      <c r="F1134" s="32"/>
    </row>
    <row r="1135" spans="2:6" x14ac:dyDescent="0.2">
      <c r="B1135" s="32"/>
      <c r="F1135" s="32"/>
    </row>
    <row r="1136" spans="2:6" x14ac:dyDescent="0.2">
      <c r="B1136" s="32"/>
      <c r="F1136" s="32"/>
    </row>
    <row r="1137" spans="2:6" x14ac:dyDescent="0.2">
      <c r="B1137" s="32"/>
      <c r="F1137" s="32"/>
    </row>
    <row r="1138" spans="2:6" x14ac:dyDescent="0.2">
      <c r="B1138" s="32"/>
      <c r="F1138" s="32"/>
    </row>
    <row r="1139" spans="2:6" x14ac:dyDescent="0.2">
      <c r="B1139" s="32"/>
      <c r="F1139" s="32"/>
    </row>
  </sheetData>
  <phoneticPr fontId="7" type="noConversion"/>
  <hyperlinks>
    <hyperlink ref="P12" r:id="rId1" display="http://www.konkoly.hu/cgi-bin/IBVS?456" xr:uid="{00000000-0004-0000-0100-000000000000}"/>
    <hyperlink ref="P14" r:id="rId2" display="http://www.konkoly.hu/cgi-bin/IBVS?647" xr:uid="{00000000-0004-0000-0100-000001000000}"/>
    <hyperlink ref="P216" r:id="rId3" display="http://www.konkoly.hu/cgi-bin/IBVS?937" xr:uid="{00000000-0004-0000-0100-000002000000}"/>
    <hyperlink ref="P218" r:id="rId4" display="http://www.konkoly.hu/cgi-bin/IBVS?1511" xr:uid="{00000000-0004-0000-0100-000003000000}"/>
    <hyperlink ref="P222" r:id="rId5" display="http://www.konkoly.hu/cgi-bin/IBVS?1511" xr:uid="{00000000-0004-0000-0100-000004000000}"/>
    <hyperlink ref="P223" r:id="rId6" display="http://www.konkoly.hu/cgi-bin/IBVS?1511" xr:uid="{00000000-0004-0000-0100-000005000000}"/>
    <hyperlink ref="P224" r:id="rId7" display="http://www.konkoly.hu/cgi-bin/IBVS?1511" xr:uid="{00000000-0004-0000-0100-000006000000}"/>
    <hyperlink ref="P225" r:id="rId8" display="http://www.konkoly.hu/cgi-bin/IBVS?1511" xr:uid="{00000000-0004-0000-0100-000007000000}"/>
    <hyperlink ref="P229" r:id="rId9" display="http://www.konkoly.hu/cgi-bin/IBVS?1415" xr:uid="{00000000-0004-0000-0100-000008000000}"/>
    <hyperlink ref="P53" r:id="rId10" display="http://www.konkoly.hu/cgi-bin/IBVS?1511" xr:uid="{00000000-0004-0000-0100-000009000000}"/>
    <hyperlink ref="P72" r:id="rId11" display="http://www.konkoly.hu/cgi-bin/IBVS?2385" xr:uid="{00000000-0004-0000-0100-00000A000000}"/>
    <hyperlink ref="P237" r:id="rId12" display="http://www.konkoly.hu/cgi-bin/IBVS?2385" xr:uid="{00000000-0004-0000-0100-00000B000000}"/>
    <hyperlink ref="P73" r:id="rId13" display="http://www.konkoly.hu/cgi-bin/IBVS?2385" xr:uid="{00000000-0004-0000-0100-00000C000000}"/>
    <hyperlink ref="P74" r:id="rId14" display="http://www.konkoly.hu/cgi-bin/IBVS?2385" xr:uid="{00000000-0004-0000-0100-00000D000000}"/>
    <hyperlink ref="P241" r:id="rId15" display="http://www.konkoly.hu/cgi-bin/IBVS?3078" xr:uid="{00000000-0004-0000-0100-00000E000000}"/>
    <hyperlink ref="P79" r:id="rId16" display="http://www.konkoly.hu/cgi-bin/IBVS?3078" xr:uid="{00000000-0004-0000-0100-00000F000000}"/>
    <hyperlink ref="P82" r:id="rId17" display="http://www.konkoly.hu/cgi-bin/IBVS?3078" xr:uid="{00000000-0004-0000-0100-000010000000}"/>
    <hyperlink ref="P83" r:id="rId18" display="http://www.konkoly.hu/cgi-bin/IBVS?3078" xr:uid="{00000000-0004-0000-0100-000011000000}"/>
    <hyperlink ref="P244" r:id="rId19" display="http://www.konkoly.hu/cgi-bin/IBVS?3078" xr:uid="{00000000-0004-0000-0100-000012000000}"/>
    <hyperlink ref="P245" r:id="rId20" display="http://www.konkoly.hu/cgi-bin/IBVS?3078" xr:uid="{00000000-0004-0000-0100-000013000000}"/>
    <hyperlink ref="P85" r:id="rId21" display="http://www.konkoly.hu/cgi-bin/IBVS?3078" xr:uid="{00000000-0004-0000-0100-000014000000}"/>
    <hyperlink ref="P246" r:id="rId22" display="http://www.konkoly.hu/cgi-bin/IBVS?3355" xr:uid="{00000000-0004-0000-0100-000015000000}"/>
    <hyperlink ref="P248" r:id="rId23" display="http://www.konkoly.hu/cgi-bin/IBVS?3355" xr:uid="{00000000-0004-0000-0100-000016000000}"/>
    <hyperlink ref="P90" r:id="rId24" display="http://www.konkoly.hu/cgi-bin/IBVS?3355" xr:uid="{00000000-0004-0000-0100-000017000000}"/>
    <hyperlink ref="P92" r:id="rId25" display="http://www.konkoly.hu/cgi-bin/IBVS?3760" xr:uid="{00000000-0004-0000-0100-000018000000}"/>
    <hyperlink ref="P93" r:id="rId26" display="http://www.konkoly.hu/cgi-bin/IBVS?3760" xr:uid="{00000000-0004-0000-0100-000019000000}"/>
    <hyperlink ref="P250" r:id="rId27" display="http://www.konkoly.hu/cgi-bin/IBVS?3760" xr:uid="{00000000-0004-0000-0100-00001A000000}"/>
    <hyperlink ref="P94" r:id="rId28" display="http://www.konkoly.hu/cgi-bin/IBVS?3760" xr:uid="{00000000-0004-0000-0100-00001B000000}"/>
    <hyperlink ref="P251" r:id="rId29" display="http://www.konkoly.hu/cgi-bin/IBVS?3760" xr:uid="{00000000-0004-0000-0100-00001C000000}"/>
    <hyperlink ref="P95" r:id="rId30" display="http://www.konkoly.hu/cgi-bin/IBVS?3760" xr:uid="{00000000-0004-0000-0100-00001D000000}"/>
    <hyperlink ref="P96" r:id="rId31" display="http://www.konkoly.hu/cgi-bin/IBVS?3896" xr:uid="{00000000-0004-0000-0100-00001E000000}"/>
    <hyperlink ref="P97" r:id="rId32" display="http://www.konkoly.hu/cgi-bin/IBVS?3896" xr:uid="{00000000-0004-0000-0100-00001F000000}"/>
    <hyperlink ref="P252" r:id="rId33" display="http://www.konkoly.hu/cgi-bin/IBVS?3896" xr:uid="{00000000-0004-0000-0100-000020000000}"/>
    <hyperlink ref="P253" r:id="rId34" display="http://www.konkoly.hu/cgi-bin/IBVS?4941" xr:uid="{00000000-0004-0000-0100-000021000000}"/>
    <hyperlink ref="P254" r:id="rId35" display="http://www.konkoly.hu/cgi-bin/IBVS?4941" xr:uid="{00000000-0004-0000-0100-000022000000}"/>
    <hyperlink ref="P255" r:id="rId36" display="http://www.konkoly.hu/cgi-bin/IBVS?4670" xr:uid="{00000000-0004-0000-0100-000023000000}"/>
    <hyperlink ref="P256" r:id="rId37" display="http://www.konkoly.hu/cgi-bin/IBVS?4670" xr:uid="{00000000-0004-0000-0100-000024000000}"/>
    <hyperlink ref="P99" r:id="rId38" display="http://www.bav-astro.de/sfs/BAVM_link.php?BAVMnr=118" xr:uid="{00000000-0004-0000-0100-000025000000}"/>
    <hyperlink ref="P100" r:id="rId39" display="http://www.bav-astro.de/sfs/BAVM_link.php?BAVMnr=152" xr:uid="{00000000-0004-0000-0100-000026000000}"/>
    <hyperlink ref="P257" r:id="rId40" display="http://www.konkoly.hu/cgi-bin/IBVS?5371" xr:uid="{00000000-0004-0000-0100-000027000000}"/>
    <hyperlink ref="P101" r:id="rId41" display="http://www.konkoly.hu/cgi-bin/IBVS?5583" xr:uid="{00000000-0004-0000-0100-000028000000}"/>
    <hyperlink ref="P258" r:id="rId42" display="http://var.astro.cz/oejv/issues/oejv0074.pdf" xr:uid="{00000000-0004-0000-0100-000029000000}"/>
    <hyperlink ref="P102" r:id="rId43" display="http://www.konkoly.hu/cgi-bin/IBVS?5843" xr:uid="{00000000-0004-0000-0100-00002A000000}"/>
    <hyperlink ref="P103" r:id="rId44" display="http://www.konkoly.hu/cgi-bin/IBVS?5843" xr:uid="{00000000-0004-0000-0100-00002B000000}"/>
    <hyperlink ref="P104" r:id="rId45" display="http://www.konkoly.hu/cgi-bin/IBVS?5843" xr:uid="{00000000-0004-0000-0100-00002C000000}"/>
    <hyperlink ref="P105" r:id="rId46" display="http://www.konkoly.hu/cgi-bin/IBVS?5843" xr:uid="{00000000-0004-0000-0100-00002D000000}"/>
    <hyperlink ref="P106" r:id="rId47" display="http://www.konkoly.hu/cgi-bin/IBVS?5843" xr:uid="{00000000-0004-0000-0100-00002E000000}"/>
    <hyperlink ref="P107" r:id="rId48" display="http://www.konkoly.hu/cgi-bin/IBVS?5843" xr:uid="{00000000-0004-0000-0100-00002F000000}"/>
    <hyperlink ref="P108" r:id="rId49" display="http://www.konkoly.hu/cgi-bin/IBVS?5843" xr:uid="{00000000-0004-0000-0100-000030000000}"/>
    <hyperlink ref="P109" r:id="rId50" display="http://www.konkoly.hu/cgi-bin/IBVS?5843" xr:uid="{00000000-0004-0000-0100-000031000000}"/>
    <hyperlink ref="P110" r:id="rId51" display="http://www.konkoly.hu/cgi-bin/IBVS?5843" xr:uid="{00000000-0004-0000-0100-000032000000}"/>
    <hyperlink ref="P259" r:id="rId52" display="http://vsolj.cetus-net.org/no43.pdf" xr:uid="{00000000-0004-0000-0100-000033000000}"/>
    <hyperlink ref="P111" r:id="rId53" display="http://www.konkoly.hu/cgi-bin/IBVS?5746" xr:uid="{00000000-0004-0000-0100-000034000000}"/>
    <hyperlink ref="P112" r:id="rId54" display="http://www.konkoly.hu/cgi-bin/IBVS?5736" xr:uid="{00000000-0004-0000-0100-000035000000}"/>
    <hyperlink ref="P260" r:id="rId55" display="http://vsolj.cetus-net.org/no45.pdf" xr:uid="{00000000-0004-0000-0100-000036000000}"/>
    <hyperlink ref="P261" r:id="rId56" display="http://vsolj.cetus-net.org/no45.pdf" xr:uid="{00000000-0004-0000-0100-000037000000}"/>
    <hyperlink ref="P113" r:id="rId57" display="http://var.astro.cz/oejv/issues/oejv0074.pdf" xr:uid="{00000000-0004-0000-0100-000038000000}"/>
    <hyperlink ref="P262" r:id="rId58" display="http://www.konkoly.hu/cgi-bin/IBVS?6095" xr:uid="{00000000-0004-0000-0100-000039000000}"/>
    <hyperlink ref="P263" r:id="rId59" display="http://vsolj.cetus-net.org/vsoljno50.pdf" xr:uid="{00000000-0004-0000-0100-00003A000000}"/>
    <hyperlink ref="P264" r:id="rId60" display="http://vsolj.cetus-net.org/vsoljno50.pdf" xr:uid="{00000000-0004-0000-0100-00003B000000}"/>
    <hyperlink ref="P114" r:id="rId61" display="http://www.konkoly.hu/cgi-bin/IBVS?6007" xr:uid="{00000000-0004-0000-0100-00003C000000}"/>
    <hyperlink ref="P265" r:id="rId62" display="http://www.bav-astro.de/sfs/BAVM_link.php?BAVMnr=225" xr:uid="{00000000-0004-0000-0100-00003D000000}"/>
    <hyperlink ref="P266" r:id="rId63" display="http://vsolj.cetus-net.org/vsoljno53.pdf" xr:uid="{00000000-0004-0000-0100-00003E000000}"/>
    <hyperlink ref="P115" r:id="rId64" display="http://www.konkoly.hu/cgi-bin/IBVS?6114" xr:uid="{00000000-0004-0000-0100-00003F000000}"/>
    <hyperlink ref="P267" r:id="rId65" display="http://vsolj.cetus-net.org/vsoljno55.pdf" xr:uid="{00000000-0004-0000-0100-000040000000}"/>
    <hyperlink ref="P268" r:id="rId66" display="http://vsolj.cetus-net.org/vsoljno55.pdf" xr:uid="{00000000-0004-0000-0100-000041000000}"/>
    <hyperlink ref="P269" r:id="rId67" display="http://vsolj.cetus-net.org/vsoljno55.pdf" xr:uid="{00000000-0004-0000-0100-000042000000}"/>
    <hyperlink ref="P271" r:id="rId68" display="http://vsolj.cetus-net.org/vsoljno59.pdf" xr:uid="{00000000-0004-0000-0100-000043000000}"/>
    <hyperlink ref="P272" r:id="rId69" display="http://vsolj.cetus-net.org/vsoljno59.pdf" xr:uid="{00000000-0004-0000-0100-000044000000}"/>
    <hyperlink ref="P273" r:id="rId70" display="http://vsolj.cetus-net.org/vsoljno59.pdf" xr:uid="{00000000-0004-0000-0100-00004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2002-07-31T21:59:03Z</dcterms:created>
  <dcterms:modified xsi:type="dcterms:W3CDTF">2025-01-08T00:12:25Z</dcterms:modified>
</cp:coreProperties>
</file>