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A7BB73-AB03-4055-A710-269C7D0E39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9" i="1"/>
  <c r="E21" i="1"/>
  <c r="F21" i="1" s="1"/>
  <c r="G21" i="1" s="1"/>
  <c r="I21" i="1" s="1"/>
  <c r="D9" i="1"/>
  <c r="F16" i="1"/>
  <c r="F17" i="1" s="1"/>
  <c r="C17" i="1"/>
  <c r="Q21" i="1"/>
  <c r="E22" i="1"/>
  <c r="F22" i="1" s="1"/>
  <c r="G22" i="1" s="1"/>
  <c r="K22" i="1" s="1"/>
  <c r="C11" i="1"/>
  <c r="C12" i="1"/>
  <c r="C16" i="1" l="1"/>
  <c r="D18" i="1" s="1"/>
  <c r="O21" i="1"/>
  <c r="C15" i="1"/>
  <c r="F18" i="1" s="1"/>
  <c r="O22" i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<sst xmlns="http://schemas.openxmlformats.org/spreadsheetml/2006/main" count="55" uniqueCount="50">
  <si>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</si>
  <si>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</si>
  <si>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</si>
  <si>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</si>
  <si>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</si>
  <si>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</si>
  <si>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</si>
  <si>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</si>
  <si>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</si>
  <si>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</si>
  <si>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</si>
  <si>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</si>
  <si>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</si>
  <si>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</si>
  <si>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</si>
  <si>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</si>
  <si>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</si>
  <si>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</si>
  <si>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</si>
  <si>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</si>
  <si>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</si>
  <si>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</si>
  <si>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</si>
  <si>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</si>
  <si>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</si>
  <si>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</si>
  <si>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</si>
  <si>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</si>
  <si>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</si>
  <si>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</si>
  <si>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</si>
  <si>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</si>
  <si>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</si>
  <si>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</si>
  <si>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</si>
  <si>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</si>
  <si>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</si>
  <si>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</si>
  <si>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</si>
  <si>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</si>
  <si>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</si>
  <si>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AF Pup</t>
  </si>
  <si>
    <t>G7672-0129</t>
  </si>
  <si>
    <t>EW</t>
  </si>
  <si>
    <t>pr_0</t>
  </si>
  <si>
    <t>~</t>
  </si>
  <si>
    <t>GCVS</t>
  </si>
  <si>
    <t>I</t>
  </si>
  <si>
    <t>OEJV 0179</t>
  </si>
  <si>
    <t>AF Pup / GSC 7672-0129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</si>
</sst>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Pup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CD-4151-B51A-500C3A4008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D-4151-B51A-500C3A4008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CD-4151-B51A-500C3A4008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-3.7394799997855444E-2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CD-4151-B51A-500C3A4008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CD-4151-B51A-500C3A4008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CD-4151-B51A-500C3A4008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CD-4151-B51A-500C3A4008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-3.7394799997855444E-2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CD-4151-B51A-500C3A4008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80666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CD-4151-B51A-500C3A40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76560"/>
        <c:axId val="1"/>
      </c:scatterChart>
      <c:valAx>
        <c:axId val="55927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7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8A0A1F-C33A-C95A-89CC-11D2B4FA3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1: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8" t="s">
        <v>41</v>
      </c>
      <c r="G1" s="3">
        <v>0</v>
      </c>
      <c r="H1" s="4"/>
      <c r="I1" s="9" t="s">
        <v>42</v>
      </c>
      <c r="J1" s="10" t="s">
        <v>41</v>
      </c>
      <c r="K1" s="11">
        <v>8.1338699999999999</v>
      </c>
      <c r="L1" s="6">
        <v>-43.074599999999997</v>
      </c>
      <c r="M1" s="7">
        <v>26161.875</v>
      </c>
      <c r="N1" s="7">
        <v>0.38367780000000001</v>
      </c>
      <c r="O1" s="5" t="s">
        <v>43</v>
      </c>
      <c r="P1" s="12">
        <v>13.3</v>
      </c>
      <c r="Q1" s="12">
        <v>13.5</v>
      </c>
      <c r="R1" s="13" t="s">
        <v>44</v>
      </c>
      <c r="S1" s="14" t="s">
        <v>45</v>
      </c>
    </row>
    <row r="2" spans="1:19" s="15" customFormat="1" ht="12.95" customHeight="1" x14ac:dyDescent="0.2">
      <c r="A2" s="15" t="s">
        <v>23</v>
      </c>
      <c r="B2" s="15" t="s">
        <v>43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>
        <v>26161.875</v>
      </c>
      <c r="D4" s="20">
        <v>0.38367780000000001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45">
        <v>26161.875</v>
      </c>
      <c r="D7" s="24" t="s">
        <v>46</v>
      </c>
    </row>
    <row r="8" spans="1:19" s="15" customFormat="1" ht="12.95" customHeight="1" x14ac:dyDescent="0.2">
      <c r="A8" s="15" t="s">
        <v>3</v>
      </c>
      <c r="C8" s="45">
        <v>0.38367780000000001</v>
      </c>
      <c r="D8" s="24" t="s">
        <v>46</v>
      </c>
    </row>
    <row r="9" spans="1:19" s="15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19</v>
      </c>
      <c r="D10" s="29" t="s">
        <v>20</v>
      </c>
    </row>
    <row r="11" spans="1:19" s="15" customFormat="1" ht="12.95" customHeight="1" x14ac:dyDescent="0.2">
      <c r="A11" s="15" t="s">
        <v>15</v>
      </c>
      <c r="C11" s="28">
        <f ca="1">INTERCEPT(INDIRECT($D$9):G992,INDIRECT($C$9):F992)</f>
        <v>0</v>
      </c>
      <c r="D11" s="17"/>
    </row>
    <row r="12" spans="1:19" s="15" customFormat="1" ht="12.95" customHeight="1" x14ac:dyDescent="0.2">
      <c r="A12" s="15" t="s">
        <v>16</v>
      </c>
      <c r="C12" s="28">
        <f ca="1">SLOPE(INDIRECT($D$9):G992,INDIRECT($C$9):F992)</f>
        <v>-4.6357573200425761E-7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30" t="s">
        <v>17</v>
      </c>
      <c r="C15" s="31">
        <f ca="1">(C7+C11)+(C8+C12)*INT(MAX(F21:F3533))</f>
        <v>57111.59102</v>
      </c>
      <c r="E15" s="32" t="s">
        <v>34</v>
      </c>
      <c r="F15" s="26">
        <v>1</v>
      </c>
    </row>
    <row r="16" spans="1:19" s="15" customFormat="1" ht="12.95" customHeight="1" x14ac:dyDescent="0.2">
      <c r="A16" s="18" t="s">
        <v>4</v>
      </c>
      <c r="C16" s="33">
        <f ca="1">+C8+C12</f>
        <v>0.38367733642426799</v>
      </c>
      <c r="E16" s="32" t="s">
        <v>30</v>
      </c>
      <c r="F16" s="33">
        <f ca="1">NOW()+15018.5+$C$5/24</f>
        <v>60373.766189699068</v>
      </c>
    </row>
    <row r="17" spans="1:21" s="15" customFormat="1" ht="12.95" customHeight="1" thickBot="1" x14ac:dyDescent="0.25">
      <c r="A17" s="32" t="s">
        <v>27</v>
      </c>
      <c r="C17" s="15">
        <f>COUNT(C21:C2191)</f>
        <v>2</v>
      </c>
      <c r="E17" s="32" t="s">
        <v>35</v>
      </c>
      <c r="F17" s="34">
        <f ca="1">ROUND(2*(F16-$C$7)/$C$8,0)/2+F15</f>
        <v>89169.5</v>
      </c>
    </row>
    <row r="18" spans="1:21" s="15" customFormat="1" ht="12.95" customHeight="1" thickTop="1" thickBot="1" x14ac:dyDescent="0.25">
      <c r="A18" s="18" t="s">
        <v>5</v>
      </c>
      <c r="C18" s="35">
        <f ca="1">+C15</f>
        <v>57111.59102</v>
      </c>
      <c r="D18" s="36">
        <f ca="1">+C16</f>
        <v>0.38367733642426799</v>
      </c>
      <c r="E18" s="32" t="s">
        <v>36</v>
      </c>
      <c r="F18" s="28">
        <f ca="1">ROUND(2*(F16-$C$15)/$C$16,0)/2+F15</f>
        <v>8503.5</v>
      </c>
    </row>
    <row r="19" spans="1:21" s="15" customFormat="1" ht="12.95" customHeight="1" thickTop="1" x14ac:dyDescent="0.2">
      <c r="E19" s="32" t="s">
        <v>31</v>
      </c>
      <c r="F19" s="37">
        <f ca="1">+$C$15+$C$16*F18-15018.5-$C$5/24</f>
        <v>45356.087083617102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9" t="s">
        <v>14</v>
      </c>
      <c r="U20" s="40" t="s">
        <v>33</v>
      </c>
    </row>
    <row r="21" spans="1:21" s="15" customFormat="1" ht="12.95" customHeight="1" x14ac:dyDescent="0.2">
      <c r="A21" s="15" t="s">
        <v>46</v>
      </c>
      <c r="C21" s="23">
        <v>26161.875</v>
      </c>
      <c r="D21" s="23" t="s">
        <v>13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I21" s="15">
        <f>+G21</f>
        <v>0</v>
      </c>
      <c r="O21" s="15">
        <f ca="1">+C$11+C$12*$F21</f>
        <v>0</v>
      </c>
      <c r="Q21" s="41">
        <f>+C21-15018.5</f>
        <v>11143.375</v>
      </c>
    </row>
    <row r="22" spans="1:21" s="15" customFormat="1" ht="12.95" customHeight="1" x14ac:dyDescent="0.2">
      <c r="A22" s="42" t="s">
        <v>48</v>
      </c>
      <c r="B22" s="43" t="s">
        <v>47</v>
      </c>
      <c r="C22" s="44">
        <v>57111.59102</v>
      </c>
      <c r="D22" s="44">
        <v>1E-4</v>
      </c>
      <c r="E22" s="15">
        <f>+(C22-C$7)/C$8</f>
        <v>80665.902535929883</v>
      </c>
      <c r="F22" s="15">
        <f>ROUND(2*E22,0)/2</f>
        <v>80666</v>
      </c>
      <c r="G22" s="15">
        <f>+C22-(C$7+F22*C$8)</f>
        <v>-3.7394799997855444E-2</v>
      </c>
      <c r="K22" s="15">
        <f>+G22</f>
        <v>-3.7394799997855444E-2</v>
      </c>
      <c r="O22" s="15">
        <f ca="1">+C$11+C$12*$F22</f>
        <v>-3.7394799997855444E-2</v>
      </c>
      <c r="Q22" s="41">
        <f>+C22-15018.5</f>
        <v>42093.09102</v>
      </c>
    </row>
    <row r="23" spans="1:21" s="15" customFormat="1" ht="12.95" customHeight="1" x14ac:dyDescent="0.2">
      <c r="C23" s="23"/>
      <c r="D23" s="23"/>
      <c r="Q23" s="41"/>
    </row>
    <row r="24" spans="1:21" s="15" customFormat="1" ht="12.95" customHeight="1" x14ac:dyDescent="0.2">
      <c r="C24" s="23"/>
      <c r="D24" s="23"/>
      <c r="Q24" s="41"/>
    </row>
    <row r="25" spans="1:21" s="15" customFormat="1" ht="12.95" customHeight="1" x14ac:dyDescent="0.2">
      <c r="C25" s="23"/>
      <c r="D25" s="23"/>
      <c r="Q25" s="41"/>
    </row>
    <row r="26" spans="1:21" s="15" customFormat="1" ht="12.95" customHeight="1" x14ac:dyDescent="0.2">
      <c r="C26" s="23"/>
      <c r="D26" s="23"/>
      <c r="Q26" s="41"/>
    </row>
    <row r="27" spans="1:21" s="15" customFormat="1" ht="12.95" customHeight="1" x14ac:dyDescent="0.2">
      <c r="C27" s="23"/>
      <c r="D27" s="23"/>
      <c r="Q27" s="41"/>
    </row>
    <row r="28" spans="1:21" s="15" customFormat="1" ht="12.95" customHeight="1" x14ac:dyDescent="0.2">
      <c r="C28" s="23"/>
      <c r="D28" s="23"/>
      <c r="Q28" s="41"/>
    </row>
    <row r="29" spans="1:21" s="15" customFormat="1" ht="12.95" customHeight="1" x14ac:dyDescent="0.2">
      <c r="C29" s="23"/>
      <c r="D29" s="23"/>
      <c r="Q29" s="41"/>
    </row>
    <row r="30" spans="1:21" s="15" customFormat="1" ht="12.95" customHeight="1" x14ac:dyDescent="0.2">
      <c r="C30" s="23"/>
      <c r="D30" s="23"/>
      <c r="Q30" s="41"/>
    </row>
    <row r="31" spans="1:21" s="15" customFormat="1" ht="12.95" customHeight="1" x14ac:dyDescent="0.2">
      <c r="C31" s="23"/>
      <c r="D31" s="23"/>
      <c r="Q31" s="41"/>
    </row>
    <row r="32" spans="1:21" s="15" customFormat="1" ht="12.95" customHeight="1" x14ac:dyDescent="0.2">
      <c r="C32" s="23"/>
      <c r="D32" s="23"/>
      <c r="Q32" s="41"/>
    </row>
    <row r="33" spans="3:17" s="15" customFormat="1" ht="12.95" customHeight="1" x14ac:dyDescent="0.2">
      <c r="C33" s="23"/>
      <c r="D33" s="23"/>
      <c r="Q33" s="41"/>
    </row>
    <row r="34" spans="3:17" s="15" customFormat="1" ht="12.95" customHeight="1" x14ac:dyDescent="0.2">
      <c r="C34" s="23"/>
      <c r="D34" s="23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2024-03-04T05:23:18Z</dcterms:modified>
</cp:coreProperties>
</file>