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D105F6C-4D42-4097-8219-3CCDE1D8C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Sheet1" sheetId="1" r:id="rId2"/>
    <sheet name="Q_Fit" sheetId="3" r:id="rId3"/>
    <sheet name="A_old" sheetId="4" r:id="rId4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V17" i="2" l="1"/>
  <c r="W17" i="2" s="1"/>
  <c r="W16" i="2"/>
  <c r="V16" i="2"/>
  <c r="E78" i="2"/>
  <c r="F78" i="2" s="1"/>
  <c r="Q78" i="2"/>
  <c r="E82" i="2"/>
  <c r="F82" i="2" s="1"/>
  <c r="Q82" i="2"/>
  <c r="E114" i="2"/>
  <c r="F114" i="2"/>
  <c r="Q114" i="2"/>
  <c r="E113" i="2"/>
  <c r="F113" i="2" s="1"/>
  <c r="G113" i="2" s="1"/>
  <c r="K113" i="2" s="1"/>
  <c r="Q113" i="2"/>
  <c r="C9" i="2"/>
  <c r="D9" i="2"/>
  <c r="D11" i="2"/>
  <c r="D12" i="2"/>
  <c r="D13" i="2"/>
  <c r="F16" i="2"/>
  <c r="F17" i="2" s="1"/>
  <c r="C17" i="2"/>
  <c r="E21" i="2"/>
  <c r="F21" i="2" s="1"/>
  <c r="Q21" i="2"/>
  <c r="E22" i="2"/>
  <c r="F22" i="2" s="1"/>
  <c r="G22" i="2" s="1"/>
  <c r="H22" i="2" s="1"/>
  <c r="Q22" i="2"/>
  <c r="E23" i="2"/>
  <c r="F23" i="2"/>
  <c r="G23" i="2" s="1"/>
  <c r="H23" i="2" s="1"/>
  <c r="Q23" i="2"/>
  <c r="E24" i="2"/>
  <c r="F24" i="2" s="1"/>
  <c r="P24" i="2" s="1"/>
  <c r="Q24" i="2"/>
  <c r="E25" i="2"/>
  <c r="F25" i="2"/>
  <c r="G25" i="2" s="1"/>
  <c r="H25" i="2" s="1"/>
  <c r="Q25" i="2"/>
  <c r="E26" i="2"/>
  <c r="Q26" i="2"/>
  <c r="E27" i="2"/>
  <c r="F27" i="2"/>
  <c r="G27" i="2" s="1"/>
  <c r="I27" i="2" s="1"/>
  <c r="Q27" i="2"/>
  <c r="E28" i="2"/>
  <c r="F28" i="2"/>
  <c r="G28" i="2" s="1"/>
  <c r="I28" i="2" s="1"/>
  <c r="Q28" i="2"/>
  <c r="E29" i="2"/>
  <c r="F29" i="2" s="1"/>
  <c r="Q29" i="2"/>
  <c r="E30" i="2"/>
  <c r="F30" i="2" s="1"/>
  <c r="Q30" i="2"/>
  <c r="E31" i="2"/>
  <c r="F31" i="2"/>
  <c r="G31" i="2" s="1"/>
  <c r="I31" i="2" s="1"/>
  <c r="Q31" i="2"/>
  <c r="E32" i="2"/>
  <c r="F32" i="2" s="1"/>
  <c r="G32" i="2" s="1"/>
  <c r="I32" i="2" s="1"/>
  <c r="Q32" i="2"/>
  <c r="E33" i="2"/>
  <c r="F33" i="2" s="1"/>
  <c r="Q33" i="2"/>
  <c r="E34" i="2"/>
  <c r="F34" i="2"/>
  <c r="Q34" i="2"/>
  <c r="E35" i="2"/>
  <c r="F35" i="2" s="1"/>
  <c r="G35" i="2" s="1"/>
  <c r="I35" i="2" s="1"/>
  <c r="Q35" i="2"/>
  <c r="E36" i="2"/>
  <c r="F36" i="2" s="1"/>
  <c r="Q36" i="2"/>
  <c r="E37" i="2"/>
  <c r="F37" i="2" s="1"/>
  <c r="Q37" i="2"/>
  <c r="E38" i="2"/>
  <c r="F38" i="2" s="1"/>
  <c r="Q38" i="2"/>
  <c r="E39" i="2"/>
  <c r="F39" i="2" s="1"/>
  <c r="G39" i="2" s="1"/>
  <c r="I39" i="2" s="1"/>
  <c r="Q39" i="2"/>
  <c r="E40" i="2"/>
  <c r="F40" i="2" s="1"/>
  <c r="Q40" i="2"/>
  <c r="E41" i="2"/>
  <c r="F41" i="2" s="1"/>
  <c r="Q41" i="2"/>
  <c r="E42" i="2"/>
  <c r="F42" i="2" s="1"/>
  <c r="G42" i="2" s="1"/>
  <c r="I42" i="2" s="1"/>
  <c r="Q42" i="2"/>
  <c r="E43" i="2"/>
  <c r="F43" i="2" s="1"/>
  <c r="Q43" i="2"/>
  <c r="E44" i="2"/>
  <c r="F44" i="2" s="1"/>
  <c r="G44" i="2" s="1"/>
  <c r="I44" i="2" s="1"/>
  <c r="Q44" i="2"/>
  <c r="E45" i="2"/>
  <c r="F45" i="2" s="1"/>
  <c r="G45" i="2" s="1"/>
  <c r="I45" i="2" s="1"/>
  <c r="Q45" i="2"/>
  <c r="E46" i="2"/>
  <c r="F46" i="2" s="1"/>
  <c r="Q46" i="2"/>
  <c r="E47" i="2"/>
  <c r="F47" i="2" s="1"/>
  <c r="Q47" i="2"/>
  <c r="E48" i="2"/>
  <c r="F48" i="2" s="1"/>
  <c r="Q48" i="2"/>
  <c r="E49" i="2"/>
  <c r="F49" i="2" s="1"/>
  <c r="Q49" i="2"/>
  <c r="E50" i="2"/>
  <c r="F50" i="2" s="1"/>
  <c r="Q50" i="2"/>
  <c r="E51" i="2"/>
  <c r="F51" i="2" s="1"/>
  <c r="Q51" i="2"/>
  <c r="E52" i="2"/>
  <c r="F52" i="2"/>
  <c r="Q52" i="2"/>
  <c r="E53" i="2"/>
  <c r="Q53" i="2"/>
  <c r="E54" i="2"/>
  <c r="F54" i="2" s="1"/>
  <c r="G54" i="2" s="1"/>
  <c r="I54" i="2" s="1"/>
  <c r="Q54" i="2"/>
  <c r="E55" i="2"/>
  <c r="F55" i="2" s="1"/>
  <c r="Q55" i="2"/>
  <c r="E56" i="2"/>
  <c r="F56" i="2" s="1"/>
  <c r="Q56" i="2"/>
  <c r="E57" i="2"/>
  <c r="Q57" i="2"/>
  <c r="E58" i="2"/>
  <c r="F58" i="2" s="1"/>
  <c r="Q58" i="2"/>
  <c r="E59" i="2"/>
  <c r="E64" i="1" s="1"/>
  <c r="Q59" i="2"/>
  <c r="E60" i="2"/>
  <c r="F60" i="2"/>
  <c r="G60" i="2" s="1"/>
  <c r="I60" i="2" s="1"/>
  <c r="Q60" i="2"/>
  <c r="E61" i="2"/>
  <c r="F61" i="2" s="1"/>
  <c r="Q61" i="2"/>
  <c r="E62" i="2"/>
  <c r="F62" i="2" s="1"/>
  <c r="G62" i="2" s="1"/>
  <c r="I62" i="2" s="1"/>
  <c r="Q62" i="2"/>
  <c r="E63" i="2"/>
  <c r="F63" i="2" s="1"/>
  <c r="Q63" i="2"/>
  <c r="E64" i="2"/>
  <c r="F64" i="2" s="1"/>
  <c r="G64" i="2" s="1"/>
  <c r="K64" i="2" s="1"/>
  <c r="Q64" i="2"/>
  <c r="E65" i="2"/>
  <c r="F65" i="2" s="1"/>
  <c r="G65" i="2" s="1"/>
  <c r="K65" i="2" s="1"/>
  <c r="Q65" i="2"/>
  <c r="E66" i="2"/>
  <c r="F66" i="2" s="1"/>
  <c r="Q66" i="2"/>
  <c r="E67" i="2"/>
  <c r="Q67" i="2"/>
  <c r="E68" i="2"/>
  <c r="F68" i="2" s="1"/>
  <c r="Q68" i="2"/>
  <c r="E69" i="2"/>
  <c r="F69" i="2" s="1"/>
  <c r="G69" i="2" s="1"/>
  <c r="K69" i="2" s="1"/>
  <c r="Q69" i="2"/>
  <c r="E70" i="2"/>
  <c r="F70" i="2" s="1"/>
  <c r="G70" i="2" s="1"/>
  <c r="K70" i="2" s="1"/>
  <c r="Q70" i="2"/>
  <c r="E71" i="2"/>
  <c r="Q71" i="2"/>
  <c r="E72" i="2"/>
  <c r="F72" i="2" s="1"/>
  <c r="U72" i="2" s="1"/>
  <c r="Q72" i="2"/>
  <c r="E73" i="2"/>
  <c r="F73" i="2" s="1"/>
  <c r="G73" i="2" s="1"/>
  <c r="K73" i="2" s="1"/>
  <c r="Q73" i="2"/>
  <c r="E74" i="2"/>
  <c r="E79" i="1" s="1"/>
  <c r="F74" i="2"/>
  <c r="Q74" i="2"/>
  <c r="E75" i="2"/>
  <c r="F75" i="2" s="1"/>
  <c r="Q75" i="2"/>
  <c r="E76" i="2"/>
  <c r="F76" i="2" s="1"/>
  <c r="G76" i="2" s="1"/>
  <c r="K76" i="2" s="1"/>
  <c r="Q76" i="2"/>
  <c r="E77" i="2"/>
  <c r="F77" i="2" s="1"/>
  <c r="Q77" i="2"/>
  <c r="E79" i="2"/>
  <c r="F79" i="2" s="1"/>
  <c r="G79" i="2" s="1"/>
  <c r="K79" i="2" s="1"/>
  <c r="Q79" i="2"/>
  <c r="E80" i="2"/>
  <c r="F80" i="2" s="1"/>
  <c r="Q80" i="2"/>
  <c r="E81" i="2"/>
  <c r="F81" i="2" s="1"/>
  <c r="Q81" i="2"/>
  <c r="E83" i="2"/>
  <c r="F83" i="2" s="1"/>
  <c r="G83" i="2" s="1"/>
  <c r="K83" i="2" s="1"/>
  <c r="Q83" i="2"/>
  <c r="E84" i="2"/>
  <c r="F84" i="2" s="1"/>
  <c r="G84" i="2" s="1"/>
  <c r="K84" i="2" s="1"/>
  <c r="Q84" i="2"/>
  <c r="E85" i="2"/>
  <c r="F85" i="2" s="1"/>
  <c r="Q85" i="2"/>
  <c r="E86" i="2"/>
  <c r="F86" i="2" s="1"/>
  <c r="G86" i="2" s="1"/>
  <c r="K86" i="2" s="1"/>
  <c r="Q86" i="2"/>
  <c r="E87" i="2"/>
  <c r="F87" i="2" s="1"/>
  <c r="G87" i="2" s="1"/>
  <c r="K87" i="2" s="1"/>
  <c r="Q87" i="2"/>
  <c r="E88" i="2"/>
  <c r="F88" i="2" s="1"/>
  <c r="G88" i="2" s="1"/>
  <c r="K88" i="2" s="1"/>
  <c r="Q88" i="2"/>
  <c r="E89" i="2"/>
  <c r="F89" i="2" s="1"/>
  <c r="Q89" i="2"/>
  <c r="E90" i="2"/>
  <c r="F90" i="2" s="1"/>
  <c r="G90" i="2" s="1"/>
  <c r="K90" i="2" s="1"/>
  <c r="Q90" i="2"/>
  <c r="E91" i="2"/>
  <c r="E45" i="1" s="1"/>
  <c r="Q91" i="2"/>
  <c r="E92" i="2"/>
  <c r="F92" i="2" s="1"/>
  <c r="G92" i="2" s="1"/>
  <c r="K92" i="2" s="1"/>
  <c r="Q92" i="2"/>
  <c r="E93" i="2"/>
  <c r="F93" i="2" s="1"/>
  <c r="G93" i="2" s="1"/>
  <c r="K93" i="2" s="1"/>
  <c r="Q93" i="2"/>
  <c r="E94" i="2"/>
  <c r="F94" i="2"/>
  <c r="G94" i="2" s="1"/>
  <c r="K94" i="2" s="1"/>
  <c r="Q94" i="2"/>
  <c r="E95" i="2"/>
  <c r="F95" i="2" s="1"/>
  <c r="Q95" i="2"/>
  <c r="E96" i="2"/>
  <c r="F96" i="2" s="1"/>
  <c r="Q96" i="2"/>
  <c r="E97" i="2"/>
  <c r="E51" i="1" s="1"/>
  <c r="F97" i="2"/>
  <c r="Q97" i="2"/>
  <c r="E98" i="2"/>
  <c r="F98" i="2"/>
  <c r="Q98" i="2"/>
  <c r="E99" i="2"/>
  <c r="F99" i="2" s="1"/>
  <c r="Q99" i="2"/>
  <c r="E100" i="2"/>
  <c r="F100" i="2" s="1"/>
  <c r="Q100" i="2"/>
  <c r="E101" i="2"/>
  <c r="F101" i="2" s="1"/>
  <c r="G101" i="2" s="1"/>
  <c r="K101" i="2" s="1"/>
  <c r="Q101" i="2"/>
  <c r="E102" i="2"/>
  <c r="F102" i="2" s="1"/>
  <c r="G102" i="2" s="1"/>
  <c r="K102" i="2" s="1"/>
  <c r="Q102" i="2"/>
  <c r="E103" i="2"/>
  <c r="F103" i="2" s="1"/>
  <c r="G103" i="2" s="1"/>
  <c r="K103" i="2" s="1"/>
  <c r="Q103" i="2"/>
  <c r="E107" i="2"/>
  <c r="F107" i="2" s="1"/>
  <c r="G107" i="2" s="1"/>
  <c r="K107" i="2" s="1"/>
  <c r="Q107" i="2"/>
  <c r="E108" i="2"/>
  <c r="F108" i="2" s="1"/>
  <c r="G108" i="2" s="1"/>
  <c r="K108" i="2" s="1"/>
  <c r="Q108" i="2"/>
  <c r="E109" i="2"/>
  <c r="F109" i="2" s="1"/>
  <c r="Q109" i="2"/>
  <c r="E110" i="2"/>
  <c r="F110" i="2"/>
  <c r="Q110" i="2"/>
  <c r="E111" i="2"/>
  <c r="F111" i="2" s="1"/>
  <c r="Q111" i="2"/>
  <c r="E112" i="2"/>
  <c r="F112" i="2" s="1"/>
  <c r="G112" i="2" s="1"/>
  <c r="K112" i="2" s="1"/>
  <c r="Q112" i="2"/>
  <c r="E104" i="2"/>
  <c r="F104" i="2" s="1"/>
  <c r="G104" i="2" s="1"/>
  <c r="K104" i="2" s="1"/>
  <c r="Q104" i="2"/>
  <c r="E105" i="2"/>
  <c r="F105" i="2" s="1"/>
  <c r="Q105" i="2"/>
  <c r="E106" i="2"/>
  <c r="F106" i="2" s="1"/>
  <c r="G106" i="2" s="1"/>
  <c r="K106" i="2" s="1"/>
  <c r="Q106" i="2"/>
  <c r="C7" i="4"/>
  <c r="C8" i="4"/>
  <c r="F11" i="4"/>
  <c r="G11" i="4"/>
  <c r="E14" i="4"/>
  <c r="E15" i="4" s="1"/>
  <c r="C17" i="4"/>
  <c r="Q21" i="4"/>
  <c r="Q22" i="4"/>
  <c r="E23" i="4"/>
  <c r="F23" i="4"/>
  <c r="G23" i="4"/>
  <c r="J23" i="4"/>
  <c r="Q23" i="4"/>
  <c r="E24" i="4"/>
  <c r="F24" i="4"/>
  <c r="Q24" i="4"/>
  <c r="Q25" i="4"/>
  <c r="Q26" i="4"/>
  <c r="Q27" i="4"/>
  <c r="E28" i="4"/>
  <c r="F28" i="4"/>
  <c r="G28" i="4"/>
  <c r="I28" i="4"/>
  <c r="Q28" i="4"/>
  <c r="Q29" i="4"/>
  <c r="E30" i="4"/>
  <c r="F30" i="4"/>
  <c r="Q30" i="4"/>
  <c r="E31" i="4"/>
  <c r="F31" i="4"/>
  <c r="G31" i="4"/>
  <c r="I31" i="4"/>
  <c r="Q31" i="4"/>
  <c r="Q32" i="4"/>
  <c r="Q33" i="4"/>
  <c r="E34" i="4"/>
  <c r="F34" i="4"/>
  <c r="Q34" i="4"/>
  <c r="Q35" i="4"/>
  <c r="E36" i="4"/>
  <c r="F36" i="4"/>
  <c r="G36" i="4"/>
  <c r="I36" i="4"/>
  <c r="Q36" i="4"/>
  <c r="Q37" i="4"/>
  <c r="E38" i="4"/>
  <c r="F38" i="4"/>
  <c r="Q38" i="4"/>
  <c r="Q39" i="4"/>
  <c r="Q40" i="4"/>
  <c r="Q41" i="4"/>
  <c r="Q42" i="4"/>
  <c r="Q43" i="4"/>
  <c r="Q44" i="4"/>
  <c r="Q45" i="4"/>
  <c r="E46" i="4"/>
  <c r="F46" i="4"/>
  <c r="Q46" i="4"/>
  <c r="E47" i="4"/>
  <c r="F47" i="4"/>
  <c r="G47" i="4"/>
  <c r="N47" i="4"/>
  <c r="Q47" i="4"/>
  <c r="Q48" i="4"/>
  <c r="Q49" i="4"/>
  <c r="Q50" i="4"/>
  <c r="E51" i="4"/>
  <c r="F51" i="4"/>
  <c r="Q51" i="4"/>
  <c r="E52" i="4"/>
  <c r="F52" i="4"/>
  <c r="G52" i="4"/>
  <c r="N52" i="4"/>
  <c r="Q52" i="4"/>
  <c r="Q53" i="4"/>
  <c r="Q54" i="4"/>
  <c r="E55" i="4"/>
  <c r="F55" i="4"/>
  <c r="G55" i="4"/>
  <c r="N55" i="4"/>
  <c r="Q55" i="4"/>
  <c r="E56" i="4"/>
  <c r="F56" i="4"/>
  <c r="Q56" i="4"/>
  <c r="Q57" i="4"/>
  <c r="Q58" i="4"/>
  <c r="G4" i="3"/>
  <c r="G5" i="3"/>
  <c r="G6" i="3"/>
  <c r="G7" i="3"/>
  <c r="A9" i="3"/>
  <c r="C9" i="3" s="1"/>
  <c r="B10" i="3"/>
  <c r="G12" i="3"/>
  <c r="M12" i="3"/>
  <c r="G15" i="3"/>
  <c r="H15" i="3"/>
  <c r="J15" i="3"/>
  <c r="J12" i="3"/>
  <c r="P15" i="3"/>
  <c r="C16" i="3"/>
  <c r="C15" i="3"/>
  <c r="D16" i="3"/>
  <c r="D15" i="3"/>
  <c r="E16" i="3"/>
  <c r="E15" i="3"/>
  <c r="F16" i="3"/>
  <c r="F15" i="3"/>
  <c r="F12" i="3"/>
  <c r="G16" i="3"/>
  <c r="H16" i="3"/>
  <c r="I16" i="3"/>
  <c r="I15" i="3"/>
  <c r="J16" i="3"/>
  <c r="K16" i="3"/>
  <c r="K15" i="3"/>
  <c r="K12" i="3"/>
  <c r="L16" i="3"/>
  <c r="L15" i="3"/>
  <c r="M16" i="3"/>
  <c r="M15" i="3"/>
  <c r="N16" i="3"/>
  <c r="N15" i="3"/>
  <c r="O16" i="3"/>
  <c r="O15" i="3"/>
  <c r="O12" i="3"/>
  <c r="P16" i="3"/>
  <c r="Q16" i="3"/>
  <c r="Q15" i="3"/>
  <c r="D21" i="3"/>
  <c r="H21" i="3" s="1"/>
  <c r="E21" i="3"/>
  <c r="G21" i="3"/>
  <c r="I21" i="3"/>
  <c r="J21" i="3"/>
  <c r="D22" i="3"/>
  <c r="E22" i="3"/>
  <c r="G22" i="3"/>
  <c r="L22" i="3"/>
  <c r="D23" i="3"/>
  <c r="E23" i="3"/>
  <c r="F23" i="3"/>
  <c r="H23" i="3"/>
  <c r="I23" i="3"/>
  <c r="J23" i="3"/>
  <c r="D24" i="3"/>
  <c r="F24" i="3"/>
  <c r="E24" i="3"/>
  <c r="G24" i="3"/>
  <c r="H24" i="3"/>
  <c r="I24" i="3"/>
  <c r="K24" i="3"/>
  <c r="L24" i="3"/>
  <c r="D25" i="3"/>
  <c r="F25" i="3"/>
  <c r="E25" i="3"/>
  <c r="J25" i="3"/>
  <c r="K25" i="3"/>
  <c r="D26" i="3"/>
  <c r="E26" i="3"/>
  <c r="I26" i="3"/>
  <c r="D27" i="3"/>
  <c r="H27" i="3"/>
  <c r="E27" i="3"/>
  <c r="G27" i="3"/>
  <c r="I27" i="3"/>
  <c r="J27" i="3"/>
  <c r="L27" i="3"/>
  <c r="D28" i="3"/>
  <c r="I28" i="3"/>
  <c r="E28" i="3"/>
  <c r="F28" i="3"/>
  <c r="G28" i="3"/>
  <c r="K28" i="3"/>
  <c r="L28" i="3"/>
  <c r="D29" i="3"/>
  <c r="J29" i="3"/>
  <c r="E29" i="3"/>
  <c r="F29" i="3"/>
  <c r="H29" i="3"/>
  <c r="I29" i="3"/>
  <c r="D30" i="3"/>
  <c r="I30" i="3"/>
  <c r="E30" i="3"/>
  <c r="G30" i="3"/>
  <c r="H30" i="3"/>
  <c r="D31" i="3"/>
  <c r="E31" i="3"/>
  <c r="L31" i="3"/>
  <c r="F31" i="3"/>
  <c r="G31" i="3"/>
  <c r="H31" i="3"/>
  <c r="I31" i="3"/>
  <c r="J31" i="3"/>
  <c r="K31" i="3"/>
  <c r="D32" i="3"/>
  <c r="H32" i="3"/>
  <c r="E32" i="3"/>
  <c r="G32" i="3"/>
  <c r="L32" i="3"/>
  <c r="D33" i="3"/>
  <c r="F33" i="3"/>
  <c r="E33" i="3"/>
  <c r="G33" i="3"/>
  <c r="H33" i="3"/>
  <c r="I33" i="3"/>
  <c r="J33" i="3"/>
  <c r="K33" i="3"/>
  <c r="L33" i="3"/>
  <c r="D34" i="3"/>
  <c r="H34" i="3"/>
  <c r="E34" i="3"/>
  <c r="F34" i="3"/>
  <c r="J34" i="3"/>
  <c r="K34" i="3"/>
  <c r="D35" i="3"/>
  <c r="E35" i="3"/>
  <c r="I35" i="3"/>
  <c r="D36" i="3"/>
  <c r="I36" i="3"/>
  <c r="E36" i="3"/>
  <c r="G36" i="3"/>
  <c r="H36" i="3"/>
  <c r="J36" i="3"/>
  <c r="L36" i="3"/>
  <c r="D37" i="3"/>
  <c r="J37" i="3"/>
  <c r="E37" i="3"/>
  <c r="F37" i="3"/>
  <c r="G37" i="3"/>
  <c r="K37" i="3"/>
  <c r="L37" i="3"/>
  <c r="D38" i="3"/>
  <c r="E38" i="3"/>
  <c r="F38" i="3"/>
  <c r="H38" i="3"/>
  <c r="I38" i="3"/>
  <c r="J38" i="3"/>
  <c r="D39" i="3"/>
  <c r="E39" i="3"/>
  <c r="L39" i="3"/>
  <c r="F39" i="3"/>
  <c r="G39" i="3"/>
  <c r="H39" i="3"/>
  <c r="I39" i="3"/>
  <c r="J39" i="3"/>
  <c r="K39" i="3"/>
  <c r="D40" i="3"/>
  <c r="H40" i="3"/>
  <c r="E40" i="3"/>
  <c r="F40" i="3"/>
  <c r="G40" i="3"/>
  <c r="I40" i="3"/>
  <c r="J40" i="3"/>
  <c r="K40" i="3"/>
  <c r="L40" i="3"/>
  <c r="D41" i="3"/>
  <c r="E41" i="3"/>
  <c r="D42" i="3"/>
  <c r="E42" i="3"/>
  <c r="G42" i="3"/>
  <c r="F42" i="3"/>
  <c r="H42" i="3"/>
  <c r="I42" i="3"/>
  <c r="J42" i="3"/>
  <c r="K42" i="3"/>
  <c r="L42" i="3"/>
  <c r="D43" i="3"/>
  <c r="H43" i="3"/>
  <c r="E43" i="3"/>
  <c r="L43" i="3"/>
  <c r="J43" i="3"/>
  <c r="K43" i="3"/>
  <c r="D44" i="3"/>
  <c r="E44" i="3"/>
  <c r="D45" i="3"/>
  <c r="J45" i="3"/>
  <c r="E45" i="3"/>
  <c r="G45" i="3"/>
  <c r="H45" i="3"/>
  <c r="I45" i="3"/>
  <c r="K45" i="3"/>
  <c r="L45" i="3"/>
  <c r="D46" i="3"/>
  <c r="F46" i="3"/>
  <c r="E46" i="3"/>
  <c r="G46" i="3"/>
  <c r="K46" i="3"/>
  <c r="D47" i="3"/>
  <c r="K47" i="3"/>
  <c r="E47" i="3"/>
  <c r="G47" i="3"/>
  <c r="L47" i="3"/>
  <c r="D48" i="3"/>
  <c r="E48" i="3"/>
  <c r="D49" i="3"/>
  <c r="E49" i="3"/>
  <c r="G49" i="3"/>
  <c r="F49" i="3"/>
  <c r="H49" i="3"/>
  <c r="I49" i="3"/>
  <c r="J49" i="3"/>
  <c r="D50" i="3"/>
  <c r="E50" i="3"/>
  <c r="F50" i="3"/>
  <c r="G50" i="3"/>
  <c r="H50" i="3"/>
  <c r="I50" i="3"/>
  <c r="J50" i="3"/>
  <c r="K50" i="3"/>
  <c r="L50" i="3"/>
  <c r="D51" i="3"/>
  <c r="F51" i="3"/>
  <c r="E51" i="3"/>
  <c r="G51" i="3"/>
  <c r="H51" i="3"/>
  <c r="I51" i="3"/>
  <c r="J51" i="3"/>
  <c r="K51" i="3"/>
  <c r="L51" i="3"/>
  <c r="D52" i="3"/>
  <c r="I52" i="3"/>
  <c r="E52" i="3"/>
  <c r="G52" i="3"/>
  <c r="H52" i="3"/>
  <c r="J52" i="3"/>
  <c r="L52" i="3"/>
  <c r="D53" i="3"/>
  <c r="F53" i="3"/>
  <c r="E53" i="3"/>
  <c r="I53" i="3"/>
  <c r="J53" i="3"/>
  <c r="K53" i="3"/>
  <c r="D54" i="3"/>
  <c r="F54" i="3"/>
  <c r="E54" i="3"/>
  <c r="G54" i="3"/>
  <c r="J54" i="3"/>
  <c r="K54" i="3"/>
  <c r="L54" i="3"/>
  <c r="D55" i="3"/>
  <c r="E55" i="3"/>
  <c r="D56" i="3"/>
  <c r="H56" i="3"/>
  <c r="E56" i="3"/>
  <c r="F56" i="3"/>
  <c r="L56" i="3"/>
  <c r="D57" i="3"/>
  <c r="E57" i="3"/>
  <c r="G57" i="3"/>
  <c r="F57" i="3"/>
  <c r="H57" i="3"/>
  <c r="I57" i="3"/>
  <c r="J57" i="3"/>
  <c r="D58" i="3"/>
  <c r="E58" i="3"/>
  <c r="F58" i="3"/>
  <c r="G58" i="3"/>
  <c r="H58" i="3"/>
  <c r="I58" i="3"/>
  <c r="J58" i="3"/>
  <c r="K58" i="3"/>
  <c r="L58" i="3"/>
  <c r="D59" i="3"/>
  <c r="F59" i="3"/>
  <c r="E59" i="3"/>
  <c r="G59" i="3"/>
  <c r="H59" i="3"/>
  <c r="I59" i="3"/>
  <c r="K59" i="3"/>
  <c r="L59" i="3"/>
  <c r="D60" i="3"/>
  <c r="E60" i="3"/>
  <c r="G60" i="3"/>
  <c r="I60" i="3"/>
  <c r="D61" i="3"/>
  <c r="H61" i="3"/>
  <c r="E61" i="3"/>
  <c r="F61" i="3"/>
  <c r="I61" i="3"/>
  <c r="J61" i="3"/>
  <c r="D62" i="3"/>
  <c r="E62" i="3"/>
  <c r="F62" i="3"/>
  <c r="G62" i="3"/>
  <c r="L62" i="3"/>
  <c r="D63" i="3"/>
  <c r="E63" i="3"/>
  <c r="G63" i="3"/>
  <c r="D64" i="3"/>
  <c r="E64" i="3"/>
  <c r="L64" i="3"/>
  <c r="D65" i="3"/>
  <c r="E65" i="3"/>
  <c r="G65" i="3"/>
  <c r="F65" i="3"/>
  <c r="H65" i="3"/>
  <c r="I65" i="3"/>
  <c r="J65" i="3"/>
  <c r="D66" i="3"/>
  <c r="E66" i="3"/>
  <c r="F66" i="3"/>
  <c r="G66" i="3"/>
  <c r="H66" i="3"/>
  <c r="I66" i="3"/>
  <c r="J66" i="3"/>
  <c r="K66" i="3"/>
  <c r="L66" i="3"/>
  <c r="D67" i="3"/>
  <c r="F67" i="3"/>
  <c r="E67" i="3"/>
  <c r="G67" i="3"/>
  <c r="H67" i="3"/>
  <c r="J67" i="3"/>
  <c r="K67" i="3"/>
  <c r="L67" i="3"/>
  <c r="D68" i="3"/>
  <c r="F68" i="3"/>
  <c r="E68" i="3"/>
  <c r="G68" i="3"/>
  <c r="H68" i="3"/>
  <c r="I68" i="3"/>
  <c r="J68" i="3"/>
  <c r="K68" i="3"/>
  <c r="L68" i="3"/>
  <c r="D69" i="3"/>
  <c r="E69" i="3"/>
  <c r="G69" i="3"/>
  <c r="D70" i="3"/>
  <c r="I70" i="3"/>
  <c r="E70" i="3"/>
  <c r="G70" i="3"/>
  <c r="H70" i="3"/>
  <c r="L70" i="3"/>
  <c r="D71" i="3"/>
  <c r="J71" i="3"/>
  <c r="E71" i="3"/>
  <c r="F71" i="3"/>
  <c r="G71" i="3"/>
  <c r="I71" i="3"/>
  <c r="L71" i="3"/>
  <c r="D72" i="3"/>
  <c r="E72" i="3"/>
  <c r="F72" i="3"/>
  <c r="G72" i="3"/>
  <c r="H72" i="3"/>
  <c r="I72" i="3"/>
  <c r="J72" i="3"/>
  <c r="D73" i="3"/>
  <c r="E73" i="3"/>
  <c r="G73" i="3"/>
  <c r="H73" i="3"/>
  <c r="K73" i="3"/>
  <c r="L73" i="3"/>
  <c r="D74" i="3"/>
  <c r="I74" i="3"/>
  <c r="E74" i="3"/>
  <c r="D75" i="3"/>
  <c r="H75" i="3"/>
  <c r="E75" i="3"/>
  <c r="F75" i="3"/>
  <c r="J75" i="3"/>
  <c r="D76" i="3"/>
  <c r="H76" i="3"/>
  <c r="E76" i="3"/>
  <c r="F76" i="3"/>
  <c r="G76" i="3"/>
  <c r="I76" i="3"/>
  <c r="J76" i="3"/>
  <c r="K76" i="3"/>
  <c r="D77" i="3"/>
  <c r="E77" i="3"/>
  <c r="G77" i="3"/>
  <c r="L77" i="3"/>
  <c r="D78" i="3"/>
  <c r="J78" i="3"/>
  <c r="E78" i="3"/>
  <c r="H78" i="3"/>
  <c r="I78" i="3"/>
  <c r="D79" i="3"/>
  <c r="E79" i="3"/>
  <c r="K79" i="3"/>
  <c r="F79" i="3"/>
  <c r="H79" i="3"/>
  <c r="I79" i="3"/>
  <c r="J79" i="3"/>
  <c r="L79" i="3"/>
  <c r="D80" i="3"/>
  <c r="E80" i="3"/>
  <c r="L80" i="3"/>
  <c r="F80" i="3"/>
  <c r="G80" i="3"/>
  <c r="H80" i="3"/>
  <c r="I80" i="3"/>
  <c r="J80" i="3"/>
  <c r="K80" i="3"/>
  <c r="D81" i="3"/>
  <c r="H81" i="3"/>
  <c r="E81" i="3"/>
  <c r="G81" i="3"/>
  <c r="K81" i="3"/>
  <c r="L81" i="3"/>
  <c r="D82" i="3"/>
  <c r="E82" i="3"/>
  <c r="L82" i="3"/>
  <c r="D83" i="3"/>
  <c r="H83" i="3"/>
  <c r="E83" i="3"/>
  <c r="F83" i="3"/>
  <c r="J83" i="3"/>
  <c r="D84" i="3"/>
  <c r="H84" i="3"/>
  <c r="E84" i="3"/>
  <c r="F84" i="3"/>
  <c r="G84" i="3"/>
  <c r="I84" i="3"/>
  <c r="J84" i="3"/>
  <c r="K84" i="3"/>
  <c r="D85" i="3"/>
  <c r="E85" i="3"/>
  <c r="G85" i="3"/>
  <c r="D86" i="3"/>
  <c r="J86" i="3"/>
  <c r="E86" i="3"/>
  <c r="H86" i="3"/>
  <c r="I86" i="3"/>
  <c r="D87" i="3"/>
  <c r="E87" i="3"/>
  <c r="K87" i="3"/>
  <c r="F87" i="3"/>
  <c r="H87" i="3"/>
  <c r="I87" i="3"/>
  <c r="J87" i="3"/>
  <c r="L87" i="3"/>
  <c r="D88" i="3"/>
  <c r="E88" i="3"/>
  <c r="L88" i="3"/>
  <c r="F88" i="3"/>
  <c r="G88" i="3"/>
  <c r="H88" i="3"/>
  <c r="I88" i="3"/>
  <c r="J88" i="3"/>
  <c r="K88" i="3"/>
  <c r="D89" i="3"/>
  <c r="E89" i="3"/>
  <c r="G89" i="3"/>
  <c r="L89" i="3"/>
  <c r="D90" i="3"/>
  <c r="E90" i="3"/>
  <c r="I90" i="3"/>
  <c r="D91" i="3"/>
  <c r="E91" i="3"/>
  <c r="F91" i="3"/>
  <c r="D92" i="3"/>
  <c r="H92" i="3"/>
  <c r="E92" i="3"/>
  <c r="F92" i="3"/>
  <c r="G92" i="3"/>
  <c r="I92" i="3"/>
  <c r="J92" i="3"/>
  <c r="D93" i="3"/>
  <c r="F93" i="3"/>
  <c r="E93" i="3"/>
  <c r="G93" i="3"/>
  <c r="H93" i="3"/>
  <c r="J93" i="3"/>
  <c r="D94" i="3"/>
  <c r="J94" i="3"/>
  <c r="E94" i="3"/>
  <c r="H94" i="3"/>
  <c r="I94" i="3"/>
  <c r="D95" i="3"/>
  <c r="H95" i="3"/>
  <c r="E95" i="3"/>
  <c r="F95" i="3"/>
  <c r="D96" i="3"/>
  <c r="E96" i="3"/>
  <c r="L96" i="3"/>
  <c r="F96" i="3"/>
  <c r="G96" i="3"/>
  <c r="H96" i="3"/>
  <c r="I96" i="3"/>
  <c r="J96" i="3"/>
  <c r="K96" i="3"/>
  <c r="D97" i="3"/>
  <c r="I97" i="3"/>
  <c r="E97" i="3"/>
  <c r="F97" i="3"/>
  <c r="G97" i="3"/>
  <c r="H97" i="3"/>
  <c r="K97" i="3"/>
  <c r="L97" i="3"/>
  <c r="D98" i="3"/>
  <c r="I98" i="3"/>
  <c r="E98" i="3"/>
  <c r="G98" i="3"/>
  <c r="H98" i="3"/>
  <c r="K98" i="3"/>
  <c r="L98" i="3"/>
  <c r="D99" i="3"/>
  <c r="H99" i="3"/>
  <c r="E99" i="3"/>
  <c r="F99" i="3"/>
  <c r="D100" i="3"/>
  <c r="H100" i="3"/>
  <c r="E100" i="3"/>
  <c r="L100" i="3"/>
  <c r="F100" i="3"/>
  <c r="G100" i="3"/>
  <c r="I100" i="3"/>
  <c r="J100" i="3"/>
  <c r="K100" i="3"/>
  <c r="D101" i="3"/>
  <c r="I101" i="3"/>
  <c r="E101" i="3"/>
  <c r="F101" i="3"/>
  <c r="G101" i="3"/>
  <c r="L101" i="3"/>
  <c r="D102" i="3"/>
  <c r="J102" i="3"/>
  <c r="E102" i="3"/>
  <c r="F102" i="3"/>
  <c r="G102" i="3"/>
  <c r="H102" i="3"/>
  <c r="I102" i="3"/>
  <c r="K102" i="3"/>
  <c r="L102" i="3"/>
  <c r="D103" i="3"/>
  <c r="I103" i="3"/>
  <c r="E103" i="3"/>
  <c r="F103" i="3"/>
  <c r="H103" i="3"/>
  <c r="J103" i="3"/>
  <c r="D104" i="3"/>
  <c r="E104" i="3"/>
  <c r="F104" i="3"/>
  <c r="G104" i="3"/>
  <c r="H104" i="3"/>
  <c r="I104" i="3"/>
  <c r="J104" i="3"/>
  <c r="D105" i="3"/>
  <c r="K105" i="3"/>
  <c r="E105" i="3"/>
  <c r="F105" i="3"/>
  <c r="G105" i="3"/>
  <c r="I105" i="3"/>
  <c r="J105" i="3"/>
  <c r="L105" i="3"/>
  <c r="D106" i="3"/>
  <c r="F106" i="3"/>
  <c r="E106" i="3"/>
  <c r="G106" i="3"/>
  <c r="I106" i="3"/>
  <c r="J106" i="3"/>
  <c r="L106" i="3"/>
  <c r="D107" i="3"/>
  <c r="E107" i="3"/>
  <c r="G107" i="3"/>
  <c r="F107" i="3"/>
  <c r="L107" i="3"/>
  <c r="D108" i="3"/>
  <c r="H108" i="3"/>
  <c r="E108" i="3"/>
  <c r="L108" i="3"/>
  <c r="F108" i="3"/>
  <c r="G108" i="3"/>
  <c r="J108" i="3"/>
  <c r="K108" i="3"/>
  <c r="D109" i="3"/>
  <c r="E109" i="3"/>
  <c r="G109" i="3"/>
  <c r="J109" i="3"/>
  <c r="K109" i="3"/>
  <c r="D110" i="3"/>
  <c r="E110" i="3"/>
  <c r="G110" i="3"/>
  <c r="D111" i="3"/>
  <c r="E111" i="3"/>
  <c r="K111" i="3"/>
  <c r="F111" i="3"/>
  <c r="G111" i="3"/>
  <c r="H111" i="3"/>
  <c r="I111" i="3"/>
  <c r="J111" i="3"/>
  <c r="L111" i="3"/>
  <c r="D112" i="3"/>
  <c r="E112" i="3"/>
  <c r="L112" i="3"/>
  <c r="F112" i="3"/>
  <c r="H112" i="3"/>
  <c r="I112" i="3"/>
  <c r="J112" i="3"/>
  <c r="D113" i="3"/>
  <c r="E113" i="3"/>
  <c r="F113" i="3"/>
  <c r="G113" i="3"/>
  <c r="D114" i="3"/>
  <c r="F114" i="3"/>
  <c r="E114" i="3"/>
  <c r="G114" i="3"/>
  <c r="H114" i="3"/>
  <c r="I114" i="3"/>
  <c r="J114" i="3"/>
  <c r="D115" i="3"/>
  <c r="F115" i="3"/>
  <c r="E115" i="3"/>
  <c r="G115" i="3"/>
  <c r="I115" i="3"/>
  <c r="J115" i="3"/>
  <c r="L115" i="3"/>
  <c r="D116" i="3"/>
  <c r="F116" i="3"/>
  <c r="E116" i="3"/>
  <c r="G116" i="3"/>
  <c r="L116" i="3"/>
  <c r="D117" i="3"/>
  <c r="I117" i="3"/>
  <c r="E117" i="3"/>
  <c r="L117" i="3"/>
  <c r="F117" i="3"/>
  <c r="G117" i="3"/>
  <c r="J117" i="3"/>
  <c r="K117" i="3"/>
  <c r="D118" i="3"/>
  <c r="E118" i="3"/>
  <c r="G118" i="3"/>
  <c r="I118" i="3"/>
  <c r="K118" i="3"/>
  <c r="D119" i="3"/>
  <c r="E119" i="3"/>
  <c r="G119" i="3"/>
  <c r="D120" i="3"/>
  <c r="E120" i="3"/>
  <c r="L120" i="3"/>
  <c r="F120" i="3"/>
  <c r="G120" i="3"/>
  <c r="H120" i="3"/>
  <c r="I120" i="3"/>
  <c r="J120" i="3"/>
  <c r="D121" i="3"/>
  <c r="F121" i="3"/>
  <c r="E121" i="3"/>
  <c r="G121" i="3"/>
  <c r="H121" i="3"/>
  <c r="I121" i="3"/>
  <c r="K121" i="3"/>
  <c r="L121" i="3"/>
  <c r="D122" i="3"/>
  <c r="E122" i="3"/>
  <c r="G122" i="3"/>
  <c r="I122" i="3"/>
  <c r="J122" i="3"/>
  <c r="L122" i="3"/>
  <c r="D123" i="3"/>
  <c r="I123" i="3"/>
  <c r="E123" i="3"/>
  <c r="F123" i="3"/>
  <c r="H123" i="3"/>
  <c r="J123" i="3"/>
  <c r="K123" i="3"/>
  <c r="D124" i="3"/>
  <c r="E124" i="3"/>
  <c r="F124" i="3"/>
  <c r="G124" i="3"/>
  <c r="K124" i="3"/>
  <c r="L124" i="3"/>
  <c r="D125" i="3"/>
  <c r="E125" i="3"/>
  <c r="G125" i="3"/>
  <c r="H125" i="3"/>
  <c r="L125" i="3"/>
  <c r="D126" i="3"/>
  <c r="J126" i="3"/>
  <c r="E126" i="3"/>
  <c r="F126" i="3"/>
  <c r="H126" i="3"/>
  <c r="I126" i="3"/>
  <c r="D127" i="3"/>
  <c r="H127" i="3"/>
  <c r="E127" i="3"/>
  <c r="K127" i="3"/>
  <c r="F127" i="3"/>
  <c r="G127" i="3"/>
  <c r="I127" i="3"/>
  <c r="J127" i="3"/>
  <c r="L127" i="3"/>
  <c r="D128" i="3"/>
  <c r="E128" i="3"/>
  <c r="L128" i="3"/>
  <c r="F128" i="3"/>
  <c r="G128" i="3"/>
  <c r="H128" i="3"/>
  <c r="I128" i="3"/>
  <c r="J128" i="3"/>
  <c r="K128" i="3"/>
  <c r="D129" i="3"/>
  <c r="J129" i="3"/>
  <c r="E129" i="3"/>
  <c r="F129" i="3"/>
  <c r="G129" i="3"/>
  <c r="H129" i="3"/>
  <c r="I129" i="3"/>
  <c r="K129" i="3"/>
  <c r="L129" i="3"/>
  <c r="D130" i="3"/>
  <c r="I130" i="3"/>
  <c r="E130" i="3"/>
  <c r="J130" i="3"/>
  <c r="D131" i="3"/>
  <c r="E131" i="3"/>
  <c r="F131" i="3"/>
  <c r="H131" i="3"/>
  <c r="I131" i="3"/>
  <c r="J131" i="3"/>
  <c r="K131" i="3"/>
  <c r="D132" i="3"/>
  <c r="E132" i="3"/>
  <c r="F132" i="3"/>
  <c r="G132" i="3"/>
  <c r="I132" i="3"/>
  <c r="K132" i="3"/>
  <c r="L132" i="3"/>
  <c r="D133" i="3"/>
  <c r="H133" i="3"/>
  <c r="E133" i="3"/>
  <c r="K133" i="3"/>
  <c r="G133" i="3"/>
  <c r="L133" i="3"/>
  <c r="D134" i="3"/>
  <c r="J134" i="3"/>
  <c r="E134" i="3"/>
  <c r="F134" i="3"/>
  <c r="H134" i="3"/>
  <c r="I134" i="3"/>
  <c r="D135" i="3"/>
  <c r="H135" i="3"/>
  <c r="E135" i="3"/>
  <c r="K135" i="3"/>
  <c r="G135" i="3"/>
  <c r="I135" i="3"/>
  <c r="J135" i="3"/>
  <c r="L135" i="3"/>
  <c r="D136" i="3"/>
  <c r="E136" i="3"/>
  <c r="L136" i="3"/>
  <c r="F136" i="3"/>
  <c r="G136" i="3"/>
  <c r="H136" i="3"/>
  <c r="I136" i="3"/>
  <c r="J136" i="3"/>
  <c r="D137" i="3"/>
  <c r="J137" i="3"/>
  <c r="E137" i="3"/>
  <c r="F137" i="3"/>
  <c r="G137" i="3"/>
  <c r="I137" i="3"/>
  <c r="K137" i="3"/>
  <c r="L137" i="3"/>
  <c r="D138" i="3"/>
  <c r="E138" i="3"/>
  <c r="G138" i="3"/>
  <c r="I138" i="3"/>
  <c r="J138" i="3"/>
  <c r="L138" i="3"/>
  <c r="D139" i="3"/>
  <c r="E139" i="3"/>
  <c r="F139" i="3"/>
  <c r="H139" i="3"/>
  <c r="I139" i="3"/>
  <c r="J139" i="3"/>
  <c r="D140" i="3"/>
  <c r="E140" i="3"/>
  <c r="F140" i="3"/>
  <c r="G140" i="3"/>
  <c r="K140" i="3"/>
  <c r="L140" i="3"/>
  <c r="D141" i="3"/>
  <c r="E141" i="3"/>
  <c r="G141" i="3"/>
  <c r="K141" i="3"/>
  <c r="D142" i="3"/>
  <c r="J142" i="3"/>
  <c r="E142" i="3"/>
  <c r="F142" i="3"/>
  <c r="K142" i="3"/>
  <c r="D143" i="3"/>
  <c r="H143" i="3"/>
  <c r="E143" i="3"/>
  <c r="F143" i="3"/>
  <c r="J143" i="3"/>
  <c r="L143" i="3"/>
  <c r="D144" i="3"/>
  <c r="E144" i="3"/>
  <c r="L144" i="3"/>
  <c r="F144" i="3"/>
  <c r="G144" i="3"/>
  <c r="H144" i="3"/>
  <c r="I144" i="3"/>
  <c r="J144" i="3"/>
  <c r="D145" i="3"/>
  <c r="J145" i="3"/>
  <c r="E145" i="3"/>
  <c r="G145" i="3"/>
  <c r="H145" i="3"/>
  <c r="I145" i="3"/>
  <c r="K145" i="3"/>
  <c r="L145" i="3"/>
  <c r="D146" i="3"/>
  <c r="F146" i="3"/>
  <c r="E146" i="3"/>
  <c r="G146" i="3"/>
  <c r="J146" i="3"/>
  <c r="D147" i="3"/>
  <c r="F147" i="3"/>
  <c r="E147" i="3"/>
  <c r="I147" i="3"/>
  <c r="J147" i="3"/>
  <c r="D148" i="3"/>
  <c r="H148" i="3"/>
  <c r="E148" i="3"/>
  <c r="I148" i="3"/>
  <c r="D149" i="3"/>
  <c r="I149" i="3"/>
  <c r="E149" i="3"/>
  <c r="F149" i="3"/>
  <c r="G149" i="3"/>
  <c r="H149" i="3"/>
  <c r="J149" i="3"/>
  <c r="K149" i="3"/>
  <c r="L149" i="3"/>
  <c r="D150" i="3"/>
  <c r="J150" i="3"/>
  <c r="E150" i="3"/>
  <c r="F150" i="3"/>
  <c r="I150" i="3"/>
  <c r="K150" i="3"/>
  <c r="L150" i="3"/>
  <c r="D151" i="3"/>
  <c r="J151" i="3"/>
  <c r="E151" i="3"/>
  <c r="G151" i="3"/>
  <c r="F151" i="3"/>
  <c r="I151" i="3"/>
  <c r="D152" i="3"/>
  <c r="E152" i="3"/>
  <c r="L152" i="3"/>
  <c r="F152" i="3"/>
  <c r="G152" i="3"/>
  <c r="H152" i="3"/>
  <c r="I152" i="3"/>
  <c r="J152" i="3"/>
  <c r="K152" i="3"/>
  <c r="D153" i="3"/>
  <c r="F153" i="3"/>
  <c r="E153" i="3"/>
  <c r="G153" i="3"/>
  <c r="H153" i="3"/>
  <c r="I153" i="3"/>
  <c r="J153" i="3"/>
  <c r="K153" i="3"/>
  <c r="L153" i="3"/>
  <c r="D154" i="3"/>
  <c r="E154" i="3"/>
  <c r="H154" i="3"/>
  <c r="D155" i="3"/>
  <c r="E155" i="3"/>
  <c r="G155" i="3"/>
  <c r="F155" i="3"/>
  <c r="H155" i="3"/>
  <c r="I155" i="3"/>
  <c r="J155" i="3"/>
  <c r="K155" i="3"/>
  <c r="D156" i="3"/>
  <c r="H156" i="3"/>
  <c r="E156" i="3"/>
  <c r="I156" i="3"/>
  <c r="J156" i="3"/>
  <c r="D157" i="3"/>
  <c r="I157" i="3"/>
  <c r="E157" i="3"/>
  <c r="H157" i="3"/>
  <c r="D158" i="3"/>
  <c r="J158" i="3"/>
  <c r="E158" i="3"/>
  <c r="F158" i="3"/>
  <c r="G158" i="3"/>
  <c r="H158" i="3"/>
  <c r="I158" i="3"/>
  <c r="K158" i="3"/>
  <c r="L158" i="3"/>
  <c r="D159" i="3"/>
  <c r="H159" i="3"/>
  <c r="E159" i="3"/>
  <c r="F159" i="3"/>
  <c r="I159" i="3"/>
  <c r="J159" i="3"/>
  <c r="L159" i="3"/>
  <c r="D160" i="3"/>
  <c r="E160" i="3"/>
  <c r="F160" i="3"/>
  <c r="H160" i="3"/>
  <c r="I160" i="3"/>
  <c r="J160" i="3"/>
  <c r="D161" i="3"/>
  <c r="K161" i="3"/>
  <c r="E161" i="3"/>
  <c r="F161" i="3"/>
  <c r="G161" i="3"/>
  <c r="H161" i="3"/>
  <c r="I161" i="3"/>
  <c r="J161" i="3"/>
  <c r="L161" i="3"/>
  <c r="D162" i="3"/>
  <c r="E162" i="3"/>
  <c r="G162" i="3"/>
  <c r="J162" i="3"/>
  <c r="D163" i="3"/>
  <c r="E163" i="3"/>
  <c r="G163" i="3"/>
  <c r="D164" i="3"/>
  <c r="H164" i="3"/>
  <c r="E164" i="3"/>
  <c r="L164" i="3"/>
  <c r="F164" i="3"/>
  <c r="G164" i="3"/>
  <c r="I164" i="3"/>
  <c r="J164" i="3"/>
  <c r="K164" i="3"/>
  <c r="D165" i="3"/>
  <c r="I165" i="3"/>
  <c r="E165" i="3"/>
  <c r="H165" i="3"/>
  <c r="J165" i="3"/>
  <c r="D166" i="3"/>
  <c r="I166" i="3"/>
  <c r="E166" i="3"/>
  <c r="H166" i="3"/>
  <c r="D167" i="3"/>
  <c r="J167" i="3"/>
  <c r="E167" i="3"/>
  <c r="F167" i="3"/>
  <c r="I167" i="3"/>
  <c r="L167" i="3"/>
  <c r="D168" i="3"/>
  <c r="E168" i="3"/>
  <c r="K168" i="3"/>
  <c r="F168" i="3"/>
  <c r="G168" i="3"/>
  <c r="H168" i="3"/>
  <c r="I168" i="3"/>
  <c r="J168" i="3"/>
  <c r="D169" i="3"/>
  <c r="E169" i="3"/>
  <c r="L169" i="3"/>
  <c r="F169" i="3"/>
  <c r="G169" i="3"/>
  <c r="H169" i="3"/>
  <c r="I169" i="3"/>
  <c r="J169" i="3"/>
  <c r="K169" i="3"/>
  <c r="D170" i="3"/>
  <c r="E170" i="3"/>
  <c r="G170" i="3"/>
  <c r="I170" i="3"/>
  <c r="L170" i="3"/>
  <c r="D171" i="3"/>
  <c r="F171" i="3"/>
  <c r="E171" i="3"/>
  <c r="H171" i="3"/>
  <c r="I171" i="3"/>
  <c r="J171" i="3"/>
  <c r="D172" i="3"/>
  <c r="H172" i="3"/>
  <c r="E172" i="3"/>
  <c r="G172" i="3"/>
  <c r="F172" i="3"/>
  <c r="I172" i="3"/>
  <c r="J172" i="3"/>
  <c r="K172" i="3"/>
  <c r="D173" i="3"/>
  <c r="L173" i="3"/>
  <c r="E173" i="3"/>
  <c r="G173" i="3"/>
  <c r="D174" i="3"/>
  <c r="I174" i="3"/>
  <c r="E174" i="3"/>
  <c r="H174" i="3"/>
  <c r="D175" i="3"/>
  <c r="J175" i="3"/>
  <c r="E175" i="3"/>
  <c r="F175" i="3"/>
  <c r="I175" i="3"/>
  <c r="L175" i="3"/>
  <c r="D176" i="3"/>
  <c r="E176" i="3"/>
  <c r="K176" i="3"/>
  <c r="F176" i="3"/>
  <c r="G176" i="3"/>
  <c r="H176" i="3"/>
  <c r="I176" i="3"/>
  <c r="J176" i="3"/>
  <c r="D177" i="3"/>
  <c r="E177" i="3"/>
  <c r="L177" i="3"/>
  <c r="F177" i="3"/>
  <c r="G177" i="3"/>
  <c r="H177" i="3"/>
  <c r="I177" i="3"/>
  <c r="J177" i="3"/>
  <c r="K177" i="3"/>
  <c r="D178" i="3"/>
  <c r="E178" i="3"/>
  <c r="G178" i="3"/>
  <c r="I178" i="3"/>
  <c r="L178" i="3"/>
  <c r="D179" i="3"/>
  <c r="F179" i="3"/>
  <c r="E179" i="3"/>
  <c r="H179" i="3"/>
  <c r="I179" i="3"/>
  <c r="J179" i="3"/>
  <c r="D180" i="3"/>
  <c r="H180" i="3"/>
  <c r="E180" i="3"/>
  <c r="G180" i="3"/>
  <c r="F180" i="3"/>
  <c r="I180" i="3"/>
  <c r="J180" i="3"/>
  <c r="K180" i="3"/>
  <c r="D181" i="3"/>
  <c r="E181" i="3"/>
  <c r="G181" i="3"/>
  <c r="D182" i="3"/>
  <c r="I182" i="3"/>
  <c r="E182" i="3"/>
  <c r="H182" i="3"/>
  <c r="D183" i="3"/>
  <c r="E183" i="3"/>
  <c r="I183" i="3"/>
  <c r="D184" i="3"/>
  <c r="E184" i="3"/>
  <c r="F184" i="3"/>
  <c r="H184" i="3"/>
  <c r="I184" i="3"/>
  <c r="J184" i="3"/>
  <c r="D185" i="3"/>
  <c r="E185" i="3"/>
  <c r="L185" i="3"/>
  <c r="F185" i="3"/>
  <c r="G185" i="3"/>
  <c r="H185" i="3"/>
  <c r="I185" i="3"/>
  <c r="J185" i="3"/>
  <c r="K185" i="3"/>
  <c r="D186" i="3"/>
  <c r="E186" i="3"/>
  <c r="G186" i="3"/>
  <c r="D187" i="3"/>
  <c r="F187" i="3"/>
  <c r="E187" i="3"/>
  <c r="H187" i="3"/>
  <c r="I187" i="3"/>
  <c r="J187" i="3"/>
  <c r="D188" i="3"/>
  <c r="H188" i="3"/>
  <c r="E188" i="3"/>
  <c r="G188" i="3"/>
  <c r="F188" i="3"/>
  <c r="I188" i="3"/>
  <c r="J188" i="3"/>
  <c r="K188" i="3"/>
  <c r="D189" i="3"/>
  <c r="E189" i="3"/>
  <c r="G189" i="3"/>
  <c r="D190" i="3"/>
  <c r="I190" i="3"/>
  <c r="E190" i="3"/>
  <c r="H190" i="3"/>
  <c r="D191" i="3"/>
  <c r="E191" i="3"/>
  <c r="F191" i="3"/>
  <c r="I191" i="3"/>
  <c r="L191" i="3"/>
  <c r="D192" i="3"/>
  <c r="E192" i="3"/>
  <c r="F192" i="3"/>
  <c r="G192" i="3"/>
  <c r="H192" i="3"/>
  <c r="I192" i="3"/>
  <c r="J192" i="3"/>
  <c r="D193" i="3"/>
  <c r="E193" i="3"/>
  <c r="L193" i="3"/>
  <c r="F193" i="3"/>
  <c r="G193" i="3"/>
  <c r="H193" i="3"/>
  <c r="I193" i="3"/>
  <c r="J193" i="3"/>
  <c r="K193" i="3"/>
  <c r="D194" i="3"/>
  <c r="E194" i="3"/>
  <c r="G194" i="3"/>
  <c r="D195" i="3"/>
  <c r="F195" i="3"/>
  <c r="E195" i="3"/>
  <c r="H195" i="3"/>
  <c r="I195" i="3"/>
  <c r="J195" i="3"/>
  <c r="D196" i="3"/>
  <c r="H196" i="3"/>
  <c r="E196" i="3"/>
  <c r="G196" i="3"/>
  <c r="F196" i="3"/>
  <c r="I196" i="3"/>
  <c r="J196" i="3"/>
  <c r="K196" i="3"/>
  <c r="D197" i="3"/>
  <c r="E197" i="3"/>
  <c r="G197" i="3"/>
  <c r="D198" i="3"/>
  <c r="I198" i="3"/>
  <c r="E198" i="3"/>
  <c r="H198" i="3"/>
  <c r="K198" i="3"/>
  <c r="D199" i="3"/>
  <c r="E199" i="3"/>
  <c r="F199" i="3"/>
  <c r="I199" i="3"/>
  <c r="L199" i="3"/>
  <c r="D200" i="3"/>
  <c r="E200" i="3"/>
  <c r="F200" i="3"/>
  <c r="G200" i="3"/>
  <c r="H200" i="3"/>
  <c r="I200" i="3"/>
  <c r="J200" i="3"/>
  <c r="D201" i="3"/>
  <c r="E201" i="3"/>
  <c r="L201" i="3"/>
  <c r="F201" i="3"/>
  <c r="G201" i="3"/>
  <c r="H201" i="3"/>
  <c r="I201" i="3"/>
  <c r="J201" i="3"/>
  <c r="K201" i="3"/>
  <c r="D202" i="3"/>
  <c r="E202" i="3"/>
  <c r="G202" i="3"/>
  <c r="D203" i="3"/>
  <c r="F203" i="3"/>
  <c r="E203" i="3"/>
  <c r="H203" i="3"/>
  <c r="I203" i="3"/>
  <c r="J203" i="3"/>
  <c r="D204" i="3"/>
  <c r="H204" i="3"/>
  <c r="E204" i="3"/>
  <c r="G204" i="3"/>
  <c r="F204" i="3"/>
  <c r="I204" i="3"/>
  <c r="J204" i="3"/>
  <c r="K204" i="3"/>
  <c r="D205" i="3"/>
  <c r="E205" i="3"/>
  <c r="G205" i="3"/>
  <c r="J205" i="3"/>
  <c r="K205" i="3"/>
  <c r="L205" i="3"/>
  <c r="D206" i="3"/>
  <c r="H206" i="3"/>
  <c r="E206" i="3"/>
  <c r="K206" i="3"/>
  <c r="L206" i="3"/>
  <c r="D207" i="3"/>
  <c r="F207" i="3"/>
  <c r="E207" i="3"/>
  <c r="I207" i="3"/>
  <c r="L207" i="3"/>
  <c r="D208" i="3"/>
  <c r="E208" i="3"/>
  <c r="F208" i="3"/>
  <c r="H208" i="3"/>
  <c r="I208" i="3"/>
  <c r="J208" i="3"/>
  <c r="D209" i="3"/>
  <c r="E209" i="3"/>
  <c r="L209" i="3"/>
  <c r="F209" i="3"/>
  <c r="G209" i="3"/>
  <c r="H209" i="3"/>
  <c r="I209" i="3"/>
  <c r="J209" i="3"/>
  <c r="K209" i="3"/>
  <c r="D210" i="3"/>
  <c r="E210" i="3"/>
  <c r="G210" i="3"/>
  <c r="L210" i="3"/>
  <c r="D211" i="3"/>
  <c r="F211" i="3"/>
  <c r="E211" i="3"/>
  <c r="I211" i="3"/>
  <c r="J211" i="3"/>
  <c r="L211" i="3"/>
  <c r="D212" i="3"/>
  <c r="H212" i="3"/>
  <c r="E212" i="3"/>
  <c r="F212" i="3"/>
  <c r="I212" i="3"/>
  <c r="J212" i="3"/>
  <c r="K212" i="3"/>
  <c r="D213" i="3"/>
  <c r="E213" i="3"/>
  <c r="F213" i="3"/>
  <c r="G213" i="3"/>
  <c r="D214" i="3"/>
  <c r="E214" i="3"/>
  <c r="D215" i="3"/>
  <c r="L215" i="3"/>
  <c r="E215" i="3"/>
  <c r="D216" i="3"/>
  <c r="E216" i="3"/>
  <c r="F216" i="3"/>
  <c r="G216" i="3"/>
  <c r="H216" i="3"/>
  <c r="I216" i="3"/>
  <c r="J216" i="3"/>
  <c r="D217" i="3"/>
  <c r="E217" i="3"/>
  <c r="L217" i="3"/>
  <c r="F217" i="3"/>
  <c r="G217" i="3"/>
  <c r="H217" i="3"/>
  <c r="I217" i="3"/>
  <c r="J217" i="3"/>
  <c r="K217" i="3"/>
  <c r="D218" i="3"/>
  <c r="F218" i="3"/>
  <c r="E218" i="3"/>
  <c r="G218" i="3"/>
  <c r="H218" i="3"/>
  <c r="I218" i="3"/>
  <c r="J218" i="3"/>
  <c r="K218" i="3"/>
  <c r="L218" i="3"/>
  <c r="D219" i="3"/>
  <c r="E219" i="3"/>
  <c r="L219" i="3"/>
  <c r="D220" i="3"/>
  <c r="H220" i="3"/>
  <c r="E220" i="3"/>
  <c r="G220" i="3"/>
  <c r="I220" i="3"/>
  <c r="J220" i="3"/>
  <c r="K220" i="3"/>
  <c r="L220" i="3"/>
  <c r="D221" i="3"/>
  <c r="E221" i="3"/>
  <c r="K221" i="3"/>
  <c r="G221" i="3"/>
  <c r="D222" i="3"/>
  <c r="E222" i="3"/>
  <c r="G222" i="3"/>
  <c r="K222" i="3"/>
  <c r="D223" i="3"/>
  <c r="J223" i="3"/>
  <c r="E223" i="3"/>
  <c r="F223" i="3"/>
  <c r="G223" i="3"/>
  <c r="H223" i="3"/>
  <c r="I223" i="3"/>
  <c r="D224" i="3"/>
  <c r="E224" i="3"/>
  <c r="F224" i="3"/>
  <c r="H224" i="3"/>
  <c r="I224" i="3"/>
  <c r="J224" i="3"/>
  <c r="D225" i="3"/>
  <c r="E225" i="3"/>
  <c r="F225" i="3"/>
  <c r="G225" i="3"/>
  <c r="H225" i="3"/>
  <c r="I225" i="3"/>
  <c r="J225" i="3"/>
  <c r="D226" i="3"/>
  <c r="K226" i="3"/>
  <c r="E226" i="3"/>
  <c r="G226" i="3"/>
  <c r="H226" i="3"/>
  <c r="I226" i="3"/>
  <c r="J226" i="3"/>
  <c r="L226" i="3"/>
  <c r="D227" i="3"/>
  <c r="K227" i="3"/>
  <c r="E227" i="3"/>
  <c r="G227" i="3"/>
  <c r="J227" i="3"/>
  <c r="D228" i="3"/>
  <c r="E228" i="3"/>
  <c r="F228" i="3"/>
  <c r="H228" i="3"/>
  <c r="D229" i="3"/>
  <c r="H229" i="3"/>
  <c r="E229" i="3"/>
  <c r="G229" i="3"/>
  <c r="I229" i="3"/>
  <c r="J229" i="3"/>
  <c r="K229" i="3"/>
  <c r="D230" i="3"/>
  <c r="E230" i="3"/>
  <c r="G230" i="3"/>
  <c r="L230" i="3"/>
  <c r="D231" i="3"/>
  <c r="J231" i="3"/>
  <c r="E231" i="3"/>
  <c r="G231" i="3"/>
  <c r="F231" i="3"/>
  <c r="H231" i="3"/>
  <c r="D232" i="3"/>
  <c r="F232" i="3"/>
  <c r="E232" i="3"/>
  <c r="H232" i="3"/>
  <c r="I232" i="3"/>
  <c r="J232" i="3"/>
  <c r="L232" i="3"/>
  <c r="D233" i="3"/>
  <c r="E233" i="3"/>
  <c r="G233" i="3"/>
  <c r="F233" i="3"/>
  <c r="H233" i="3"/>
  <c r="I233" i="3"/>
  <c r="J233" i="3"/>
  <c r="D234" i="3"/>
  <c r="E234" i="3"/>
  <c r="G234" i="3"/>
  <c r="L234" i="3"/>
  <c r="D235" i="3"/>
  <c r="E235" i="3"/>
  <c r="F235" i="3"/>
  <c r="G235" i="3"/>
  <c r="H235" i="3"/>
  <c r="I235" i="3"/>
  <c r="J235" i="3"/>
  <c r="K235" i="3"/>
  <c r="D236" i="3"/>
  <c r="E236" i="3"/>
  <c r="G236" i="3"/>
  <c r="H236" i="3"/>
  <c r="D237" i="3"/>
  <c r="F237" i="3"/>
  <c r="E237" i="3"/>
  <c r="H237" i="3"/>
  <c r="I237" i="3"/>
  <c r="J237" i="3"/>
  <c r="K237" i="3"/>
  <c r="D238" i="3"/>
  <c r="H238" i="3"/>
  <c r="E238" i="3"/>
  <c r="G238" i="3"/>
  <c r="I238" i="3"/>
  <c r="L238" i="3"/>
  <c r="D239" i="3"/>
  <c r="J239" i="3"/>
  <c r="E239" i="3"/>
  <c r="L239" i="3"/>
  <c r="K239" i="3"/>
  <c r="D240" i="3"/>
  <c r="F240" i="3"/>
  <c r="E240" i="3"/>
  <c r="H240" i="3"/>
  <c r="D241" i="3"/>
  <c r="E241" i="3"/>
  <c r="F241" i="3"/>
  <c r="I241" i="3"/>
  <c r="D242" i="3"/>
  <c r="I242" i="3"/>
  <c r="E242" i="3"/>
  <c r="F242" i="3"/>
  <c r="G242" i="3"/>
  <c r="H242" i="3"/>
  <c r="J242" i="3"/>
  <c r="D243" i="3"/>
  <c r="E243" i="3"/>
  <c r="F243" i="3"/>
  <c r="G243" i="3"/>
  <c r="H243" i="3"/>
  <c r="I243" i="3"/>
  <c r="J243" i="3"/>
  <c r="K243" i="3"/>
  <c r="D244" i="3"/>
  <c r="E244" i="3"/>
  <c r="G244" i="3"/>
  <c r="H244" i="3"/>
  <c r="J244" i="3"/>
  <c r="L244" i="3"/>
  <c r="D245" i="3"/>
  <c r="F245" i="3"/>
  <c r="E245" i="3"/>
  <c r="H245" i="3"/>
  <c r="I245" i="3"/>
  <c r="J245" i="3"/>
  <c r="K245" i="3"/>
  <c r="D246" i="3"/>
  <c r="H246" i="3"/>
  <c r="E246" i="3"/>
  <c r="G246" i="3"/>
  <c r="J246" i="3"/>
  <c r="L246" i="3"/>
  <c r="D247" i="3"/>
  <c r="E247" i="3"/>
  <c r="L247" i="3"/>
  <c r="G247" i="3"/>
  <c r="K247" i="3"/>
  <c r="D248" i="3"/>
  <c r="E248" i="3"/>
  <c r="H248" i="3"/>
  <c r="D249" i="3"/>
  <c r="E249" i="3"/>
  <c r="G249" i="3"/>
  <c r="D250" i="3"/>
  <c r="I250" i="3"/>
  <c r="E250" i="3"/>
  <c r="F250" i="3"/>
  <c r="G250" i="3"/>
  <c r="H250" i="3"/>
  <c r="J250" i="3"/>
  <c r="D251" i="3"/>
  <c r="E251" i="3"/>
  <c r="F251" i="3"/>
  <c r="G251" i="3"/>
  <c r="H251" i="3"/>
  <c r="I251" i="3"/>
  <c r="J251" i="3"/>
  <c r="K251" i="3"/>
  <c r="D252" i="3"/>
  <c r="K252" i="3"/>
  <c r="E252" i="3"/>
  <c r="G252" i="3"/>
  <c r="J252" i="3"/>
  <c r="D253" i="3"/>
  <c r="F253" i="3"/>
  <c r="E253" i="3"/>
  <c r="L253" i="3"/>
  <c r="H253" i="3"/>
  <c r="I253" i="3"/>
  <c r="J253" i="3"/>
  <c r="D254" i="3"/>
  <c r="K254" i="3"/>
  <c r="E254" i="3"/>
  <c r="G254" i="3"/>
  <c r="F254" i="3"/>
  <c r="I254" i="3"/>
  <c r="J254" i="3"/>
  <c r="L254" i="3"/>
  <c r="D255" i="3"/>
  <c r="E255" i="3"/>
  <c r="G255" i="3"/>
  <c r="I255" i="3"/>
  <c r="D256" i="3"/>
  <c r="I256" i="3"/>
  <c r="E256" i="3"/>
  <c r="K256" i="3"/>
  <c r="F256" i="3"/>
  <c r="H256" i="3"/>
  <c r="J256" i="3"/>
  <c r="L256" i="3"/>
  <c r="D257" i="3"/>
  <c r="J257" i="3"/>
  <c r="E257" i="3"/>
  <c r="G257" i="3"/>
  <c r="D258" i="3"/>
  <c r="H258" i="3"/>
  <c r="E258" i="3"/>
  <c r="G258" i="3"/>
  <c r="D259" i="3"/>
  <c r="E259" i="3"/>
  <c r="L259" i="3"/>
  <c r="F259" i="3"/>
  <c r="H259" i="3"/>
  <c r="I259" i="3"/>
  <c r="J259" i="3"/>
  <c r="K259" i="3"/>
  <c r="D260" i="3"/>
  <c r="E260" i="3"/>
  <c r="F260" i="3"/>
  <c r="G260" i="3"/>
  <c r="H260" i="3"/>
  <c r="I260" i="3"/>
  <c r="J260" i="3"/>
  <c r="K260" i="3"/>
  <c r="L260" i="3"/>
  <c r="D261" i="3"/>
  <c r="F261" i="3"/>
  <c r="E261" i="3"/>
  <c r="G261" i="3"/>
  <c r="H261" i="3"/>
  <c r="J261" i="3"/>
  <c r="D262" i="3"/>
  <c r="J262" i="3"/>
  <c r="E262" i="3"/>
  <c r="G262" i="3"/>
  <c r="I262" i="3"/>
  <c r="D263" i="3"/>
  <c r="H263" i="3"/>
  <c r="E263" i="3"/>
  <c r="G263" i="3"/>
  <c r="F263" i="3"/>
  <c r="I263" i="3"/>
  <c r="J263" i="3"/>
  <c r="L263" i="3"/>
  <c r="D264" i="3"/>
  <c r="I264" i="3"/>
  <c r="E264" i="3"/>
  <c r="G264" i="3"/>
  <c r="F264" i="3"/>
  <c r="H264" i="3"/>
  <c r="J264" i="3"/>
  <c r="K264" i="3"/>
  <c r="L264" i="3"/>
  <c r="D265" i="3"/>
  <c r="J265" i="3"/>
  <c r="E265" i="3"/>
  <c r="G265" i="3"/>
  <c r="F265" i="3"/>
  <c r="H265" i="3"/>
  <c r="I265" i="3"/>
  <c r="L265" i="3"/>
  <c r="D266" i="3"/>
  <c r="F266" i="3"/>
  <c r="E266" i="3"/>
  <c r="G266" i="3"/>
  <c r="D267" i="3"/>
  <c r="E267" i="3"/>
  <c r="L267" i="3"/>
  <c r="F267" i="3"/>
  <c r="H267" i="3"/>
  <c r="I267" i="3"/>
  <c r="J267" i="3"/>
  <c r="K267" i="3"/>
  <c r="D268" i="3"/>
  <c r="I268" i="3"/>
  <c r="E268" i="3"/>
  <c r="G268" i="3"/>
  <c r="H268" i="3"/>
  <c r="J268" i="3"/>
  <c r="L268" i="3"/>
  <c r="D269" i="3"/>
  <c r="F269" i="3"/>
  <c r="E269" i="3"/>
  <c r="L269" i="3"/>
  <c r="G269" i="3"/>
  <c r="H269" i="3"/>
  <c r="K269" i="3"/>
  <c r="D270" i="3"/>
  <c r="F270" i="3"/>
  <c r="E270" i="3"/>
  <c r="G270" i="3"/>
  <c r="H270" i="3"/>
  <c r="J270" i="3"/>
  <c r="D271" i="3"/>
  <c r="H271" i="3"/>
  <c r="E271" i="3"/>
  <c r="K271" i="3"/>
  <c r="I271" i="3"/>
  <c r="D272" i="3"/>
  <c r="I272" i="3"/>
  <c r="E272" i="3"/>
  <c r="G272" i="3"/>
  <c r="F272" i="3"/>
  <c r="H272" i="3"/>
  <c r="L272" i="3"/>
  <c r="D273" i="3"/>
  <c r="J273" i="3"/>
  <c r="E273" i="3"/>
  <c r="F273" i="3"/>
  <c r="H273" i="3"/>
  <c r="I273" i="3"/>
  <c r="K273" i="3"/>
  <c r="L273" i="3"/>
  <c r="D274" i="3"/>
  <c r="J274" i="3"/>
  <c r="E274" i="3"/>
  <c r="K274" i="3"/>
  <c r="F274" i="3"/>
  <c r="H274" i="3"/>
  <c r="I274" i="3"/>
  <c r="L274" i="3"/>
  <c r="D275" i="3"/>
  <c r="E275" i="3"/>
  <c r="L275" i="3"/>
  <c r="F275" i="3"/>
  <c r="H275" i="3"/>
  <c r="I275" i="3"/>
  <c r="J275" i="3"/>
  <c r="K275" i="3"/>
  <c r="D276" i="3"/>
  <c r="F276" i="3"/>
  <c r="E276" i="3"/>
  <c r="G276" i="3"/>
  <c r="I276" i="3"/>
  <c r="J276" i="3"/>
  <c r="L276" i="3"/>
  <c r="D277" i="3"/>
  <c r="F277" i="3"/>
  <c r="E277" i="3"/>
  <c r="G277" i="3"/>
  <c r="H277" i="3"/>
  <c r="D278" i="3"/>
  <c r="F278" i="3"/>
  <c r="E278" i="3"/>
  <c r="G278" i="3"/>
  <c r="H278" i="3"/>
  <c r="K278" i="3"/>
  <c r="D279" i="3"/>
  <c r="H279" i="3"/>
  <c r="E279" i="3"/>
  <c r="G279" i="3"/>
  <c r="J279" i="3"/>
  <c r="D280" i="3"/>
  <c r="I280" i="3"/>
  <c r="E280" i="3"/>
  <c r="K280" i="3"/>
  <c r="H280" i="3"/>
  <c r="D281" i="3"/>
  <c r="J281" i="3"/>
  <c r="E281" i="3"/>
  <c r="G281" i="3"/>
  <c r="F281" i="3"/>
  <c r="H281" i="3"/>
  <c r="L281" i="3"/>
  <c r="D282" i="3"/>
  <c r="E282" i="3"/>
  <c r="K282" i="3"/>
  <c r="F282" i="3"/>
  <c r="H282" i="3"/>
  <c r="I282" i="3"/>
  <c r="J282" i="3"/>
  <c r="L282" i="3"/>
  <c r="D283" i="3"/>
  <c r="E283" i="3"/>
  <c r="L283" i="3"/>
  <c r="F283" i="3"/>
  <c r="H283" i="3"/>
  <c r="I283" i="3"/>
  <c r="J283" i="3"/>
  <c r="D284" i="3"/>
  <c r="K284" i="3"/>
  <c r="E284" i="3"/>
  <c r="G284" i="3"/>
  <c r="J284" i="3"/>
  <c r="L284" i="3"/>
  <c r="D285" i="3"/>
  <c r="F285" i="3"/>
  <c r="E285" i="3"/>
  <c r="K285" i="3"/>
  <c r="G285" i="3"/>
  <c r="D286" i="3"/>
  <c r="I286" i="3"/>
  <c r="E286" i="3"/>
  <c r="G286" i="3"/>
  <c r="H286" i="3"/>
  <c r="D287" i="3"/>
  <c r="H287" i="3"/>
  <c r="E287" i="3"/>
  <c r="L287" i="3"/>
  <c r="G287" i="3"/>
  <c r="K287" i="3"/>
  <c r="D288" i="3"/>
  <c r="I288" i="3"/>
  <c r="E288" i="3"/>
  <c r="G288" i="3"/>
  <c r="J288" i="3"/>
  <c r="D289" i="3"/>
  <c r="J289" i="3"/>
  <c r="E289" i="3"/>
  <c r="G289" i="3"/>
  <c r="H289" i="3"/>
  <c r="D290" i="3"/>
  <c r="I290" i="3"/>
  <c r="E290" i="3"/>
  <c r="K290" i="3"/>
  <c r="F290" i="3"/>
  <c r="H290" i="3"/>
  <c r="J290" i="3"/>
  <c r="L290" i="3"/>
  <c r="D291" i="3"/>
  <c r="E291" i="3"/>
  <c r="L291" i="3"/>
  <c r="F291" i="3"/>
  <c r="H291" i="3"/>
  <c r="I291" i="3"/>
  <c r="J291" i="3"/>
  <c r="D292" i="3"/>
  <c r="H292" i="3"/>
  <c r="E292" i="3"/>
  <c r="G292" i="3"/>
  <c r="L292" i="3"/>
  <c r="D293" i="3"/>
  <c r="F293" i="3"/>
  <c r="E293" i="3"/>
  <c r="K293" i="3"/>
  <c r="G293" i="3"/>
  <c r="I293" i="3"/>
  <c r="J293" i="3"/>
  <c r="L293" i="3"/>
  <c r="D294" i="3"/>
  <c r="F294" i="3"/>
  <c r="E294" i="3"/>
  <c r="G294" i="3"/>
  <c r="D295" i="3"/>
  <c r="H295" i="3"/>
  <c r="E295" i="3"/>
  <c r="G295" i="3"/>
  <c r="D296" i="3"/>
  <c r="I296" i="3"/>
  <c r="E296" i="3"/>
  <c r="L296" i="3"/>
  <c r="G296" i="3"/>
  <c r="K296" i="3"/>
  <c r="D297" i="3"/>
  <c r="J297" i="3"/>
  <c r="E297" i="3"/>
  <c r="I297" i="3"/>
  <c r="D298" i="3"/>
  <c r="I298" i="3"/>
  <c r="E298" i="3"/>
  <c r="K298" i="3"/>
  <c r="H298" i="3"/>
  <c r="J298" i="3"/>
  <c r="D299" i="3"/>
  <c r="F299" i="3"/>
  <c r="E299" i="3"/>
  <c r="K299" i="3"/>
  <c r="G299" i="3"/>
  <c r="J299" i="3"/>
  <c r="L299" i="3"/>
  <c r="D300" i="3"/>
  <c r="I300" i="3"/>
  <c r="E300" i="3"/>
  <c r="L300" i="3"/>
  <c r="F300" i="3"/>
  <c r="H300" i="3"/>
  <c r="J300" i="3"/>
  <c r="K300" i="3"/>
  <c r="D301" i="3"/>
  <c r="F301" i="3"/>
  <c r="E301" i="3"/>
  <c r="G301" i="3"/>
  <c r="L301" i="3"/>
  <c r="D302" i="3"/>
  <c r="F302" i="3"/>
  <c r="E302" i="3"/>
  <c r="G302" i="3"/>
  <c r="I302" i="3"/>
  <c r="J302" i="3"/>
  <c r="D303" i="3"/>
  <c r="E303" i="3"/>
  <c r="G303" i="3"/>
  <c r="F303" i="3"/>
  <c r="H303" i="3"/>
  <c r="I303" i="3"/>
  <c r="J303" i="3"/>
  <c r="K303" i="3"/>
  <c r="D304" i="3"/>
  <c r="H304" i="3"/>
  <c r="E304" i="3"/>
  <c r="G304" i="3"/>
  <c r="L304" i="3"/>
  <c r="D305" i="3"/>
  <c r="I305" i="3"/>
  <c r="E305" i="3"/>
  <c r="H305" i="3"/>
  <c r="J305" i="3"/>
  <c r="A11" i="1"/>
  <c r="B11" i="1"/>
  <c r="D11" i="1"/>
  <c r="G11" i="1"/>
  <c r="C11" i="1"/>
  <c r="E11" i="1"/>
  <c r="H11" i="1"/>
  <c r="A12" i="1"/>
  <c r="C12" i="1"/>
  <c r="E12" i="1"/>
  <c r="D12" i="1"/>
  <c r="G12" i="1"/>
  <c r="H12" i="1"/>
  <c r="B12" i="1"/>
  <c r="A13" i="1"/>
  <c r="D13" i="1"/>
  <c r="G13" i="1"/>
  <c r="C13" i="1"/>
  <c r="E13" i="1"/>
  <c r="H13" i="1"/>
  <c r="B13" i="1"/>
  <c r="A14" i="1"/>
  <c r="D14" i="1"/>
  <c r="G14" i="1"/>
  <c r="C14" i="1"/>
  <c r="H14" i="1"/>
  <c r="B14" i="1"/>
  <c r="A15" i="1"/>
  <c r="D15" i="1"/>
  <c r="G15" i="1"/>
  <c r="C15" i="1"/>
  <c r="E15" i="1"/>
  <c r="H15" i="1"/>
  <c r="B15" i="1"/>
  <c r="A16" i="1"/>
  <c r="C16" i="1"/>
  <c r="E16" i="1"/>
  <c r="D16" i="1"/>
  <c r="G16" i="1"/>
  <c r="H16" i="1"/>
  <c r="B16" i="1"/>
  <c r="A17" i="1"/>
  <c r="B17" i="1"/>
  <c r="C17" i="1"/>
  <c r="E17" i="1"/>
  <c r="D17" i="1"/>
  <c r="G17" i="1"/>
  <c r="H17" i="1"/>
  <c r="A18" i="1"/>
  <c r="B18" i="1"/>
  <c r="C18" i="1"/>
  <c r="D18" i="1"/>
  <c r="E18" i="1"/>
  <c r="G18" i="1"/>
  <c r="H18" i="1"/>
  <c r="A19" i="1"/>
  <c r="B19" i="1"/>
  <c r="D19" i="1"/>
  <c r="G19" i="1"/>
  <c r="C19" i="1"/>
  <c r="E19" i="1"/>
  <c r="H19" i="1"/>
  <c r="A20" i="1"/>
  <c r="C20" i="1"/>
  <c r="E20" i="1"/>
  <c r="D20" i="1"/>
  <c r="G20" i="1"/>
  <c r="H20" i="1"/>
  <c r="B20" i="1"/>
  <c r="A21" i="1"/>
  <c r="D21" i="1"/>
  <c r="G21" i="1"/>
  <c r="C21" i="1"/>
  <c r="E21" i="1"/>
  <c r="H21" i="1"/>
  <c r="B21" i="1"/>
  <c r="A22" i="1"/>
  <c r="D22" i="1"/>
  <c r="G22" i="1"/>
  <c r="C22" i="1"/>
  <c r="H22" i="1"/>
  <c r="B22" i="1"/>
  <c r="A23" i="1"/>
  <c r="B23" i="1"/>
  <c r="D23" i="1"/>
  <c r="G23" i="1"/>
  <c r="C23" i="1"/>
  <c r="H23" i="1"/>
  <c r="A24" i="1"/>
  <c r="C24" i="1"/>
  <c r="E24" i="1"/>
  <c r="D24" i="1"/>
  <c r="G24" i="1"/>
  <c r="H24" i="1"/>
  <c r="B24" i="1"/>
  <c r="A25" i="1"/>
  <c r="B25" i="1"/>
  <c r="C25" i="1"/>
  <c r="E25" i="1"/>
  <c r="D25" i="1"/>
  <c r="G25" i="1"/>
  <c r="H25" i="1"/>
  <c r="A26" i="1"/>
  <c r="B26" i="1"/>
  <c r="C26" i="1"/>
  <c r="D26" i="1"/>
  <c r="E26" i="1"/>
  <c r="G26" i="1"/>
  <c r="H26" i="1"/>
  <c r="A27" i="1"/>
  <c r="B27" i="1"/>
  <c r="D27" i="1"/>
  <c r="G27" i="1"/>
  <c r="C27" i="1"/>
  <c r="E27" i="1"/>
  <c r="H27" i="1"/>
  <c r="A28" i="1"/>
  <c r="C28" i="1"/>
  <c r="E28" i="1"/>
  <c r="D28" i="1"/>
  <c r="G28" i="1"/>
  <c r="H28" i="1"/>
  <c r="B28" i="1"/>
  <c r="A29" i="1"/>
  <c r="D29" i="1"/>
  <c r="G29" i="1"/>
  <c r="C29" i="1"/>
  <c r="E29" i="1"/>
  <c r="H29" i="1"/>
  <c r="B29" i="1"/>
  <c r="A30" i="1"/>
  <c r="D30" i="1"/>
  <c r="G30" i="1"/>
  <c r="C30" i="1"/>
  <c r="H30" i="1"/>
  <c r="B30" i="1"/>
  <c r="A31" i="1"/>
  <c r="B31" i="1"/>
  <c r="D31" i="1"/>
  <c r="G31" i="1"/>
  <c r="C31" i="1"/>
  <c r="H31" i="1"/>
  <c r="A32" i="1"/>
  <c r="C32" i="1"/>
  <c r="E32" i="1"/>
  <c r="D32" i="1"/>
  <c r="G32" i="1"/>
  <c r="H32" i="1"/>
  <c r="B32" i="1"/>
  <c r="A33" i="1"/>
  <c r="B33" i="1"/>
  <c r="C33" i="1"/>
  <c r="E33" i="1"/>
  <c r="D33" i="1"/>
  <c r="G33" i="1"/>
  <c r="H33" i="1"/>
  <c r="A34" i="1"/>
  <c r="B34" i="1"/>
  <c r="C34" i="1"/>
  <c r="D34" i="1"/>
  <c r="E34" i="1"/>
  <c r="G34" i="1"/>
  <c r="H34" i="1"/>
  <c r="A35" i="1"/>
  <c r="B35" i="1"/>
  <c r="D35" i="1"/>
  <c r="G35" i="1"/>
  <c r="C35" i="1"/>
  <c r="E35" i="1"/>
  <c r="H35" i="1"/>
  <c r="A36" i="1"/>
  <c r="C36" i="1"/>
  <c r="E36" i="1"/>
  <c r="D36" i="1"/>
  <c r="G36" i="1"/>
  <c r="H36" i="1"/>
  <c r="B36" i="1"/>
  <c r="A37" i="1"/>
  <c r="D37" i="1"/>
  <c r="G37" i="1"/>
  <c r="C37" i="1"/>
  <c r="E37" i="1"/>
  <c r="H37" i="1"/>
  <c r="B37" i="1"/>
  <c r="A38" i="1"/>
  <c r="D38" i="1"/>
  <c r="G38" i="1"/>
  <c r="C38" i="1"/>
  <c r="H38" i="1"/>
  <c r="B38" i="1"/>
  <c r="A39" i="1"/>
  <c r="B39" i="1"/>
  <c r="D39" i="1"/>
  <c r="G39" i="1"/>
  <c r="C39" i="1"/>
  <c r="H39" i="1"/>
  <c r="A40" i="1"/>
  <c r="C40" i="1"/>
  <c r="E40" i="1"/>
  <c r="D40" i="1"/>
  <c r="G40" i="1"/>
  <c r="H40" i="1"/>
  <c r="B40" i="1"/>
  <c r="A41" i="1"/>
  <c r="B41" i="1"/>
  <c r="C41" i="1"/>
  <c r="E41" i="1"/>
  <c r="D41" i="1"/>
  <c r="G41" i="1"/>
  <c r="H41" i="1"/>
  <c r="A42" i="1"/>
  <c r="B42" i="1"/>
  <c r="C42" i="1"/>
  <c r="D42" i="1"/>
  <c r="E42" i="1"/>
  <c r="G42" i="1"/>
  <c r="H42" i="1"/>
  <c r="A43" i="1"/>
  <c r="B43" i="1"/>
  <c r="D43" i="1"/>
  <c r="G43" i="1"/>
  <c r="C43" i="1"/>
  <c r="E43" i="1"/>
  <c r="H43" i="1"/>
  <c r="A44" i="1"/>
  <c r="F44" i="1"/>
  <c r="D44" i="1"/>
  <c r="G44" i="1"/>
  <c r="C44" i="1"/>
  <c r="E44" i="1"/>
  <c r="H44" i="1"/>
  <c r="B44" i="1"/>
  <c r="A45" i="1"/>
  <c r="F45" i="1"/>
  <c r="D45" i="1"/>
  <c r="G45" i="1"/>
  <c r="C45" i="1"/>
  <c r="H45" i="1"/>
  <c r="B45" i="1"/>
  <c r="A46" i="1"/>
  <c r="F46" i="1"/>
  <c r="D46" i="1"/>
  <c r="G46" i="1"/>
  <c r="C46" i="1"/>
  <c r="H46" i="1"/>
  <c r="B46" i="1"/>
  <c r="A47" i="1"/>
  <c r="F47" i="1"/>
  <c r="D47" i="1"/>
  <c r="G47" i="1"/>
  <c r="C47" i="1"/>
  <c r="E47" i="1"/>
  <c r="H47" i="1"/>
  <c r="B47" i="1"/>
  <c r="A48" i="1"/>
  <c r="F48" i="1"/>
  <c r="D48" i="1"/>
  <c r="G48" i="1"/>
  <c r="C48" i="1"/>
  <c r="E48" i="1"/>
  <c r="H48" i="1"/>
  <c r="B48" i="1"/>
  <c r="A49" i="1"/>
  <c r="D49" i="1"/>
  <c r="G49" i="1"/>
  <c r="C49" i="1"/>
  <c r="E49" i="1"/>
  <c r="H49" i="1"/>
  <c r="B49" i="1"/>
  <c r="A50" i="1"/>
  <c r="D50" i="1"/>
  <c r="G50" i="1"/>
  <c r="C50" i="1"/>
  <c r="E50" i="1"/>
  <c r="H50" i="1"/>
  <c r="B50" i="1"/>
  <c r="A51" i="1"/>
  <c r="D51" i="1"/>
  <c r="G51" i="1"/>
  <c r="C51" i="1"/>
  <c r="H51" i="1"/>
  <c r="B51" i="1"/>
  <c r="A52" i="1"/>
  <c r="B52" i="1"/>
  <c r="D52" i="1"/>
  <c r="G52" i="1"/>
  <c r="C52" i="1"/>
  <c r="E52" i="1"/>
  <c r="H52" i="1"/>
  <c r="A53" i="1"/>
  <c r="B53" i="1"/>
  <c r="C53" i="1"/>
  <c r="D53" i="1"/>
  <c r="G53" i="1"/>
  <c r="H53" i="1"/>
  <c r="A54" i="1"/>
  <c r="B54" i="1"/>
  <c r="C54" i="1"/>
  <c r="E54" i="1"/>
  <c r="D54" i="1"/>
  <c r="G54" i="1"/>
  <c r="H54" i="1"/>
  <c r="A55" i="1"/>
  <c r="B55" i="1"/>
  <c r="C55" i="1"/>
  <c r="D55" i="1"/>
  <c r="E55" i="1"/>
  <c r="G55" i="1"/>
  <c r="H55" i="1"/>
  <c r="A56" i="1"/>
  <c r="B56" i="1"/>
  <c r="D56" i="1"/>
  <c r="G56" i="1"/>
  <c r="C56" i="1"/>
  <c r="H56" i="1"/>
  <c r="A57" i="1"/>
  <c r="D57" i="1"/>
  <c r="G57" i="1"/>
  <c r="C57" i="1"/>
  <c r="E57" i="1"/>
  <c r="H57" i="1"/>
  <c r="B57" i="1"/>
  <c r="A58" i="1"/>
  <c r="D58" i="1"/>
  <c r="G58" i="1"/>
  <c r="C58" i="1"/>
  <c r="H58" i="1"/>
  <c r="B58" i="1"/>
  <c r="A59" i="1"/>
  <c r="D59" i="1"/>
  <c r="G59" i="1"/>
  <c r="C59" i="1"/>
  <c r="E59" i="1"/>
  <c r="H59" i="1"/>
  <c r="B59" i="1"/>
  <c r="A60" i="1"/>
  <c r="B60" i="1"/>
  <c r="D60" i="1"/>
  <c r="G60" i="1"/>
  <c r="C60" i="1"/>
  <c r="E60" i="1"/>
  <c r="H60" i="1"/>
  <c r="A61" i="1"/>
  <c r="C61" i="1"/>
  <c r="E61" i="1"/>
  <c r="D61" i="1"/>
  <c r="G61" i="1"/>
  <c r="H61" i="1"/>
  <c r="B61" i="1"/>
  <c r="A62" i="1"/>
  <c r="B62" i="1"/>
  <c r="C62" i="1"/>
  <c r="D62" i="1"/>
  <c r="G62" i="1"/>
  <c r="H62" i="1"/>
  <c r="A63" i="1"/>
  <c r="B63" i="1"/>
  <c r="C63" i="1"/>
  <c r="D63" i="1"/>
  <c r="E63" i="1"/>
  <c r="G63" i="1"/>
  <c r="H63" i="1"/>
  <c r="A64" i="1"/>
  <c r="B64" i="1"/>
  <c r="D64" i="1"/>
  <c r="G64" i="1"/>
  <c r="C64" i="1"/>
  <c r="H64" i="1"/>
  <c r="A65" i="1"/>
  <c r="C65" i="1"/>
  <c r="D65" i="1"/>
  <c r="E65" i="1"/>
  <c r="G65" i="1"/>
  <c r="H65" i="1"/>
  <c r="B65" i="1"/>
  <c r="A66" i="1"/>
  <c r="D66" i="1"/>
  <c r="G66" i="1"/>
  <c r="C66" i="1"/>
  <c r="H66" i="1"/>
  <c r="B66" i="1"/>
  <c r="A67" i="1"/>
  <c r="D67" i="1"/>
  <c r="E67" i="1"/>
  <c r="G67" i="1"/>
  <c r="C67" i="1"/>
  <c r="H67" i="1"/>
  <c r="B67" i="1"/>
  <c r="A68" i="1"/>
  <c r="B68" i="1"/>
  <c r="D68" i="1"/>
  <c r="G68" i="1"/>
  <c r="C68" i="1"/>
  <c r="H68" i="1"/>
  <c r="A69" i="1"/>
  <c r="C69" i="1"/>
  <c r="D69" i="1"/>
  <c r="G69" i="1"/>
  <c r="H69" i="1"/>
  <c r="B69" i="1"/>
  <c r="A70" i="1"/>
  <c r="B70" i="1"/>
  <c r="C70" i="1"/>
  <c r="E70" i="1"/>
  <c r="D70" i="1"/>
  <c r="G70" i="1"/>
  <c r="H70" i="1"/>
  <c r="A71" i="1"/>
  <c r="B71" i="1"/>
  <c r="C71" i="1"/>
  <c r="D71" i="1"/>
  <c r="E71" i="1"/>
  <c r="G71" i="1"/>
  <c r="H71" i="1"/>
  <c r="A72" i="1"/>
  <c r="B72" i="1"/>
  <c r="C72" i="1"/>
  <c r="D72" i="1"/>
  <c r="G72" i="1"/>
  <c r="H72" i="1"/>
  <c r="A73" i="1"/>
  <c r="D73" i="1"/>
  <c r="G73" i="1"/>
  <c r="C73" i="1"/>
  <c r="E73" i="1"/>
  <c r="H73" i="1"/>
  <c r="B73" i="1"/>
  <c r="A74" i="1"/>
  <c r="D74" i="1"/>
  <c r="E74" i="1"/>
  <c r="G74" i="1"/>
  <c r="C74" i="1"/>
  <c r="H74" i="1"/>
  <c r="B74" i="1"/>
  <c r="A75" i="1"/>
  <c r="D75" i="1"/>
  <c r="G75" i="1"/>
  <c r="C75" i="1"/>
  <c r="H75" i="1"/>
  <c r="B75" i="1"/>
  <c r="A76" i="1"/>
  <c r="D76" i="1"/>
  <c r="G76" i="1"/>
  <c r="C76" i="1"/>
  <c r="H76" i="1"/>
  <c r="B76" i="1"/>
  <c r="A77" i="1"/>
  <c r="B77" i="1"/>
  <c r="C77" i="1"/>
  <c r="E77" i="1"/>
  <c r="D77" i="1"/>
  <c r="G77" i="1"/>
  <c r="H77" i="1"/>
  <c r="A78" i="1"/>
  <c r="B78" i="1"/>
  <c r="C78" i="1"/>
  <c r="E78" i="1"/>
  <c r="D78" i="1"/>
  <c r="G78" i="1"/>
  <c r="H78" i="1"/>
  <c r="A79" i="1"/>
  <c r="C79" i="1"/>
  <c r="D79" i="1"/>
  <c r="G79" i="1"/>
  <c r="H79" i="1"/>
  <c r="B79" i="1"/>
  <c r="A80" i="1"/>
  <c r="B80" i="1"/>
  <c r="C80" i="1"/>
  <c r="D80" i="1"/>
  <c r="E80" i="1"/>
  <c r="G80" i="1"/>
  <c r="H80" i="1"/>
  <c r="A81" i="1"/>
  <c r="D81" i="1"/>
  <c r="G81" i="1"/>
  <c r="C81" i="1"/>
  <c r="E81" i="1"/>
  <c r="H81" i="1"/>
  <c r="B81" i="1"/>
  <c r="A82" i="1"/>
  <c r="D82" i="1"/>
  <c r="G82" i="1"/>
  <c r="C82" i="1"/>
  <c r="H82" i="1"/>
  <c r="B82" i="1"/>
  <c r="A83" i="1"/>
  <c r="C83" i="1"/>
  <c r="E83" i="1"/>
  <c r="D83" i="1"/>
  <c r="G83" i="1"/>
  <c r="H83" i="1"/>
  <c r="B83" i="1"/>
  <c r="A84" i="1"/>
  <c r="C84" i="1"/>
  <c r="D84" i="1"/>
  <c r="G84" i="1"/>
  <c r="H84" i="1"/>
  <c r="B84" i="1"/>
  <c r="A85" i="1"/>
  <c r="B85" i="1"/>
  <c r="D85" i="1"/>
  <c r="G85" i="1"/>
  <c r="C85" i="1"/>
  <c r="E85" i="1"/>
  <c r="H85" i="1"/>
  <c r="H249" i="3"/>
  <c r="J249" i="3"/>
  <c r="G248" i="3"/>
  <c r="I214" i="3"/>
  <c r="J214" i="3"/>
  <c r="F214" i="3"/>
  <c r="H214" i="3"/>
  <c r="L182" i="3"/>
  <c r="G182" i="3"/>
  <c r="K182" i="3"/>
  <c r="G171" i="3"/>
  <c r="K171" i="3"/>
  <c r="L171" i="3"/>
  <c r="G305" i="3"/>
  <c r="F304" i="3"/>
  <c r="L302" i="3"/>
  <c r="K301" i="3"/>
  <c r="I299" i="3"/>
  <c r="G298" i="3"/>
  <c r="J296" i="3"/>
  <c r="F295" i="3"/>
  <c r="L294" i="3"/>
  <c r="F292" i="3"/>
  <c r="J287" i="3"/>
  <c r="F286" i="3"/>
  <c r="L285" i="3"/>
  <c r="I284" i="3"/>
  <c r="G283" i="3"/>
  <c r="K281" i="3"/>
  <c r="G280" i="3"/>
  <c r="J278" i="3"/>
  <c r="K272" i="3"/>
  <c r="G271" i="3"/>
  <c r="J269" i="3"/>
  <c r="L266" i="3"/>
  <c r="K263" i="3"/>
  <c r="H262" i="3"/>
  <c r="F258" i="3"/>
  <c r="L257" i="3"/>
  <c r="F255" i="3"/>
  <c r="H255" i="3"/>
  <c r="I252" i="3"/>
  <c r="I248" i="3"/>
  <c r="J248" i="3"/>
  <c r="I246" i="3"/>
  <c r="K244" i="3"/>
  <c r="F244" i="3"/>
  <c r="K241" i="3"/>
  <c r="K238" i="3"/>
  <c r="H234" i="3"/>
  <c r="J234" i="3"/>
  <c r="K234" i="3"/>
  <c r="L227" i="3"/>
  <c r="H221" i="3"/>
  <c r="I221" i="3"/>
  <c r="J221" i="3"/>
  <c r="F305" i="3"/>
  <c r="L303" i="3"/>
  <c r="K302" i="3"/>
  <c r="J301" i="3"/>
  <c r="H299" i="3"/>
  <c r="F298" i="3"/>
  <c r="L297" i="3"/>
  <c r="H296" i="3"/>
  <c r="K294" i="3"/>
  <c r="H293" i="3"/>
  <c r="K291" i="3"/>
  <c r="F289" i="3"/>
  <c r="L288" i="3"/>
  <c r="I287" i="3"/>
  <c r="H284" i="3"/>
  <c r="I281" i="3"/>
  <c r="F280" i="3"/>
  <c r="L279" i="3"/>
  <c r="I278" i="3"/>
  <c r="K276" i="3"/>
  <c r="G274" i="3"/>
  <c r="J272" i="3"/>
  <c r="F271" i="3"/>
  <c r="L270" i="3"/>
  <c r="I269" i="3"/>
  <c r="F268" i="3"/>
  <c r="J266" i="3"/>
  <c r="F262" i="3"/>
  <c r="L261" i="3"/>
  <c r="G259" i="3"/>
  <c r="K258" i="3"/>
  <c r="K257" i="3"/>
  <c r="G256" i="3"/>
  <c r="H254" i="3"/>
  <c r="H252" i="3"/>
  <c r="L251" i="3"/>
  <c r="F247" i="3"/>
  <c r="H247" i="3"/>
  <c r="I247" i="3"/>
  <c r="F246" i="3"/>
  <c r="H241" i="3"/>
  <c r="J241" i="3"/>
  <c r="G240" i="3"/>
  <c r="G239" i="3"/>
  <c r="J238" i="3"/>
  <c r="K231" i="3"/>
  <c r="L225" i="3"/>
  <c r="K225" i="3"/>
  <c r="I222" i="3"/>
  <c r="J222" i="3"/>
  <c r="F222" i="3"/>
  <c r="H222" i="3"/>
  <c r="K184" i="3"/>
  <c r="L184" i="3"/>
  <c r="G184" i="3"/>
  <c r="G147" i="3"/>
  <c r="L147" i="3"/>
  <c r="K147" i="3"/>
  <c r="I301" i="3"/>
  <c r="K297" i="3"/>
  <c r="J294" i="3"/>
  <c r="K288" i="3"/>
  <c r="J285" i="3"/>
  <c r="K279" i="3"/>
  <c r="K270" i="3"/>
  <c r="I266" i="3"/>
  <c r="K261" i="3"/>
  <c r="I257" i="3"/>
  <c r="L255" i="3"/>
  <c r="K253" i="3"/>
  <c r="L249" i="3"/>
  <c r="I240" i="3"/>
  <c r="J240" i="3"/>
  <c r="K236" i="3"/>
  <c r="F236" i="3"/>
  <c r="L233" i="3"/>
  <c r="K224" i="3"/>
  <c r="L224" i="3"/>
  <c r="G224" i="3"/>
  <c r="G219" i="3"/>
  <c r="K219" i="3"/>
  <c r="K130" i="3"/>
  <c r="L130" i="3"/>
  <c r="G130" i="3"/>
  <c r="L305" i="3"/>
  <c r="K304" i="3"/>
  <c r="H301" i="3"/>
  <c r="G300" i="3"/>
  <c r="F296" i="3"/>
  <c r="L295" i="3"/>
  <c r="I294" i="3"/>
  <c r="K292" i="3"/>
  <c r="G290" i="3"/>
  <c r="F287" i="3"/>
  <c r="L286" i="3"/>
  <c r="I285" i="3"/>
  <c r="F284" i="3"/>
  <c r="L277" i="3"/>
  <c r="G275" i="3"/>
  <c r="H266" i="3"/>
  <c r="L258" i="3"/>
  <c r="H257" i="3"/>
  <c r="K255" i="3"/>
  <c r="F252" i="3"/>
  <c r="I249" i="3"/>
  <c r="L248" i="3"/>
  <c r="F239" i="3"/>
  <c r="H239" i="3"/>
  <c r="I239" i="3"/>
  <c r="F238" i="3"/>
  <c r="K232" i="3"/>
  <c r="G232" i="3"/>
  <c r="K230" i="3"/>
  <c r="F219" i="3"/>
  <c r="H219" i="3"/>
  <c r="I219" i="3"/>
  <c r="J219" i="3"/>
  <c r="J215" i="3"/>
  <c r="F215" i="3"/>
  <c r="H215" i="3"/>
  <c r="I215" i="3"/>
  <c r="F186" i="3"/>
  <c r="H186" i="3"/>
  <c r="J186" i="3"/>
  <c r="K186" i="3"/>
  <c r="I186" i="3"/>
  <c r="L186" i="3"/>
  <c r="I163" i="3"/>
  <c r="J163" i="3"/>
  <c r="K163" i="3"/>
  <c r="L163" i="3"/>
  <c r="F163" i="3"/>
  <c r="H163" i="3"/>
  <c r="G156" i="3"/>
  <c r="L156" i="3"/>
  <c r="K156" i="3"/>
  <c r="K305" i="3"/>
  <c r="J304" i="3"/>
  <c r="H302" i="3"/>
  <c r="L298" i="3"/>
  <c r="H297" i="3"/>
  <c r="K295" i="3"/>
  <c r="H294" i="3"/>
  <c r="J292" i="3"/>
  <c r="L289" i="3"/>
  <c r="H288" i="3"/>
  <c r="K286" i="3"/>
  <c r="H285" i="3"/>
  <c r="K283" i="3"/>
  <c r="L280" i="3"/>
  <c r="I279" i="3"/>
  <c r="K277" i="3"/>
  <c r="H276" i="3"/>
  <c r="L271" i="3"/>
  <c r="I270" i="3"/>
  <c r="K268" i="3"/>
  <c r="L262" i="3"/>
  <c r="I261" i="3"/>
  <c r="J258" i="3"/>
  <c r="J255" i="3"/>
  <c r="K250" i="3"/>
  <c r="L250" i="3"/>
  <c r="K248" i="3"/>
  <c r="L245" i="3"/>
  <c r="G245" i="3"/>
  <c r="I244" i="3"/>
  <c r="L241" i="3"/>
  <c r="L236" i="3"/>
  <c r="I234" i="3"/>
  <c r="K233" i="3"/>
  <c r="H213" i="3"/>
  <c r="I213" i="3"/>
  <c r="J213" i="3"/>
  <c r="K213" i="3"/>
  <c r="L213" i="3"/>
  <c r="H181" i="3"/>
  <c r="I181" i="3"/>
  <c r="K181" i="3"/>
  <c r="F181" i="3"/>
  <c r="J181" i="3"/>
  <c r="L181" i="3"/>
  <c r="H173" i="3"/>
  <c r="I173" i="3"/>
  <c r="J173" i="3"/>
  <c r="K173" i="3"/>
  <c r="F173" i="3"/>
  <c r="I304" i="3"/>
  <c r="G297" i="3"/>
  <c r="J295" i="3"/>
  <c r="I292" i="3"/>
  <c r="G291" i="3"/>
  <c r="K289" i="3"/>
  <c r="J286" i="3"/>
  <c r="J277" i="3"/>
  <c r="K262" i="3"/>
  <c r="I258" i="3"/>
  <c r="F257" i="3"/>
  <c r="F249" i="3"/>
  <c r="L240" i="3"/>
  <c r="J236" i="3"/>
  <c r="L231" i="3"/>
  <c r="G228" i="3"/>
  <c r="K228" i="3"/>
  <c r="L228" i="3"/>
  <c r="F227" i="3"/>
  <c r="H227" i="3"/>
  <c r="I227" i="3"/>
  <c r="J183" i="3"/>
  <c r="H183" i="3"/>
  <c r="L183" i="3"/>
  <c r="F183" i="3"/>
  <c r="F297" i="3"/>
  <c r="I295" i="3"/>
  <c r="I289" i="3"/>
  <c r="F288" i="3"/>
  <c r="G282" i="3"/>
  <c r="J280" i="3"/>
  <c r="F279" i="3"/>
  <c r="L278" i="3"/>
  <c r="I277" i="3"/>
  <c r="G273" i="3"/>
  <c r="J271" i="3"/>
  <c r="G267" i="3"/>
  <c r="K266" i="3"/>
  <c r="K265" i="3"/>
  <c r="G253" i="3"/>
  <c r="L252" i="3"/>
  <c r="K249" i="3"/>
  <c r="F248" i="3"/>
  <c r="J247" i="3"/>
  <c r="K246" i="3"/>
  <c r="K242" i="3"/>
  <c r="L242" i="3"/>
  <c r="G241" i="3"/>
  <c r="K240" i="3"/>
  <c r="L237" i="3"/>
  <c r="G237" i="3"/>
  <c r="I236" i="3"/>
  <c r="F234" i="3"/>
  <c r="I230" i="3"/>
  <c r="F230" i="3"/>
  <c r="H230" i="3"/>
  <c r="J230" i="3"/>
  <c r="I228" i="3"/>
  <c r="J228" i="3"/>
  <c r="L222" i="3"/>
  <c r="F221" i="3"/>
  <c r="G214" i="3"/>
  <c r="K214" i="3"/>
  <c r="L214" i="3"/>
  <c r="G187" i="3"/>
  <c r="K187" i="3"/>
  <c r="L187" i="3"/>
  <c r="F210" i="3"/>
  <c r="J210" i="3"/>
  <c r="F202" i="3"/>
  <c r="J202" i="3"/>
  <c r="K202" i="3"/>
  <c r="G195" i="3"/>
  <c r="K195" i="3"/>
  <c r="L195" i="3"/>
  <c r="F194" i="3"/>
  <c r="H194" i="3"/>
  <c r="J194" i="3"/>
  <c r="K194" i="3"/>
  <c r="L190" i="3"/>
  <c r="G190" i="3"/>
  <c r="H189" i="3"/>
  <c r="I189" i="3"/>
  <c r="K189" i="3"/>
  <c r="F189" i="3"/>
  <c r="L198" i="3"/>
  <c r="G198" i="3"/>
  <c r="H197" i="3"/>
  <c r="I197" i="3"/>
  <c r="K197" i="3"/>
  <c r="F197" i="3"/>
  <c r="G165" i="3"/>
  <c r="L165" i="3"/>
  <c r="K157" i="3"/>
  <c r="L157" i="3"/>
  <c r="G157" i="3"/>
  <c r="K148" i="3"/>
  <c r="L148" i="3"/>
  <c r="G148" i="3"/>
  <c r="F229" i="3"/>
  <c r="F226" i="3"/>
  <c r="K223" i="3"/>
  <c r="F220" i="3"/>
  <c r="G212" i="3"/>
  <c r="L212" i="3"/>
  <c r="K210" i="3"/>
  <c r="G208" i="3"/>
  <c r="L202" i="3"/>
  <c r="K192" i="3"/>
  <c r="L192" i="3"/>
  <c r="J191" i="3"/>
  <c r="H191" i="3"/>
  <c r="K166" i="3"/>
  <c r="L166" i="3"/>
  <c r="G166" i="3"/>
  <c r="I44" i="3"/>
  <c r="J44" i="3"/>
  <c r="F44" i="3"/>
  <c r="H44" i="3"/>
  <c r="L243" i="3"/>
  <c r="L235" i="3"/>
  <c r="L221" i="3"/>
  <c r="K216" i="3"/>
  <c r="L216" i="3"/>
  <c r="H211" i="3"/>
  <c r="I210" i="3"/>
  <c r="G206" i="3"/>
  <c r="I202" i="3"/>
  <c r="K200" i="3"/>
  <c r="L200" i="3"/>
  <c r="J199" i="3"/>
  <c r="H199" i="3"/>
  <c r="L194" i="3"/>
  <c r="L189" i="3"/>
  <c r="K174" i="3"/>
  <c r="L174" i="3"/>
  <c r="G174" i="3"/>
  <c r="F162" i="3"/>
  <c r="H162" i="3"/>
  <c r="I162" i="3"/>
  <c r="K162" i="3"/>
  <c r="L162" i="3"/>
  <c r="L160" i="3"/>
  <c r="K160" i="3"/>
  <c r="G160" i="3"/>
  <c r="H119" i="3"/>
  <c r="I119" i="3"/>
  <c r="J119" i="3"/>
  <c r="F119" i="3"/>
  <c r="G211" i="3"/>
  <c r="K211" i="3"/>
  <c r="H210" i="3"/>
  <c r="K208" i="3"/>
  <c r="L208" i="3"/>
  <c r="K207" i="3"/>
  <c r="G207" i="3"/>
  <c r="I206" i="3"/>
  <c r="J206" i="3"/>
  <c r="F206" i="3"/>
  <c r="H205" i="3"/>
  <c r="I205" i="3"/>
  <c r="F205" i="3"/>
  <c r="H202" i="3"/>
  <c r="L197" i="3"/>
  <c r="I194" i="3"/>
  <c r="J189" i="3"/>
  <c r="F154" i="3"/>
  <c r="I154" i="3"/>
  <c r="J154" i="3"/>
  <c r="K154" i="3"/>
  <c r="L154" i="3"/>
  <c r="I141" i="3"/>
  <c r="F141" i="3"/>
  <c r="H141" i="3"/>
  <c r="J141" i="3"/>
  <c r="L141" i="3"/>
  <c r="I231" i="3"/>
  <c r="L229" i="3"/>
  <c r="L223" i="3"/>
  <c r="K215" i="3"/>
  <c r="G215" i="3"/>
  <c r="J207" i="3"/>
  <c r="H207" i="3"/>
  <c r="G203" i="3"/>
  <c r="K203" i="3"/>
  <c r="L203" i="3"/>
  <c r="J197" i="3"/>
  <c r="K190" i="3"/>
  <c r="G179" i="3"/>
  <c r="K179" i="3"/>
  <c r="L179" i="3"/>
  <c r="F178" i="3"/>
  <c r="H178" i="3"/>
  <c r="J178" i="3"/>
  <c r="K178" i="3"/>
  <c r="F170" i="3"/>
  <c r="H170" i="3"/>
  <c r="J170" i="3"/>
  <c r="K170" i="3"/>
  <c r="K165" i="3"/>
  <c r="L94" i="3"/>
  <c r="K94" i="3"/>
  <c r="G94" i="3"/>
  <c r="H175" i="3"/>
  <c r="H167" i="3"/>
  <c r="K159" i="3"/>
  <c r="G154" i="3"/>
  <c r="H151" i="3"/>
  <c r="I146" i="3"/>
  <c r="K143" i="3"/>
  <c r="I142" i="3"/>
  <c r="J133" i="3"/>
  <c r="G131" i="3"/>
  <c r="L131" i="3"/>
  <c r="K110" i="3"/>
  <c r="L110" i="3"/>
  <c r="G90" i="3"/>
  <c r="K90" i="3"/>
  <c r="L90" i="3"/>
  <c r="G55" i="3"/>
  <c r="K55" i="3"/>
  <c r="L55" i="3"/>
  <c r="F41" i="3"/>
  <c r="I41" i="3"/>
  <c r="J41" i="3"/>
  <c r="H41" i="3"/>
  <c r="L204" i="3"/>
  <c r="G199" i="3"/>
  <c r="F198" i="3"/>
  <c r="L196" i="3"/>
  <c r="G191" i="3"/>
  <c r="F190" i="3"/>
  <c r="L188" i="3"/>
  <c r="G183" i="3"/>
  <c r="F182" i="3"/>
  <c r="L180" i="3"/>
  <c r="G175" i="3"/>
  <c r="F174" i="3"/>
  <c r="L172" i="3"/>
  <c r="G167" i="3"/>
  <c r="F166" i="3"/>
  <c r="F157" i="3"/>
  <c r="F148" i="3"/>
  <c r="H146" i="3"/>
  <c r="H142" i="3"/>
  <c r="H140" i="3"/>
  <c r="J140" i="3"/>
  <c r="L134" i="3"/>
  <c r="G134" i="3"/>
  <c r="K114" i="3"/>
  <c r="L114" i="3"/>
  <c r="H113" i="3"/>
  <c r="I113" i="3"/>
  <c r="J113" i="3"/>
  <c r="J110" i="3"/>
  <c r="H110" i="3"/>
  <c r="I110" i="3"/>
  <c r="F110" i="3"/>
  <c r="H69" i="3"/>
  <c r="J69" i="3"/>
  <c r="L69" i="3"/>
  <c r="F69" i="3"/>
  <c r="I69" i="3"/>
  <c r="K151" i="3"/>
  <c r="K146" i="3"/>
  <c r="G142" i="3"/>
  <c r="G139" i="3"/>
  <c r="L139" i="3"/>
  <c r="F130" i="3"/>
  <c r="H130" i="3"/>
  <c r="H116" i="3"/>
  <c r="I116" i="3"/>
  <c r="J116" i="3"/>
  <c r="F82" i="3"/>
  <c r="H82" i="3"/>
  <c r="J82" i="3"/>
  <c r="I82" i="3"/>
  <c r="I133" i="3"/>
  <c r="F133" i="3"/>
  <c r="J118" i="3"/>
  <c r="F118" i="3"/>
  <c r="H118" i="3"/>
  <c r="L113" i="3"/>
  <c r="H107" i="3"/>
  <c r="I107" i="3"/>
  <c r="J107" i="3"/>
  <c r="K103" i="3"/>
  <c r="G103" i="3"/>
  <c r="L103" i="3"/>
  <c r="K199" i="3"/>
  <c r="J198" i="3"/>
  <c r="K191" i="3"/>
  <c r="J190" i="3"/>
  <c r="K183" i="3"/>
  <c r="J182" i="3"/>
  <c r="L176" i="3"/>
  <c r="K175" i="3"/>
  <c r="J174" i="3"/>
  <c r="L168" i="3"/>
  <c r="K167" i="3"/>
  <c r="J166" i="3"/>
  <c r="L151" i="3"/>
  <c r="H150" i="3"/>
  <c r="H147" i="3"/>
  <c r="I143" i="3"/>
  <c r="I140" i="3"/>
  <c r="K138" i="3"/>
  <c r="H137" i="3"/>
  <c r="K134" i="3"/>
  <c r="K126" i="3"/>
  <c r="L126" i="3"/>
  <c r="G126" i="3"/>
  <c r="K125" i="3"/>
  <c r="K113" i="3"/>
  <c r="F89" i="3"/>
  <c r="I89" i="3"/>
  <c r="J89" i="3"/>
  <c r="H89" i="3"/>
  <c r="K89" i="3"/>
  <c r="F165" i="3"/>
  <c r="G159" i="3"/>
  <c r="J157" i="3"/>
  <c r="F156" i="3"/>
  <c r="L155" i="3"/>
  <c r="G150" i="3"/>
  <c r="J148" i="3"/>
  <c r="L146" i="3"/>
  <c r="F145" i="3"/>
  <c r="K144" i="3"/>
  <c r="G143" i="3"/>
  <c r="L142" i="3"/>
  <c r="K139" i="3"/>
  <c r="F138" i="3"/>
  <c r="H138" i="3"/>
  <c r="K136" i="3"/>
  <c r="F135" i="3"/>
  <c r="H132" i="3"/>
  <c r="J132" i="3"/>
  <c r="I125" i="3"/>
  <c r="J125" i="3"/>
  <c r="F125" i="3"/>
  <c r="H124" i="3"/>
  <c r="I124" i="3"/>
  <c r="J124" i="3"/>
  <c r="G123" i="3"/>
  <c r="L123" i="3"/>
  <c r="F122" i="3"/>
  <c r="H122" i="3"/>
  <c r="K119" i="3"/>
  <c r="L119" i="3"/>
  <c r="I109" i="3"/>
  <c r="F109" i="3"/>
  <c r="H109" i="3"/>
  <c r="L104" i="3"/>
  <c r="K104" i="3"/>
  <c r="G75" i="3"/>
  <c r="K75" i="3"/>
  <c r="L75" i="3"/>
  <c r="K122" i="3"/>
  <c r="J121" i="3"/>
  <c r="L118" i="3"/>
  <c r="H117" i="3"/>
  <c r="K115" i="3"/>
  <c r="K112" i="3"/>
  <c r="L109" i="3"/>
  <c r="I108" i="3"/>
  <c r="K106" i="3"/>
  <c r="H105" i="3"/>
  <c r="G99" i="3"/>
  <c r="K99" i="3"/>
  <c r="K95" i="3"/>
  <c r="L93" i="3"/>
  <c r="L92" i="3"/>
  <c r="G91" i="3"/>
  <c r="K91" i="3"/>
  <c r="F90" i="3"/>
  <c r="H90" i="3"/>
  <c r="J90" i="3"/>
  <c r="G83" i="3"/>
  <c r="K83" i="3"/>
  <c r="L83" i="3"/>
  <c r="K78" i="3"/>
  <c r="L78" i="3"/>
  <c r="G78" i="3"/>
  <c r="I77" i="3"/>
  <c r="J77" i="3"/>
  <c r="K77" i="3"/>
  <c r="F77" i="3"/>
  <c r="F60" i="3"/>
  <c r="J60" i="3"/>
  <c r="L60" i="3"/>
  <c r="H60" i="3"/>
  <c r="G26" i="3"/>
  <c r="K26" i="3"/>
  <c r="L26" i="3"/>
  <c r="Q12" i="3"/>
  <c r="I12" i="3"/>
  <c r="H91" i="3"/>
  <c r="I91" i="3"/>
  <c r="K86" i="3"/>
  <c r="L86" i="3"/>
  <c r="G86" i="3"/>
  <c r="I85" i="3"/>
  <c r="J85" i="3"/>
  <c r="K85" i="3"/>
  <c r="F85" i="3"/>
  <c r="H63" i="3"/>
  <c r="I63" i="3"/>
  <c r="J63" i="3"/>
  <c r="F63" i="3"/>
  <c r="G53" i="3"/>
  <c r="L53" i="3"/>
  <c r="K29" i="3"/>
  <c r="L29" i="3"/>
  <c r="G29" i="3"/>
  <c r="K116" i="3"/>
  <c r="H115" i="3"/>
  <c r="K107" i="3"/>
  <c r="H106" i="3"/>
  <c r="K101" i="3"/>
  <c r="L99" i="3"/>
  <c r="J97" i="3"/>
  <c r="L95" i="3"/>
  <c r="K92" i="3"/>
  <c r="L74" i="3"/>
  <c r="L48" i="3"/>
  <c r="G34" i="3"/>
  <c r="L34" i="3"/>
  <c r="G112" i="3"/>
  <c r="J101" i="3"/>
  <c r="J99" i="3"/>
  <c r="F98" i="3"/>
  <c r="J98" i="3"/>
  <c r="J95" i="3"/>
  <c r="I48" i="3"/>
  <c r="J48" i="3"/>
  <c r="F48" i="3"/>
  <c r="H48" i="3"/>
  <c r="K120" i="3"/>
  <c r="H101" i="3"/>
  <c r="I99" i="3"/>
  <c r="I95" i="3"/>
  <c r="L91" i="3"/>
  <c r="L85" i="3"/>
  <c r="H77" i="3"/>
  <c r="G74" i="3"/>
  <c r="K74" i="3"/>
  <c r="F73" i="3"/>
  <c r="I73" i="3"/>
  <c r="J73" i="3"/>
  <c r="L12" i="3"/>
  <c r="I93" i="3"/>
  <c r="K93" i="3"/>
  <c r="J91" i="3"/>
  <c r="H85" i="3"/>
  <c r="G82" i="3"/>
  <c r="K82" i="3"/>
  <c r="F81" i="3"/>
  <c r="I81" i="3"/>
  <c r="J81" i="3"/>
  <c r="F74" i="3"/>
  <c r="H74" i="3"/>
  <c r="J74" i="3"/>
  <c r="J64" i="3"/>
  <c r="F64" i="3"/>
  <c r="H64" i="3"/>
  <c r="I64" i="3"/>
  <c r="L41" i="3"/>
  <c r="K70" i="3"/>
  <c r="H62" i="3"/>
  <c r="I62" i="3"/>
  <c r="G61" i="3"/>
  <c r="L61" i="3"/>
  <c r="J26" i="3"/>
  <c r="F26" i="3"/>
  <c r="H26" i="3"/>
  <c r="C12" i="3"/>
  <c r="G98" i="2"/>
  <c r="K98" i="2" s="1"/>
  <c r="G95" i="3"/>
  <c r="F94" i="3"/>
  <c r="G87" i="3"/>
  <c r="F86" i="3"/>
  <c r="L84" i="3"/>
  <c r="G79" i="3"/>
  <c r="F78" i="3"/>
  <c r="L76" i="3"/>
  <c r="J70" i="3"/>
  <c r="L46" i="3"/>
  <c r="I83" i="3"/>
  <c r="I75" i="3"/>
  <c r="K72" i="3"/>
  <c r="K71" i="3"/>
  <c r="K65" i="3"/>
  <c r="L65" i="3"/>
  <c r="L63" i="3"/>
  <c r="K62" i="3"/>
  <c r="K57" i="3"/>
  <c r="L57" i="3"/>
  <c r="K56" i="3"/>
  <c r="G56" i="3"/>
  <c r="H55" i="3"/>
  <c r="I55" i="3"/>
  <c r="J55" i="3"/>
  <c r="F55" i="3"/>
  <c r="H54" i="3"/>
  <c r="I54" i="3"/>
  <c r="J46" i="3"/>
  <c r="F70" i="3"/>
  <c r="K63" i="3"/>
  <c r="J62" i="3"/>
  <c r="K61" i="3"/>
  <c r="I56" i="3"/>
  <c r="J56" i="3"/>
  <c r="F52" i="3"/>
  <c r="K52" i="3"/>
  <c r="G43" i="3"/>
  <c r="G38" i="3"/>
  <c r="K35" i="3"/>
  <c r="L35" i="3"/>
  <c r="G35" i="3"/>
  <c r="I32" i="3"/>
  <c r="J32" i="3"/>
  <c r="K32" i="3"/>
  <c r="F32" i="3"/>
  <c r="F30" i="3"/>
  <c r="J30" i="3"/>
  <c r="G25" i="3"/>
  <c r="L25" i="3"/>
  <c r="H12" i="3"/>
  <c r="L72" i="3"/>
  <c r="H71" i="3"/>
  <c r="K69" i="3"/>
  <c r="I67" i="3"/>
  <c r="H35" i="3"/>
  <c r="J35" i="3"/>
  <c r="F35" i="3"/>
  <c r="H22" i="3"/>
  <c r="I22" i="3"/>
  <c r="J22" i="3"/>
  <c r="F22" i="3"/>
  <c r="K64" i="3"/>
  <c r="G64" i="3"/>
  <c r="K49" i="3"/>
  <c r="L49" i="3"/>
  <c r="K48" i="3"/>
  <c r="G48" i="3"/>
  <c r="H47" i="3"/>
  <c r="I47" i="3"/>
  <c r="J47" i="3"/>
  <c r="F47" i="3"/>
  <c r="H46" i="3"/>
  <c r="I46" i="3"/>
  <c r="K44" i="3"/>
  <c r="L44" i="3"/>
  <c r="G44" i="3"/>
  <c r="K41" i="3"/>
  <c r="G41" i="3"/>
  <c r="K38" i="3"/>
  <c r="L38" i="3"/>
  <c r="L23" i="3"/>
  <c r="K23" i="3"/>
  <c r="G23" i="3"/>
  <c r="E12" i="3"/>
  <c r="K60" i="3"/>
  <c r="J59" i="3"/>
  <c r="K36" i="3"/>
  <c r="L30" i="3"/>
  <c r="K27" i="3"/>
  <c r="J24" i="3"/>
  <c r="L21" i="3"/>
  <c r="K22" i="3"/>
  <c r="P12" i="3"/>
  <c r="H53" i="3"/>
  <c r="F45" i="3"/>
  <c r="I43" i="3"/>
  <c r="I37" i="3"/>
  <c r="F36" i="3"/>
  <c r="I34" i="3"/>
  <c r="J28" i="3"/>
  <c r="F27" i="3"/>
  <c r="I25" i="3"/>
  <c r="F21" i="3"/>
  <c r="D12" i="3"/>
  <c r="H37" i="3"/>
  <c r="H28" i="3"/>
  <c r="H25" i="3"/>
  <c r="K21" i="3"/>
  <c r="E35" i="4"/>
  <c r="F35" i="4"/>
  <c r="E40" i="4"/>
  <c r="F40" i="4"/>
  <c r="G40" i="4"/>
  <c r="I40" i="4"/>
  <c r="E50" i="4"/>
  <c r="F50" i="4"/>
  <c r="G50" i="4"/>
  <c r="N50" i="4"/>
  <c r="E22" i="4"/>
  <c r="F22" i="4"/>
  <c r="E39" i="4"/>
  <c r="F39" i="4"/>
  <c r="G39" i="4"/>
  <c r="I39" i="4"/>
  <c r="E44" i="4"/>
  <c r="F44" i="4"/>
  <c r="G44" i="4"/>
  <c r="I44" i="4"/>
  <c r="E54" i="4"/>
  <c r="F54" i="4"/>
  <c r="F43" i="3"/>
  <c r="K30" i="3"/>
  <c r="N12" i="3"/>
  <c r="E21" i="4"/>
  <c r="F21" i="4"/>
  <c r="G21" i="4"/>
  <c r="H21" i="4"/>
  <c r="G22" i="4"/>
  <c r="J22" i="4"/>
  <c r="E25" i="4"/>
  <c r="F25" i="4"/>
  <c r="E29" i="4"/>
  <c r="F29" i="4"/>
  <c r="G29" i="4"/>
  <c r="I29" i="4"/>
  <c r="G30" i="4"/>
  <c r="I30" i="4"/>
  <c r="E33" i="4"/>
  <c r="F33" i="4"/>
  <c r="G33" i="4"/>
  <c r="I33" i="4"/>
  <c r="G34" i="4"/>
  <c r="I34" i="4"/>
  <c r="E37" i="4"/>
  <c r="F37" i="4"/>
  <c r="G37" i="4"/>
  <c r="I37" i="4"/>
  <c r="G38" i="4"/>
  <c r="I38" i="4"/>
  <c r="E41" i="4"/>
  <c r="F41" i="4"/>
  <c r="E45" i="4"/>
  <c r="F45" i="4"/>
  <c r="G45" i="4"/>
  <c r="I45" i="4"/>
  <c r="G46" i="4"/>
  <c r="I46" i="4"/>
  <c r="E49" i="4"/>
  <c r="F49" i="4"/>
  <c r="G49" i="4"/>
  <c r="N49" i="4"/>
  <c r="E53" i="4"/>
  <c r="F53" i="4"/>
  <c r="G53" i="4"/>
  <c r="N53" i="4"/>
  <c r="G54" i="4"/>
  <c r="N54" i="4"/>
  <c r="E57" i="4"/>
  <c r="F57" i="4"/>
  <c r="G57" i="4"/>
  <c r="N57" i="4"/>
  <c r="E42" i="4"/>
  <c r="F42" i="4"/>
  <c r="G42" i="4"/>
  <c r="I42" i="4"/>
  <c r="G35" i="4"/>
  <c r="I35" i="4"/>
  <c r="E32" i="4"/>
  <c r="F32" i="4"/>
  <c r="G32" i="4"/>
  <c r="I32" i="4"/>
  <c r="E27" i="4"/>
  <c r="F27" i="4"/>
  <c r="G27" i="4"/>
  <c r="I27" i="4"/>
  <c r="G25" i="4"/>
  <c r="I25" i="4"/>
  <c r="E58" i="4"/>
  <c r="F58" i="4"/>
  <c r="G58" i="4"/>
  <c r="K58" i="4"/>
  <c r="G56" i="4"/>
  <c r="N56" i="4"/>
  <c r="G51" i="4"/>
  <c r="N51" i="4"/>
  <c r="E48" i="4"/>
  <c r="F48" i="4"/>
  <c r="G48" i="4"/>
  <c r="N48" i="4"/>
  <c r="E43" i="4"/>
  <c r="F43" i="4"/>
  <c r="G43" i="4"/>
  <c r="I43" i="4"/>
  <c r="G41" i="4"/>
  <c r="I41" i="4"/>
  <c r="E26" i="4"/>
  <c r="F26" i="4"/>
  <c r="G26" i="4"/>
  <c r="I26" i="4"/>
  <c r="G24" i="4"/>
  <c r="I24" i="4"/>
  <c r="P60" i="2"/>
  <c r="R60" i="2" s="1"/>
  <c r="T60" i="2" s="1"/>
  <c r="W15" i="2"/>
  <c r="W8" i="2"/>
  <c r="W7" i="2"/>
  <c r="W5" i="2"/>
  <c r="W4" i="2"/>
  <c r="W9" i="2"/>
  <c r="W3" i="2"/>
  <c r="N13" i="3"/>
  <c r="B15" i="3"/>
  <c r="O13" i="3"/>
  <c r="I13" i="3"/>
  <c r="H13" i="3"/>
  <c r="M13" i="3"/>
  <c r="E13" i="3"/>
  <c r="J13" i="3"/>
  <c r="W2" i="2"/>
  <c r="W10" i="2"/>
  <c r="W13" i="2"/>
  <c r="P28" i="2"/>
  <c r="H18" i="3"/>
  <c r="I18" i="3"/>
  <c r="C12" i="4"/>
  <c r="C11" i="4"/>
  <c r="J18" i="3"/>
  <c r="E18" i="3"/>
  <c r="V18" i="2" l="1"/>
  <c r="P75" i="2"/>
  <c r="W11" i="2"/>
  <c r="P96" i="2"/>
  <c r="P36" i="2"/>
  <c r="P34" i="2"/>
  <c r="P97" i="2"/>
  <c r="G97" i="2"/>
  <c r="K97" i="2" s="1"/>
  <c r="F57" i="2"/>
  <c r="E62" i="1"/>
  <c r="F53" i="2"/>
  <c r="G53" i="2" s="1"/>
  <c r="I53" i="2" s="1"/>
  <c r="E58" i="1"/>
  <c r="R24" i="2"/>
  <c r="T24" i="2" s="1"/>
  <c r="P110" i="2"/>
  <c r="G110" i="2"/>
  <c r="K110" i="2" s="1"/>
  <c r="G33" i="2"/>
  <c r="I33" i="2" s="1"/>
  <c r="P33" i="2"/>
  <c r="R33" i="2" s="1"/>
  <c r="T33" i="2" s="1"/>
  <c r="F71" i="2"/>
  <c r="G71" i="2" s="1"/>
  <c r="K71" i="2" s="1"/>
  <c r="E76" i="1"/>
  <c r="F67" i="2"/>
  <c r="G67" i="2" s="1"/>
  <c r="K67" i="2" s="1"/>
  <c r="E72" i="1"/>
  <c r="G29" i="2"/>
  <c r="I29" i="2" s="1"/>
  <c r="P29" i="2"/>
  <c r="R29" i="2" s="1"/>
  <c r="T29" i="2" s="1"/>
  <c r="E56" i="1"/>
  <c r="F26" i="2"/>
  <c r="G74" i="2"/>
  <c r="K74" i="2" s="1"/>
  <c r="P74" i="2"/>
  <c r="R74" i="2" s="1"/>
  <c r="T74" i="2" s="1"/>
  <c r="G109" i="2"/>
  <c r="K109" i="2" s="1"/>
  <c r="P109" i="2"/>
  <c r="R109" i="2" s="1"/>
  <c r="T109" i="2" s="1"/>
  <c r="G24" i="2"/>
  <c r="H24" i="2" s="1"/>
  <c r="G61" i="2"/>
  <c r="I61" i="2" s="1"/>
  <c r="P61" i="2"/>
  <c r="R61" i="2" s="1"/>
  <c r="T61" i="2" s="1"/>
  <c r="P21" i="2"/>
  <c r="G21" i="2"/>
  <c r="H21" i="2" s="1"/>
  <c r="E46" i="1"/>
  <c r="P114" i="2"/>
  <c r="E69" i="1"/>
  <c r="P52" i="2"/>
  <c r="E39" i="1"/>
  <c r="E38" i="1"/>
  <c r="E31" i="1"/>
  <c r="E30" i="1"/>
  <c r="E23" i="1"/>
  <c r="E22" i="1"/>
  <c r="E14" i="1"/>
  <c r="P48" i="2"/>
  <c r="W6" i="2"/>
  <c r="P98" i="2"/>
  <c r="R98" i="2" s="1"/>
  <c r="T98" i="2" s="1"/>
  <c r="E82" i="1"/>
  <c r="E66" i="1"/>
  <c r="P25" i="2"/>
  <c r="E75" i="1"/>
  <c r="E68" i="1"/>
  <c r="G99" i="2"/>
  <c r="K99" i="2" s="1"/>
  <c r="P99" i="2"/>
  <c r="G81" i="2"/>
  <c r="K81" i="2" s="1"/>
  <c r="P81" i="2"/>
  <c r="G40" i="2"/>
  <c r="I40" i="2" s="1"/>
  <c r="P40" i="2"/>
  <c r="P55" i="2"/>
  <c r="G55" i="2"/>
  <c r="I55" i="2" s="1"/>
  <c r="P30" i="2"/>
  <c r="G30" i="2"/>
  <c r="I30" i="2" s="1"/>
  <c r="G111" i="2"/>
  <c r="K111" i="2" s="1"/>
  <c r="P111" i="2"/>
  <c r="G89" i="2"/>
  <c r="K89" i="2" s="1"/>
  <c r="P89" i="2"/>
  <c r="R89" i="2" s="1"/>
  <c r="T89" i="2" s="1"/>
  <c r="G85" i="2"/>
  <c r="K85" i="2" s="1"/>
  <c r="P85" i="2"/>
  <c r="G80" i="2"/>
  <c r="K80" i="2" s="1"/>
  <c r="P80" i="2"/>
  <c r="G51" i="2"/>
  <c r="I51" i="2" s="1"/>
  <c r="P51" i="2"/>
  <c r="R51" i="2" s="1"/>
  <c r="T51" i="2" s="1"/>
  <c r="P47" i="2"/>
  <c r="G47" i="2"/>
  <c r="I47" i="2" s="1"/>
  <c r="P43" i="2"/>
  <c r="G43" i="2"/>
  <c r="I43" i="2" s="1"/>
  <c r="P95" i="2"/>
  <c r="R95" i="2" s="1"/>
  <c r="T95" i="2" s="1"/>
  <c r="G95" i="2"/>
  <c r="K95" i="2" s="1"/>
  <c r="G68" i="2"/>
  <c r="K68" i="2" s="1"/>
  <c r="P68" i="2"/>
  <c r="R68" i="2" s="1"/>
  <c r="T68" i="2" s="1"/>
  <c r="G58" i="2"/>
  <c r="I58" i="2" s="1"/>
  <c r="P58" i="2"/>
  <c r="G105" i="2"/>
  <c r="K105" i="2" s="1"/>
  <c r="P105" i="2"/>
  <c r="P50" i="2"/>
  <c r="R50" i="2" s="1"/>
  <c r="T50" i="2" s="1"/>
  <c r="G50" i="2"/>
  <c r="I50" i="2" s="1"/>
  <c r="G46" i="2"/>
  <c r="I46" i="2" s="1"/>
  <c r="P46" i="2"/>
  <c r="R46" i="2" s="1"/>
  <c r="T46" i="2" s="1"/>
  <c r="P38" i="2"/>
  <c r="G38" i="2"/>
  <c r="I38" i="2" s="1"/>
  <c r="P57" i="2"/>
  <c r="R57" i="2" s="1"/>
  <c r="T57" i="2" s="1"/>
  <c r="G57" i="2"/>
  <c r="I57" i="2" s="1"/>
  <c r="G82" i="2"/>
  <c r="K82" i="2" s="1"/>
  <c r="P82" i="2"/>
  <c r="R82" i="2" s="1"/>
  <c r="T82" i="2" s="1"/>
  <c r="G100" i="2"/>
  <c r="K100" i="2" s="1"/>
  <c r="P100" i="2"/>
  <c r="P77" i="2"/>
  <c r="G77" i="2"/>
  <c r="K77" i="2" s="1"/>
  <c r="G63" i="2"/>
  <c r="I63" i="2" s="1"/>
  <c r="P63" i="2"/>
  <c r="P49" i="2"/>
  <c r="G49" i="2"/>
  <c r="I49" i="2" s="1"/>
  <c r="P41" i="2"/>
  <c r="G41" i="2"/>
  <c r="I41" i="2" s="1"/>
  <c r="P37" i="2"/>
  <c r="G37" i="2"/>
  <c r="I37" i="2" s="1"/>
  <c r="G66" i="2"/>
  <c r="K66" i="2" s="1"/>
  <c r="P66" i="2"/>
  <c r="G56" i="2"/>
  <c r="I56" i="2" s="1"/>
  <c r="P56" i="2"/>
  <c r="R56" i="2" s="1"/>
  <c r="T56" i="2" s="1"/>
  <c r="G96" i="2"/>
  <c r="K96" i="2" s="1"/>
  <c r="E84" i="1"/>
  <c r="E53" i="1"/>
  <c r="F91" i="2"/>
  <c r="G91" i="2" s="1"/>
  <c r="K91" i="2" s="1"/>
  <c r="G75" i="2"/>
  <c r="K75" i="2" s="1"/>
  <c r="F59" i="2"/>
  <c r="G59" i="2" s="1"/>
  <c r="I59" i="2" s="1"/>
  <c r="G52" i="2"/>
  <c r="I52" i="2" s="1"/>
  <c r="G36" i="2"/>
  <c r="I36" i="2" s="1"/>
  <c r="G34" i="2"/>
  <c r="I34" i="2" s="1"/>
  <c r="P31" i="2"/>
  <c r="R31" i="2" s="1"/>
  <c r="T31" i="2" s="1"/>
  <c r="P101" i="2"/>
  <c r="R101" i="2" s="1"/>
  <c r="T101" i="2" s="1"/>
  <c r="G114" i="2"/>
  <c r="K114" i="2" s="1"/>
  <c r="P62" i="2"/>
  <c r="R62" i="2" s="1"/>
  <c r="T62" i="2" s="1"/>
  <c r="R114" i="2"/>
  <c r="T114" i="2" s="1"/>
  <c r="R25" i="2"/>
  <c r="T25" i="2" s="1"/>
  <c r="R28" i="2"/>
  <c r="T28" i="2" s="1"/>
  <c r="G78" i="2"/>
  <c r="P78" i="2"/>
  <c r="O1" i="3"/>
  <c r="C16" i="4"/>
  <c r="D18" i="4" s="1"/>
  <c r="O38" i="4"/>
  <c r="O24" i="4"/>
  <c r="O46" i="4"/>
  <c r="O45" i="4"/>
  <c r="O32" i="4"/>
  <c r="O49" i="4"/>
  <c r="O40" i="4"/>
  <c r="O30" i="4"/>
  <c r="O55" i="4"/>
  <c r="O53" i="4"/>
  <c r="O31" i="4"/>
  <c r="O57" i="4"/>
  <c r="O26" i="4"/>
  <c r="C15" i="4"/>
  <c r="O29" i="4"/>
  <c r="O34" i="4"/>
  <c r="O22" i="4"/>
  <c r="O28" i="4"/>
  <c r="O51" i="4"/>
  <c r="O25" i="4"/>
  <c r="O33" i="4"/>
  <c r="O39" i="4"/>
  <c r="O52" i="4"/>
  <c r="O56" i="4"/>
  <c r="O27" i="4"/>
  <c r="O44" i="4"/>
  <c r="O21" i="4"/>
  <c r="O47" i="4"/>
  <c r="O41" i="4"/>
  <c r="O37" i="4"/>
  <c r="O36" i="4"/>
  <c r="O35" i="4"/>
  <c r="O42" i="4"/>
  <c r="O48" i="4"/>
  <c r="O23" i="4"/>
  <c r="O50" i="4"/>
  <c r="O43" i="4"/>
  <c r="O58" i="4"/>
  <c r="O54" i="4"/>
  <c r="K13" i="3"/>
  <c r="L13" i="3"/>
  <c r="P13" i="3"/>
  <c r="F13" i="3"/>
  <c r="D13" i="3"/>
  <c r="G13" i="3"/>
  <c r="Q13" i="3"/>
  <c r="C13" i="3"/>
  <c r="P104" i="2"/>
  <c r="R104" i="2" s="1"/>
  <c r="T104" i="2" s="1"/>
  <c r="P107" i="2"/>
  <c r="R107" i="2" s="1"/>
  <c r="T107" i="2" s="1"/>
  <c r="P103" i="2"/>
  <c r="R103" i="2" s="1"/>
  <c r="T103" i="2" s="1"/>
  <c r="P88" i="2"/>
  <c r="R88" i="2" s="1"/>
  <c r="T88" i="2" s="1"/>
  <c r="P79" i="2"/>
  <c r="R79" i="2" s="1"/>
  <c r="T79" i="2" s="1"/>
  <c r="P69" i="2"/>
  <c r="R69" i="2" s="1"/>
  <c r="T69" i="2" s="1"/>
  <c r="P39" i="2"/>
  <c r="R39" i="2" s="1"/>
  <c r="T39" i="2" s="1"/>
  <c r="P27" i="2"/>
  <c r="R27" i="2" s="1"/>
  <c r="T27" i="2" s="1"/>
  <c r="W12" i="2"/>
  <c r="P73" i="2"/>
  <c r="R73" i="2" s="1"/>
  <c r="T73" i="2" s="1"/>
  <c r="P106" i="2"/>
  <c r="R106" i="2" s="1"/>
  <c r="T106" i="2" s="1"/>
  <c r="P76" i="2"/>
  <c r="R76" i="2" s="1"/>
  <c r="T76" i="2" s="1"/>
  <c r="P44" i="2"/>
  <c r="R44" i="2" s="1"/>
  <c r="T44" i="2" s="1"/>
  <c r="P35" i="2"/>
  <c r="R35" i="2" s="1"/>
  <c r="T35" i="2" s="1"/>
  <c r="P32" i="2"/>
  <c r="R32" i="2" s="1"/>
  <c r="T32" i="2" s="1"/>
  <c r="P108" i="2"/>
  <c r="R108" i="2" s="1"/>
  <c r="T108" i="2" s="1"/>
  <c r="P86" i="2"/>
  <c r="R86" i="2" s="1"/>
  <c r="T86" i="2" s="1"/>
  <c r="P54" i="2"/>
  <c r="R54" i="2" s="1"/>
  <c r="T54" i="2" s="1"/>
  <c r="P53" i="2"/>
  <c r="R53" i="2" s="1"/>
  <c r="T53" i="2" s="1"/>
  <c r="P42" i="2"/>
  <c r="R42" i="2" s="1"/>
  <c r="T42" i="2" s="1"/>
  <c r="P113" i="2"/>
  <c r="R113" i="2" s="1"/>
  <c r="T113" i="2" s="1"/>
  <c r="P94" i="2"/>
  <c r="R94" i="2" s="1"/>
  <c r="T94" i="2" s="1"/>
  <c r="P93" i="2"/>
  <c r="R93" i="2" s="1"/>
  <c r="T93" i="2" s="1"/>
  <c r="P92" i="2"/>
  <c r="R92" i="2" s="1"/>
  <c r="T92" i="2" s="1"/>
  <c r="P91" i="2"/>
  <c r="R91" i="2" s="1"/>
  <c r="T91" i="2" s="1"/>
  <c r="P90" i="2"/>
  <c r="R90" i="2" s="1"/>
  <c r="T90" i="2" s="1"/>
  <c r="P84" i="2"/>
  <c r="R84" i="2" s="1"/>
  <c r="T84" i="2" s="1"/>
  <c r="P83" i="2"/>
  <c r="R83" i="2" s="1"/>
  <c r="T83" i="2" s="1"/>
  <c r="P71" i="2"/>
  <c r="R71" i="2" s="1"/>
  <c r="T71" i="2" s="1"/>
  <c r="P65" i="2"/>
  <c r="R65" i="2" s="1"/>
  <c r="T65" i="2" s="1"/>
  <c r="P64" i="2"/>
  <c r="R64" i="2" s="1"/>
  <c r="T64" i="2" s="1"/>
  <c r="P45" i="2"/>
  <c r="R45" i="2" s="1"/>
  <c r="T45" i="2" s="1"/>
  <c r="P23" i="2"/>
  <c r="R23" i="2" s="1"/>
  <c r="T23" i="2" s="1"/>
  <c r="P22" i="2"/>
  <c r="R22" i="2" s="1"/>
  <c r="T22" i="2" s="1"/>
  <c r="P70" i="2"/>
  <c r="R70" i="2" s="1"/>
  <c r="T70" i="2" s="1"/>
  <c r="P72" i="2"/>
  <c r="R72" i="2" s="1"/>
  <c r="T72" i="2" s="1"/>
  <c r="W14" i="2"/>
  <c r="P112" i="2"/>
  <c r="R112" i="2" s="1"/>
  <c r="T112" i="2" s="1"/>
  <c r="P102" i="2"/>
  <c r="R102" i="2" s="1"/>
  <c r="T102" i="2" s="1"/>
  <c r="P87" i="2"/>
  <c r="R87" i="2" s="1"/>
  <c r="T87" i="2" s="1"/>
  <c r="D18" i="3"/>
  <c r="G18" i="3"/>
  <c r="C12" i="2"/>
  <c r="K18" i="3"/>
  <c r="L18" i="3"/>
  <c r="C18" i="3"/>
  <c r="C11" i="2"/>
  <c r="F18" i="3"/>
  <c r="W18" i="2" l="1"/>
  <c r="V19" i="2"/>
  <c r="W19" i="2" s="1"/>
  <c r="R37" i="2"/>
  <c r="T37" i="2" s="1"/>
  <c r="R77" i="2"/>
  <c r="T77" i="2" s="1"/>
  <c r="P67" i="2"/>
  <c r="R67" i="2" s="1"/>
  <c r="T67" i="2" s="1"/>
  <c r="R43" i="2"/>
  <c r="T43" i="2" s="1"/>
  <c r="R110" i="2"/>
  <c r="T110" i="2" s="1"/>
  <c r="R41" i="2"/>
  <c r="T41" i="2" s="1"/>
  <c r="R38" i="2"/>
  <c r="T38" i="2" s="1"/>
  <c r="R47" i="2"/>
  <c r="T47" i="2" s="1"/>
  <c r="R21" i="2"/>
  <c r="T21" i="2" s="1"/>
  <c r="R66" i="2"/>
  <c r="T66" i="2" s="1"/>
  <c r="R63" i="2"/>
  <c r="T63" i="2" s="1"/>
  <c r="R99" i="2"/>
  <c r="T99" i="2" s="1"/>
  <c r="G26" i="2"/>
  <c r="H26" i="2" s="1"/>
  <c r="P26" i="2"/>
  <c r="R26" i="2" s="1"/>
  <c r="T26" i="2" s="1"/>
  <c r="D16" i="2"/>
  <c r="D19" i="2" s="1"/>
  <c r="R97" i="2"/>
  <c r="T97" i="2" s="1"/>
  <c r="R34" i="2"/>
  <c r="T34" i="2" s="1"/>
  <c r="R111" i="2"/>
  <c r="T111" i="2" s="1"/>
  <c r="R36" i="2"/>
  <c r="T36" i="2" s="1"/>
  <c r="R75" i="2"/>
  <c r="T75" i="2" s="1"/>
  <c r="R40" i="2"/>
  <c r="T40" i="2" s="1"/>
  <c r="R80" i="2"/>
  <c r="T80" i="2" s="1"/>
  <c r="P59" i="2"/>
  <c r="R59" i="2" s="1"/>
  <c r="T59" i="2" s="1"/>
  <c r="R78" i="2"/>
  <c r="T78" i="2" s="1"/>
  <c r="R105" i="2"/>
  <c r="T105" i="2" s="1"/>
  <c r="R81" i="2"/>
  <c r="T81" i="2" s="1"/>
  <c r="D15" i="2"/>
  <c r="C19" i="2" s="1"/>
  <c r="R100" i="2"/>
  <c r="T100" i="2" s="1"/>
  <c r="R85" i="2"/>
  <c r="T85" i="2" s="1"/>
  <c r="R58" i="2"/>
  <c r="T58" i="2" s="1"/>
  <c r="R30" i="2"/>
  <c r="T30" i="2" s="1"/>
  <c r="R96" i="2"/>
  <c r="T96" i="2" s="1"/>
  <c r="R52" i="2"/>
  <c r="T52" i="2" s="1"/>
  <c r="R49" i="2"/>
  <c r="T49" i="2" s="1"/>
  <c r="R55" i="2"/>
  <c r="T55" i="2" s="1"/>
  <c r="C16" i="2"/>
  <c r="D18" i="2" s="1"/>
  <c r="O114" i="2"/>
  <c r="O78" i="2"/>
  <c r="O82" i="2"/>
  <c r="O88" i="2"/>
  <c r="O91" i="2"/>
  <c r="O106" i="2"/>
  <c r="O92" i="2"/>
  <c r="O79" i="2"/>
  <c r="O95" i="2"/>
  <c r="O89" i="2"/>
  <c r="O81" i="2"/>
  <c r="O104" i="2"/>
  <c r="O109" i="2"/>
  <c r="O102" i="2"/>
  <c r="O110" i="2"/>
  <c r="O105" i="2"/>
  <c r="O71" i="2"/>
  <c r="O67" i="2"/>
  <c r="O87" i="2"/>
  <c r="O66" i="2"/>
  <c r="O113" i="2"/>
  <c r="O64" i="2"/>
  <c r="O93" i="2"/>
  <c r="O75" i="2"/>
  <c r="O73" i="2"/>
  <c r="O72" i="2"/>
  <c r="O99" i="2"/>
  <c r="O96" i="2"/>
  <c r="O23" i="2"/>
  <c r="C15" i="2"/>
  <c r="C18" i="2" s="1"/>
  <c r="O77" i="2"/>
  <c r="O74" i="2"/>
  <c r="O86" i="2"/>
  <c r="O22" i="2"/>
  <c r="O90" i="2"/>
  <c r="O111" i="2"/>
  <c r="O26" i="2"/>
  <c r="O101" i="2"/>
  <c r="O112" i="2"/>
  <c r="O108" i="2"/>
  <c r="O107" i="2"/>
  <c r="O85" i="2"/>
  <c r="O70" i="2"/>
  <c r="O24" i="2"/>
  <c r="O80" i="2"/>
  <c r="O21" i="2"/>
  <c r="O94" i="2"/>
  <c r="O98" i="2"/>
  <c r="O100" i="2"/>
  <c r="O76" i="2"/>
  <c r="O103" i="2"/>
  <c r="O84" i="2"/>
  <c r="O68" i="2"/>
  <c r="O97" i="2"/>
  <c r="O83" i="2"/>
  <c r="O65" i="2"/>
  <c r="O69" i="2"/>
  <c r="K78" i="2"/>
  <c r="O6" i="3"/>
  <c r="O4" i="3"/>
  <c r="O5" i="3"/>
  <c r="O3" i="3"/>
  <c r="O2" i="3"/>
  <c r="E16" i="4"/>
  <c r="E17" i="4" s="1"/>
  <c r="C18" i="4"/>
  <c r="O72" i="3" l="1"/>
  <c r="O117" i="3"/>
  <c r="O69" i="3"/>
  <c r="E14" i="2"/>
  <c r="O283" i="3"/>
  <c r="O278" i="3"/>
  <c r="O62" i="3"/>
  <c r="O73" i="3"/>
  <c r="O114" i="3"/>
  <c r="O104" i="3"/>
  <c r="O70" i="3"/>
  <c r="O122" i="3"/>
  <c r="O272" i="3"/>
  <c r="O43" i="3"/>
  <c r="O250" i="3"/>
  <c r="O152" i="3"/>
  <c r="O260" i="3"/>
  <c r="O77" i="3"/>
  <c r="O86" i="3"/>
  <c r="O173" i="3"/>
  <c r="O154" i="3"/>
  <c r="O52" i="3"/>
  <c r="O248" i="3"/>
  <c r="O209" i="3"/>
  <c r="O266" i="3"/>
  <c r="O256" i="3"/>
  <c r="O161" i="3"/>
  <c r="O254" i="3"/>
  <c r="O23" i="3"/>
  <c r="O228" i="3"/>
  <c r="O134" i="3"/>
  <c r="O188" i="3"/>
  <c r="O81" i="3"/>
  <c r="O177" i="3"/>
  <c r="O192" i="3"/>
  <c r="O66" i="3"/>
  <c r="O203" i="3"/>
  <c r="O264" i="3"/>
  <c r="O217" i="3"/>
  <c r="O113" i="3"/>
  <c r="O211" i="3"/>
  <c r="O305" i="3"/>
  <c r="O262" i="3"/>
  <c r="O194" i="3"/>
  <c r="O163" i="3"/>
  <c r="O149" i="3"/>
  <c r="O45" i="3"/>
  <c r="O222" i="3"/>
  <c r="O80" i="3"/>
  <c r="O44" i="3"/>
  <c r="O304" i="3"/>
  <c r="O193" i="3"/>
  <c r="O249" i="3"/>
  <c r="O125" i="3"/>
  <c r="O199" i="3"/>
  <c r="O105" i="3"/>
  <c r="O187" i="3"/>
  <c r="O108" i="3"/>
  <c r="O279" i="3"/>
  <c r="O101" i="3"/>
  <c r="O63" i="3"/>
  <c r="O107" i="3"/>
  <c r="O245" i="3"/>
  <c r="O251" i="3"/>
  <c r="O92" i="3"/>
  <c r="O200" i="3"/>
  <c r="O206" i="3"/>
  <c r="O174" i="3"/>
  <c r="O180" i="3"/>
  <c r="O145" i="3"/>
  <c r="O79" i="3"/>
  <c r="O269" i="3"/>
  <c r="O195" i="3"/>
  <c r="O295" i="3"/>
  <c r="O160" i="3"/>
  <c r="O259" i="3"/>
  <c r="O65" i="3"/>
  <c r="O38" i="3"/>
  <c r="O106" i="3"/>
  <c r="O290" i="3"/>
  <c r="O238" i="3"/>
  <c r="O27" i="3"/>
  <c r="O162" i="3"/>
  <c r="O156" i="3"/>
  <c r="O185" i="3"/>
  <c r="O197" i="3"/>
  <c r="O287" i="3"/>
  <c r="O286" i="3"/>
  <c r="F18" i="2"/>
  <c r="F19" i="2" s="1"/>
  <c r="O95" i="3"/>
  <c r="O196" i="3"/>
  <c r="O40" i="3"/>
  <c r="O212" i="3"/>
  <c r="O135" i="3"/>
  <c r="O235" i="3"/>
  <c r="O56" i="3"/>
  <c r="O255" i="3"/>
  <c r="O213" i="3"/>
  <c r="O280" i="3"/>
  <c r="O143" i="3"/>
  <c r="O55" i="3"/>
  <c r="O274" i="3"/>
  <c r="O182" i="3"/>
  <c r="O285" i="3"/>
  <c r="O76" i="3"/>
  <c r="O282" i="3"/>
  <c r="O236" i="3"/>
  <c r="O226" i="3"/>
  <c r="O171" i="3"/>
  <c r="O231" i="3"/>
  <c r="O137" i="3"/>
  <c r="O68" i="3"/>
  <c r="O293" i="3"/>
  <c r="O292" i="3"/>
  <c r="O210" i="3"/>
  <c r="O299" i="3"/>
  <c r="O115" i="3"/>
  <c r="O139" i="3"/>
  <c r="O296" i="3"/>
  <c r="O302" i="3"/>
  <c r="O234" i="3"/>
  <c r="O181" i="3"/>
  <c r="O216" i="3"/>
  <c r="O198" i="3"/>
  <c r="O189" i="3"/>
  <c r="O26" i="3"/>
  <c r="O172" i="3"/>
  <c r="O22" i="3"/>
  <c r="O186" i="3"/>
  <c r="O39" i="3"/>
  <c r="O48" i="3"/>
  <c r="O205" i="3"/>
  <c r="O178" i="3"/>
  <c r="O224" i="3"/>
  <c r="O94" i="3"/>
  <c r="O127" i="3"/>
  <c r="O157" i="3"/>
  <c r="O58" i="3"/>
  <c r="O99" i="3"/>
  <c r="O61" i="3"/>
  <c r="O271" i="3"/>
  <c r="O184" i="3"/>
  <c r="O67" i="3"/>
  <c r="O90" i="3"/>
  <c r="O59" i="3"/>
  <c r="O201" i="3"/>
  <c r="O119" i="3"/>
  <c r="O170" i="3"/>
  <c r="O190" i="3"/>
  <c r="O220" i="3"/>
  <c r="O78" i="3"/>
  <c r="O64" i="3"/>
  <c r="O71" i="3"/>
  <c r="O153" i="3"/>
  <c r="O298" i="3"/>
  <c r="O36" i="3"/>
  <c r="O166" i="3"/>
  <c r="O237" i="3"/>
  <c r="O93" i="3"/>
  <c r="O130" i="3"/>
  <c r="O191" i="3"/>
  <c r="O277" i="3"/>
  <c r="O109" i="3"/>
  <c r="O41" i="3"/>
  <c r="O284" i="3"/>
  <c r="O98" i="3"/>
  <c r="O46" i="3"/>
  <c r="O116" i="3"/>
  <c r="O169" i="3"/>
  <c r="O218" i="3"/>
  <c r="O31" i="3"/>
  <c r="O103" i="3"/>
  <c r="O252" i="3"/>
  <c r="O291" i="3"/>
  <c r="O247" i="3"/>
  <c r="O300" i="3"/>
  <c r="O233" i="3"/>
  <c r="O208" i="3"/>
  <c r="O176" i="3"/>
  <c r="O155" i="3"/>
  <c r="O142" i="3"/>
  <c r="O34" i="3"/>
  <c r="O244" i="3"/>
  <c r="O54" i="3"/>
  <c r="O33" i="3"/>
  <c r="O265" i="3"/>
  <c r="O223" i="3"/>
  <c r="O263" i="3"/>
  <c r="O47" i="3"/>
  <c r="O85" i="3"/>
  <c r="O276" i="3"/>
  <c r="O112" i="3"/>
  <c r="O51" i="3"/>
  <c r="O183" i="3"/>
  <c r="O100" i="3"/>
  <c r="O241" i="3"/>
  <c r="O60" i="3"/>
  <c r="O140" i="3"/>
  <c r="O87" i="3"/>
  <c r="O131" i="3"/>
  <c r="O37" i="3"/>
  <c r="O243" i="3"/>
  <c r="O258" i="3"/>
  <c r="O179" i="3"/>
  <c r="O167" i="3"/>
  <c r="O138" i="3"/>
  <c r="O164" i="3"/>
  <c r="O89" i="3"/>
  <c r="O165" i="3"/>
  <c r="O128" i="3"/>
  <c r="O261" i="3"/>
  <c r="O91" i="3"/>
  <c r="O232" i="3"/>
  <c r="O270" i="3"/>
  <c r="O257" i="3"/>
  <c r="O120" i="3"/>
  <c r="O133" i="3"/>
  <c r="O158" i="3"/>
  <c r="O207" i="3"/>
  <c r="O239" i="3"/>
  <c r="O267" i="3"/>
  <c r="O148" i="3"/>
  <c r="O97" i="3"/>
  <c r="O35" i="3"/>
  <c r="O102" i="3"/>
  <c r="O168" i="3"/>
  <c r="O230" i="3"/>
  <c r="O275" i="3"/>
  <c r="O289" i="3"/>
  <c r="O253" i="3"/>
  <c r="O229" i="3"/>
  <c r="O227" i="3"/>
  <c r="O151" i="3"/>
  <c r="O24" i="3"/>
  <c r="O50" i="3"/>
  <c r="O84" i="3"/>
  <c r="O75" i="3"/>
  <c r="O49" i="3"/>
  <c r="O83" i="3"/>
  <c r="O30" i="3"/>
  <c r="O288" i="3"/>
  <c r="O225" i="3"/>
  <c r="O111" i="3"/>
  <c r="O219" i="3"/>
  <c r="O215" i="3"/>
  <c r="O126" i="3"/>
  <c r="O57" i="3"/>
  <c r="O147" i="3"/>
  <c r="O129" i="3"/>
  <c r="O110" i="3"/>
  <c r="O175" i="3"/>
  <c r="O121" i="3"/>
  <c r="O21" i="3"/>
  <c r="O294" i="3"/>
  <c r="O281" i="3"/>
  <c r="Q59" i="3"/>
  <c r="Q99" i="3"/>
  <c r="Q233" i="3"/>
  <c r="Q246" i="3"/>
  <c r="Q46" i="3"/>
  <c r="Q78" i="3"/>
  <c r="Q185" i="3"/>
  <c r="Q207" i="3"/>
  <c r="Q204" i="3"/>
  <c r="Q66" i="3"/>
  <c r="Q145" i="3"/>
  <c r="Q248" i="3"/>
  <c r="Q71" i="3"/>
  <c r="Q90" i="3"/>
  <c r="Q217" i="3"/>
  <c r="Q304" i="3"/>
  <c r="Q70" i="3"/>
  <c r="Q106" i="3"/>
  <c r="Q55" i="3"/>
  <c r="Q42" i="3"/>
  <c r="Q134" i="3"/>
  <c r="Q180" i="3"/>
  <c r="Q49" i="3"/>
  <c r="Q114" i="3"/>
  <c r="Q143" i="3"/>
  <c r="Q267" i="3"/>
  <c r="Q21" i="3"/>
  <c r="Q103" i="3"/>
  <c r="Q169" i="3"/>
  <c r="Q203" i="3"/>
  <c r="Q264" i="3"/>
  <c r="Q252" i="3"/>
  <c r="Q122" i="3"/>
  <c r="Q291" i="3"/>
  <c r="Q271" i="3"/>
  <c r="Q31" i="3"/>
  <c r="Q133" i="3"/>
  <c r="Q195" i="3"/>
  <c r="Q170" i="3"/>
  <c r="Q229" i="3"/>
  <c r="Q117" i="3"/>
  <c r="Q190" i="3"/>
  <c r="Q158" i="3"/>
  <c r="Q285" i="3"/>
  <c r="Q37" i="3"/>
  <c r="Q149" i="3"/>
  <c r="Q82" i="3"/>
  <c r="Q188" i="3"/>
  <c r="Q97" i="3"/>
  <c r="Q205" i="3"/>
  <c r="Q135" i="3"/>
  <c r="Q281" i="3"/>
  <c r="Q68" i="3"/>
  <c r="Q214" i="3"/>
  <c r="Q85" i="3"/>
  <c r="Q138" i="3"/>
  <c r="Q242" i="3"/>
  <c r="Q111" i="3"/>
  <c r="Q35" i="3"/>
  <c r="Q123" i="3"/>
  <c r="Q168" i="3"/>
  <c r="Q305" i="3"/>
  <c r="Q277" i="3"/>
  <c r="Q81" i="3"/>
  <c r="Q189" i="3"/>
  <c r="Q94" i="3"/>
  <c r="Q275" i="3"/>
  <c r="Q50" i="3"/>
  <c r="Q139" i="3"/>
  <c r="Q184" i="3"/>
  <c r="Q43" i="3"/>
  <c r="Q157" i="3"/>
  <c r="Q96" i="3"/>
  <c r="Q30" i="3"/>
  <c r="Q262" i="3"/>
  <c r="Q69" i="3"/>
  <c r="Q213" i="3"/>
  <c r="Q91" i="3"/>
  <c r="Q156" i="3"/>
  <c r="Q272" i="3"/>
  <c r="Q56" i="3"/>
  <c r="Q113" i="3"/>
  <c r="Q179" i="3"/>
  <c r="Q155" i="3"/>
  <c r="Q152" i="3"/>
  <c r="Q65" i="3"/>
  <c r="Q173" i="3"/>
  <c r="Q288" i="3"/>
  <c r="Q243" i="3"/>
  <c r="Q298" i="3"/>
  <c r="Q52" i="3"/>
  <c r="Q128" i="3"/>
  <c r="Q199" i="3"/>
  <c r="Q273" i="3"/>
  <c r="Q28" i="3"/>
  <c r="Q107" i="3"/>
  <c r="Q153" i="3"/>
  <c r="Q247" i="3"/>
  <c r="Q236" i="3"/>
  <c r="Q64" i="3"/>
  <c r="Q144" i="3"/>
  <c r="Q215" i="3"/>
  <c r="Q62" i="3"/>
  <c r="Q100" i="3"/>
  <c r="Q201" i="3"/>
  <c r="Q251" i="3"/>
  <c r="Q22" i="3"/>
  <c r="Q119" i="3"/>
  <c r="Q130" i="3"/>
  <c r="Q72" i="3"/>
  <c r="Q221" i="3"/>
  <c r="Q163" i="3"/>
  <c r="Q63" i="3"/>
  <c r="Q86" i="3"/>
  <c r="Q161" i="3"/>
  <c r="Q202" i="3"/>
  <c r="Q274" i="3"/>
  <c r="Q88" i="3"/>
  <c r="Q127" i="3"/>
  <c r="Q216" i="3"/>
  <c r="Q219" i="3"/>
  <c r="Q137" i="3"/>
  <c r="Q109" i="3"/>
  <c r="Q142" i="3"/>
  <c r="Q34" i="3"/>
  <c r="Q67" i="3"/>
  <c r="Q241" i="3"/>
  <c r="Q198" i="3"/>
  <c r="Q58" i="3"/>
  <c r="Q192" i="3"/>
  <c r="Q47" i="3"/>
  <c r="Q48" i="3"/>
  <c r="Q171" i="3"/>
  <c r="Q26" i="3"/>
  <c r="Q159" i="3"/>
  <c r="Q218" i="3"/>
  <c r="Q39" i="3"/>
  <c r="Q160" i="3"/>
  <c r="Q295" i="3"/>
  <c r="Q146" i="3"/>
  <c r="Q259" i="3"/>
  <c r="Q253" i="3"/>
  <c r="Q299" i="3"/>
  <c r="Q104" i="3"/>
  <c r="Q239" i="3"/>
  <c r="Q53" i="3"/>
  <c r="Q211" i="3"/>
  <c r="Q36" i="3"/>
  <c r="Q162" i="3"/>
  <c r="Q75" i="3"/>
  <c r="Q256" i="3"/>
  <c r="Q77" i="3"/>
  <c r="Q32" i="3"/>
  <c r="Q208" i="3"/>
  <c r="Q84" i="3"/>
  <c r="Q148" i="3"/>
  <c r="Q254" i="3"/>
  <c r="Q118" i="3"/>
  <c r="Q227" i="3"/>
  <c r="Q302" i="3"/>
  <c r="Q260" i="3"/>
  <c r="Q209" i="3"/>
  <c r="Q290" i="3"/>
  <c r="Q124" i="3"/>
  <c r="Q196" i="3"/>
  <c r="Q60" i="3"/>
  <c r="Q240" i="3"/>
  <c r="Q54" i="3"/>
  <c r="Q193" i="3"/>
  <c r="Q116" i="3"/>
  <c r="Q121" i="3"/>
  <c r="Q83" i="3"/>
  <c r="Q76" i="3"/>
  <c r="Q212" i="3"/>
  <c r="Q41" i="3"/>
  <c r="Q250" i="3"/>
  <c r="Q301" i="3"/>
  <c r="Q120" i="3"/>
  <c r="Q167" i="3"/>
  <c r="Q293" i="3"/>
  <c r="Q225" i="3"/>
  <c r="Q249" i="3"/>
  <c r="Q286" i="3"/>
  <c r="Q182" i="3"/>
  <c r="Q276" i="3"/>
  <c r="Q141" i="3"/>
  <c r="Q186" i="3"/>
  <c r="Q27" i="3"/>
  <c r="Q191" i="3"/>
  <c r="Q74" i="3"/>
  <c r="Q238" i="3"/>
  <c r="Q165" i="3"/>
  <c r="Q45" i="3"/>
  <c r="Q154" i="3"/>
  <c r="Q80" i="3"/>
  <c r="Q220" i="3"/>
  <c r="Q25" i="3"/>
  <c r="Q174" i="3"/>
  <c r="Q292" i="3"/>
  <c r="Q226" i="3"/>
  <c r="Q237" i="3"/>
  <c r="Q287" i="3"/>
  <c r="Q234" i="3"/>
  <c r="Q181" i="3"/>
  <c r="Q269" i="3"/>
  <c r="Q131" i="3"/>
  <c r="Q231" i="3"/>
  <c r="Q89" i="3"/>
  <c r="Q108" i="3"/>
  <c r="Q206" i="3"/>
  <c r="Q294" i="3"/>
  <c r="Q102" i="3"/>
  <c r="Q112" i="3"/>
  <c r="Q255" i="3"/>
  <c r="Q115" i="3"/>
  <c r="Q280" i="3"/>
  <c r="Q29" i="3"/>
  <c r="Q57" i="3"/>
  <c r="Q183" i="3"/>
  <c r="Q282" i="3"/>
  <c r="Q178" i="3"/>
  <c r="Q265" i="3"/>
  <c r="Q232" i="3"/>
  <c r="Q129" i="3"/>
  <c r="Q210" i="3"/>
  <c r="Q136" i="3"/>
  <c r="Q279" i="3"/>
  <c r="Q110" i="3"/>
  <c r="Q98" i="3"/>
  <c r="Q147" i="3"/>
  <c r="Q266" i="3"/>
  <c r="Q126" i="3"/>
  <c r="Q105" i="3"/>
  <c r="Q261" i="3"/>
  <c r="Q166" i="3"/>
  <c r="Q164" i="3"/>
  <c r="Q51" i="3"/>
  <c r="Q187" i="3"/>
  <c r="Q245" i="3"/>
  <c r="Q300" i="3"/>
  <c r="Q223" i="3"/>
  <c r="Q268" i="3"/>
  <c r="Q235" i="3"/>
  <c r="Q296" i="3"/>
  <c r="Q197" i="3"/>
  <c r="Q23" i="3"/>
  <c r="Q194" i="3"/>
  <c r="Q95" i="3"/>
  <c r="Q175" i="3"/>
  <c r="Q44" i="3"/>
  <c r="Q222" i="3"/>
  <c r="Q101" i="3"/>
  <c r="Q278" i="3"/>
  <c r="Q38" i="3"/>
  <c r="Q33" i="3"/>
  <c r="Q140" i="3"/>
  <c r="Q125" i="3"/>
  <c r="Q244" i="3"/>
  <c r="Q132" i="3"/>
  <c r="Q172" i="3"/>
  <c r="Q303" i="3"/>
  <c r="Q151" i="3"/>
  <c r="Q200" i="3"/>
  <c r="Q176" i="3"/>
  <c r="Q224" i="3"/>
  <c r="Q93" i="3"/>
  <c r="Q92" i="3"/>
  <c r="Q297" i="3"/>
  <c r="Q40" i="3"/>
  <c r="Q257" i="3"/>
  <c r="Q284" i="3"/>
  <c r="Q230" i="3"/>
  <c r="Q263" i="3"/>
  <c r="Q79" i="3"/>
  <c r="Q73" i="3"/>
  <c r="Q283" i="3"/>
  <c r="Q24" i="3"/>
  <c r="Q61" i="3"/>
  <c r="Q270" i="3"/>
  <c r="Q289" i="3"/>
  <c r="Q177" i="3"/>
  <c r="Q87" i="3"/>
  <c r="Q150" i="3"/>
  <c r="Q258" i="3"/>
  <c r="Q228" i="3"/>
  <c r="O82" i="3"/>
  <c r="O88" i="3"/>
  <c r="O32" i="3"/>
  <c r="O144" i="3"/>
  <c r="O246" i="3"/>
  <c r="O301" i="3"/>
  <c r="O141" i="3"/>
  <c r="O146" i="3"/>
  <c r="O240" i="3"/>
  <c r="O53" i="3"/>
  <c r="O136" i="3"/>
  <c r="O124" i="3"/>
  <c r="O7" i="3"/>
  <c r="E5" i="3" s="1"/>
  <c r="O150" i="3"/>
  <c r="O214" i="3"/>
  <c r="O123" i="3"/>
  <c r="O204" i="3"/>
  <c r="O42" i="3"/>
  <c r="O118" i="3"/>
  <c r="O132" i="3"/>
  <c r="O25" i="3"/>
  <c r="O221" i="3"/>
  <c r="O273" i="3"/>
  <c r="O28" i="3"/>
  <c r="O297" i="3"/>
  <c r="O242" i="3"/>
  <c r="O74" i="3"/>
  <c r="O96" i="3"/>
  <c r="O202" i="3"/>
  <c r="O268" i="3"/>
  <c r="O159" i="3"/>
  <c r="O303" i="3"/>
  <c r="O29" i="3"/>
  <c r="P57" i="3"/>
  <c r="P130" i="3"/>
  <c r="P216" i="3"/>
  <c r="P223" i="3"/>
  <c r="P258" i="3"/>
  <c r="P42" i="3"/>
  <c r="P188" i="3"/>
  <c r="P195" i="3"/>
  <c r="P284" i="3"/>
  <c r="P51" i="3"/>
  <c r="P89" i="3"/>
  <c r="P128" i="3"/>
  <c r="P285" i="3"/>
  <c r="P305" i="3"/>
  <c r="P48" i="3"/>
  <c r="P204" i="3"/>
  <c r="P232" i="3"/>
  <c r="P296" i="3"/>
  <c r="P100" i="3"/>
  <c r="P141" i="3"/>
  <c r="P191" i="3"/>
  <c r="P250" i="3"/>
  <c r="P30" i="3"/>
  <c r="P78" i="3"/>
  <c r="P178" i="3"/>
  <c r="P70" i="3"/>
  <c r="P213" i="3"/>
  <c r="P61" i="3"/>
  <c r="P109" i="3"/>
  <c r="P194" i="3"/>
  <c r="P245" i="3"/>
  <c r="P280" i="3"/>
  <c r="P304" i="3"/>
  <c r="P101" i="3"/>
  <c r="P157" i="3"/>
  <c r="P246" i="3"/>
  <c r="P59" i="3"/>
  <c r="P159" i="3"/>
  <c r="P224" i="3"/>
  <c r="P206" i="3"/>
  <c r="P40" i="3"/>
  <c r="P148" i="3"/>
  <c r="P152" i="3"/>
  <c r="P185" i="3"/>
  <c r="P234" i="3"/>
  <c r="P66" i="3"/>
  <c r="P181" i="3"/>
  <c r="P249" i="3"/>
  <c r="P252" i="3"/>
  <c r="P54" i="3"/>
  <c r="P164" i="3"/>
  <c r="P158" i="3"/>
  <c r="P169" i="3"/>
  <c r="P244" i="3"/>
  <c r="P72" i="3"/>
  <c r="P153" i="3"/>
  <c r="P271" i="3"/>
  <c r="P107" i="3"/>
  <c r="P64" i="3"/>
  <c r="P99" i="3"/>
  <c r="P27" i="3"/>
  <c r="P79" i="3"/>
  <c r="P110" i="3"/>
  <c r="P56" i="3"/>
  <c r="P135" i="3"/>
  <c r="P160" i="3"/>
  <c r="P303" i="3"/>
  <c r="P222" i="3"/>
  <c r="P251" i="3"/>
  <c r="P209" i="3"/>
  <c r="P268" i="3"/>
  <c r="P82" i="3"/>
  <c r="P229" i="3"/>
  <c r="P239" i="3"/>
  <c r="P278" i="3"/>
  <c r="P23" i="3"/>
  <c r="P115" i="3"/>
  <c r="P151" i="3"/>
  <c r="P264" i="3"/>
  <c r="P286" i="3"/>
  <c r="P36" i="3"/>
  <c r="P117" i="3"/>
  <c r="P255" i="3"/>
  <c r="P290" i="3"/>
  <c r="P29" i="3"/>
  <c r="P123" i="3"/>
  <c r="P176" i="3"/>
  <c r="P270" i="3"/>
  <c r="P298" i="3"/>
  <c r="P63" i="3"/>
  <c r="P212" i="3"/>
  <c r="P238" i="3"/>
  <c r="P300" i="3"/>
  <c r="P108" i="3"/>
  <c r="P145" i="3"/>
  <c r="P37" i="3"/>
  <c r="P124" i="3"/>
  <c r="P142" i="3"/>
  <c r="P39" i="3"/>
  <c r="P150" i="3"/>
  <c r="P144" i="3"/>
  <c r="P302" i="3"/>
  <c r="P227" i="3"/>
  <c r="P154" i="3"/>
  <c r="P134" i="3"/>
  <c r="P207" i="3"/>
  <c r="P22" i="3"/>
  <c r="P180" i="3"/>
  <c r="P182" i="3"/>
  <c r="P243" i="3"/>
  <c r="P38" i="3"/>
  <c r="P138" i="3"/>
  <c r="P121" i="3"/>
  <c r="P276" i="3"/>
  <c r="P292" i="3"/>
  <c r="P45" i="3"/>
  <c r="P196" i="3"/>
  <c r="P218" i="3"/>
  <c r="P43" i="3"/>
  <c r="P24" i="3"/>
  <c r="P171" i="3"/>
  <c r="P174" i="3"/>
  <c r="P256" i="3"/>
  <c r="P76" i="3"/>
  <c r="P77" i="3"/>
  <c r="P167" i="3"/>
  <c r="P126" i="3"/>
  <c r="P25" i="3"/>
  <c r="P113" i="3"/>
  <c r="P111" i="3"/>
  <c r="P193" i="3"/>
  <c r="P262" i="3"/>
  <c r="P92" i="3"/>
  <c r="P104" i="3"/>
  <c r="P183" i="3"/>
  <c r="P235" i="3"/>
  <c r="P62" i="3"/>
  <c r="P65" i="3"/>
  <c r="P170" i="3"/>
  <c r="P177" i="3"/>
  <c r="P248" i="3"/>
  <c r="P80" i="3"/>
  <c r="P162" i="3"/>
  <c r="P44" i="3"/>
  <c r="P98" i="3"/>
  <c r="P200" i="3"/>
  <c r="P96" i="3"/>
  <c r="P172" i="3"/>
  <c r="P295" i="3"/>
  <c r="P240" i="3"/>
  <c r="P272" i="3"/>
  <c r="P203" i="3"/>
  <c r="P225" i="3"/>
  <c r="P230" i="3"/>
  <c r="P55" i="3"/>
  <c r="P140" i="3"/>
  <c r="P149" i="3"/>
  <c r="P166" i="3"/>
  <c r="P228" i="3"/>
  <c r="P60" i="3"/>
  <c r="P173" i="3"/>
  <c r="P241" i="3"/>
  <c r="P211" i="3"/>
  <c r="P46" i="3"/>
  <c r="P156" i="3"/>
  <c r="P155" i="3"/>
  <c r="P210" i="3"/>
  <c r="P237" i="3"/>
  <c r="P75" i="3"/>
  <c r="P189" i="3"/>
  <c r="P161" i="3"/>
  <c r="P254" i="3"/>
  <c r="P32" i="3"/>
  <c r="P85" i="3"/>
  <c r="P184" i="3"/>
  <c r="P273" i="3"/>
  <c r="P215" i="3"/>
  <c r="P67" i="3"/>
  <c r="P220" i="3"/>
  <c r="P33" i="3"/>
  <c r="P127" i="3"/>
  <c r="P35" i="3"/>
  <c r="P87" i="3"/>
  <c r="P133" i="3"/>
  <c r="P119" i="3"/>
  <c r="P233" i="3"/>
  <c r="P277" i="3"/>
  <c r="P257" i="3"/>
  <c r="P282" i="3"/>
  <c r="P279" i="3"/>
  <c r="P68" i="3"/>
  <c r="P21" i="3"/>
  <c r="P259" i="3"/>
  <c r="P214" i="3"/>
  <c r="P129" i="3"/>
  <c r="P31" i="3"/>
  <c r="P198" i="3"/>
  <c r="P103" i="3"/>
  <c r="P106" i="3"/>
  <c r="P122" i="3"/>
  <c r="P226" i="3"/>
  <c r="P231" i="3"/>
  <c r="P112" i="3"/>
  <c r="P90" i="3"/>
  <c r="P26" i="3"/>
  <c r="P293" i="3"/>
  <c r="P114" i="3"/>
  <c r="P58" i="3"/>
  <c r="P202" i="3"/>
  <c r="P94" i="3"/>
  <c r="P147" i="3"/>
  <c r="P221" i="3"/>
  <c r="P253" i="3"/>
  <c r="P219" i="3"/>
  <c r="P143" i="3"/>
  <c r="P97" i="3"/>
  <c r="P84" i="3"/>
  <c r="P289" i="3"/>
  <c r="P131" i="3"/>
  <c r="P83" i="3"/>
  <c r="P291" i="3"/>
  <c r="P205" i="3"/>
  <c r="P165" i="3"/>
  <c r="P146" i="3"/>
  <c r="P242" i="3"/>
  <c r="P294" i="3"/>
  <c r="P120" i="3"/>
  <c r="P105" i="3"/>
  <c r="P118" i="3"/>
  <c r="P28" i="3"/>
  <c r="P263" i="3"/>
  <c r="P93" i="3"/>
  <c r="P260" i="3"/>
  <c r="P139" i="3"/>
  <c r="P186" i="3"/>
  <c r="P208" i="3"/>
  <c r="P287" i="3"/>
  <c r="P297" i="3"/>
  <c r="P163" i="3"/>
  <c r="P73" i="3"/>
  <c r="P102" i="3"/>
  <c r="P52" i="3"/>
  <c r="P201" i="3"/>
  <c r="P95" i="3"/>
  <c r="P274" i="3"/>
  <c r="P192" i="3"/>
  <c r="P47" i="3"/>
  <c r="P190" i="3"/>
  <c r="P236" i="3"/>
  <c r="P266" i="3"/>
  <c r="P261" i="3"/>
  <c r="P247" i="3"/>
  <c r="P168" i="3"/>
  <c r="P50" i="3"/>
  <c r="P288" i="3"/>
  <c r="P197" i="3"/>
  <c r="P34" i="3"/>
  <c r="P53" i="3"/>
  <c r="P49" i="3"/>
  <c r="P125" i="3"/>
  <c r="P199" i="3"/>
  <c r="P269" i="3"/>
  <c r="P71" i="3"/>
  <c r="P179" i="3"/>
  <c r="P175" i="3"/>
  <c r="P86" i="3"/>
  <c r="P301" i="3"/>
  <c r="P136" i="3"/>
  <c r="P41" i="3"/>
  <c r="P116" i="3"/>
  <c r="P74" i="3"/>
  <c r="P217" i="3"/>
  <c r="P299" i="3"/>
  <c r="P281" i="3"/>
  <c r="P275" i="3"/>
  <c r="P267" i="3"/>
  <c r="P187" i="3"/>
  <c r="P81" i="3"/>
  <c r="P265" i="3"/>
  <c r="P137" i="3"/>
  <c r="P91" i="3"/>
  <c r="P69" i="3"/>
  <c r="P88" i="3"/>
  <c r="P283" i="3"/>
  <c r="P132" i="3"/>
  <c r="O18" i="3"/>
  <c r="Q18" i="3"/>
  <c r="P18" i="3"/>
  <c r="E4" i="3" l="1"/>
  <c r="E6" i="3"/>
  <c r="E9" i="3" s="1"/>
  <c r="E10" i="3" s="1"/>
  <c r="M295" i="3" l="1"/>
  <c r="N295" i="3" s="1"/>
  <c r="M165" i="3"/>
  <c r="R165" i="3" s="1"/>
  <c r="M166" i="3"/>
  <c r="N166" i="3" s="1"/>
  <c r="M174" i="3"/>
  <c r="N174" i="3" s="1"/>
  <c r="M84" i="3"/>
  <c r="R84" i="3" s="1"/>
  <c r="M48" i="3"/>
  <c r="N48" i="3" s="1"/>
  <c r="M69" i="3"/>
  <c r="M43" i="3"/>
  <c r="M136" i="3"/>
  <c r="M209" i="3"/>
  <c r="V10" i="3"/>
  <c r="M250" i="3"/>
  <c r="M113" i="3"/>
  <c r="M270" i="3"/>
  <c r="M50" i="3"/>
  <c r="V4" i="3"/>
  <c r="M191" i="3"/>
  <c r="M135" i="3"/>
  <c r="M290" i="3"/>
  <c r="M164" i="3"/>
  <c r="M101" i="3"/>
  <c r="V19" i="3"/>
  <c r="M124" i="3"/>
  <c r="M249" i="3"/>
  <c r="M139" i="3"/>
  <c r="M283" i="3"/>
  <c r="M106" i="3"/>
  <c r="M73" i="3"/>
  <c r="M72" i="3"/>
  <c r="M137" i="3"/>
  <c r="V7" i="3"/>
  <c r="M67" i="3"/>
  <c r="V2" i="3"/>
  <c r="M215" i="3"/>
  <c r="M99" i="3"/>
  <c r="M282" i="3"/>
  <c r="M180" i="3"/>
  <c r="M75" i="3"/>
  <c r="M206" i="3"/>
  <c r="M126" i="3"/>
  <c r="M192" i="3"/>
  <c r="M39" i="3"/>
  <c r="M158" i="3"/>
  <c r="V9" i="3"/>
  <c r="M118" i="3"/>
  <c r="M303" i="3"/>
  <c r="M205" i="3"/>
  <c r="M231" i="3"/>
  <c r="M302" i="3"/>
  <c r="M299" i="3"/>
  <c r="M138" i="3"/>
  <c r="M58" i="3"/>
  <c r="M189" i="3"/>
  <c r="M66" i="3"/>
  <c r="M261" i="3"/>
  <c r="M24" i="3"/>
  <c r="M119" i="3"/>
  <c r="M251" i="3"/>
  <c r="M179" i="3"/>
  <c r="M267" i="3"/>
  <c r="M210" i="3"/>
  <c r="M277" i="3"/>
  <c r="M123" i="3"/>
  <c r="M262" i="3"/>
  <c r="M221" i="3"/>
  <c r="M41" i="3"/>
  <c r="M176" i="3"/>
  <c r="M234" i="3"/>
  <c r="M142" i="3"/>
  <c r="M155" i="3"/>
  <c r="M160" i="3"/>
  <c r="V20" i="3"/>
  <c r="M248" i="3"/>
  <c r="M56" i="3"/>
  <c r="M134" i="3"/>
  <c r="M242" i="3"/>
  <c r="M190" i="3"/>
  <c r="V12" i="3"/>
  <c r="M147" i="3"/>
  <c r="M157" i="3"/>
  <c r="M31" i="3"/>
  <c r="M188" i="3"/>
  <c r="M184" i="3"/>
  <c r="M96" i="3"/>
  <c r="M218" i="3"/>
  <c r="M193" i="3"/>
  <c r="V18" i="3"/>
  <c r="M87" i="3"/>
  <c r="M288" i="3"/>
  <c r="M22" i="3"/>
  <c r="M77" i="3"/>
  <c r="M121" i="3"/>
  <c r="M109" i="3"/>
  <c r="M122" i="3"/>
  <c r="M227" i="3"/>
  <c r="M28" i="3"/>
  <c r="M276" i="3"/>
  <c r="M236" i="3"/>
  <c r="M46" i="3"/>
  <c r="M279" i="3"/>
  <c r="M245" i="3"/>
  <c r="M170" i="3"/>
  <c r="M289" i="3"/>
  <c r="M305" i="3"/>
  <c r="M71" i="3"/>
  <c r="V8" i="3"/>
  <c r="M293" i="3"/>
  <c r="M230" i="3"/>
  <c r="M255" i="3"/>
  <c r="M92" i="3"/>
  <c r="R174" i="3"/>
  <c r="M131" i="3"/>
  <c r="M153" i="3"/>
  <c r="M55" i="3"/>
  <c r="M100" i="3"/>
  <c r="M292" i="3"/>
  <c r="M269" i="3"/>
  <c r="V17" i="3"/>
  <c r="M23" i="3"/>
  <c r="V3" i="3"/>
  <c r="M44" i="3"/>
  <c r="M229" i="3"/>
  <c r="M110" i="3"/>
  <c r="M125" i="3"/>
  <c r="M260" i="3"/>
  <c r="M54" i="3"/>
  <c r="M30" i="3"/>
  <c r="M280" i="3"/>
  <c r="M97" i="3"/>
  <c r="M91" i="3"/>
  <c r="M274" i="3"/>
  <c r="M159" i="3"/>
  <c r="M151" i="3"/>
  <c r="M104" i="3"/>
  <c r="M285" i="3"/>
  <c r="M79" i="3"/>
  <c r="M49" i="3"/>
  <c r="M199" i="3"/>
  <c r="M45" i="3"/>
  <c r="M32" i="3"/>
  <c r="M216" i="3"/>
  <c r="M257" i="3"/>
  <c r="M197" i="3"/>
  <c r="M98" i="3"/>
  <c r="M34" i="3"/>
  <c r="M224" i="3"/>
  <c r="M25" i="3"/>
  <c r="M89" i="3"/>
  <c r="M93" i="3"/>
  <c r="M241" i="3"/>
  <c r="M145" i="3"/>
  <c r="M163" i="3"/>
  <c r="M239" i="3"/>
  <c r="V14" i="3"/>
  <c r="M167" i="3"/>
  <c r="M128" i="3"/>
  <c r="M220" i="3"/>
  <c r="M94" i="3"/>
  <c r="M253" i="3"/>
  <c r="M51" i="3"/>
  <c r="M149" i="3"/>
  <c r="M175" i="3"/>
  <c r="M150" i="3"/>
  <c r="M202" i="3"/>
  <c r="M83" i="3"/>
  <c r="M275" i="3"/>
  <c r="M90" i="3"/>
  <c r="M161" i="3"/>
  <c r="M297" i="3"/>
  <c r="V13" i="3"/>
  <c r="M222" i="3"/>
  <c r="M65" i="3"/>
  <c r="M88" i="3"/>
  <c r="M52" i="3"/>
  <c r="M204" i="3"/>
  <c r="M86" i="3"/>
  <c r="M133" i="3"/>
  <c r="M240" i="3"/>
  <c r="M238" i="3"/>
  <c r="M130" i="3"/>
  <c r="M281" i="3"/>
  <c r="M194" i="3"/>
  <c r="M278" i="3"/>
  <c r="M74" i="3"/>
  <c r="M271" i="3"/>
  <c r="M225" i="3"/>
  <c r="M219" i="3"/>
  <c r="M208" i="3"/>
  <c r="M244" i="3"/>
  <c r="M198" i="3"/>
  <c r="M258" i="3"/>
  <c r="M143" i="3"/>
  <c r="M27" i="3"/>
  <c r="M169" i="3"/>
  <c r="M129" i="3"/>
  <c r="M177" i="3"/>
  <c r="M235" i="3"/>
  <c r="M228" i="3"/>
  <c r="M80" i="3"/>
  <c r="M61" i="3"/>
  <c r="M294" i="3"/>
  <c r="M233" i="3"/>
  <c r="M95" i="3"/>
  <c r="M264" i="3"/>
  <c r="M203" i="3"/>
  <c r="M287" i="3"/>
  <c r="M291" i="3"/>
  <c r="V16" i="3"/>
  <c r="M284" i="3"/>
  <c r="M223" i="3"/>
  <c r="M146" i="3"/>
  <c r="M259" i="3"/>
  <c r="M40" i="3"/>
  <c r="M246" i="3"/>
  <c r="M62" i="3"/>
  <c r="M82" i="3"/>
  <c r="M296" i="3"/>
  <c r="M172" i="3"/>
  <c r="M103" i="3"/>
  <c r="M102" i="3"/>
  <c r="M304" i="3"/>
  <c r="M63" i="3"/>
  <c r="V15" i="3"/>
  <c r="M35" i="3"/>
  <c r="M211" i="3"/>
  <c r="M42" i="3"/>
  <c r="M186" i="3"/>
  <c r="M214" i="3"/>
  <c r="M117" i="3"/>
  <c r="M152" i="3"/>
  <c r="M76" i="3"/>
  <c r="M127" i="3"/>
  <c r="M187" i="3"/>
  <c r="M247" i="3"/>
  <c r="M57" i="3"/>
  <c r="M213" i="3"/>
  <c r="M116" i="3"/>
  <c r="M144" i="3"/>
  <c r="M212" i="3"/>
  <c r="M207" i="3"/>
  <c r="M243" i="3"/>
  <c r="M182" i="3"/>
  <c r="M183" i="3"/>
  <c r="V6" i="3"/>
  <c r="M268" i="3"/>
  <c r="M141" i="3"/>
  <c r="M298" i="3"/>
  <c r="M263" i="3"/>
  <c r="M105" i="3"/>
  <c r="M132" i="3"/>
  <c r="M78" i="3"/>
  <c r="M111" i="3"/>
  <c r="M68" i="3"/>
  <c r="M266" i="3"/>
  <c r="M226" i="3"/>
  <c r="M29" i="3"/>
  <c r="M26" i="3"/>
  <c r="M162" i="3"/>
  <c r="M181" i="3"/>
  <c r="M173" i="3"/>
  <c r="M114" i="3"/>
  <c r="M53" i="3"/>
  <c r="V21" i="3"/>
  <c r="M33" i="3"/>
  <c r="M252" i="3"/>
  <c r="M115" i="3"/>
  <c r="M201" i="3"/>
  <c r="M196" i="3"/>
  <c r="M254" i="3"/>
  <c r="V11" i="3"/>
  <c r="M108" i="3"/>
  <c r="M112" i="3"/>
  <c r="M273" i="3"/>
  <c r="M178" i="3"/>
  <c r="M154" i="3"/>
  <c r="M171" i="3"/>
  <c r="M70" i="3"/>
  <c r="M300" i="3"/>
  <c r="M81" i="3"/>
  <c r="M237" i="3"/>
  <c r="M195" i="3"/>
  <c r="M107" i="3"/>
  <c r="M64" i="3"/>
  <c r="M265" i="3"/>
  <c r="M36" i="3"/>
  <c r="M60" i="3"/>
  <c r="M59" i="3"/>
  <c r="M156" i="3"/>
  <c r="M168" i="3"/>
  <c r="M272" i="3"/>
  <c r="M232" i="3"/>
  <c r="M140" i="3"/>
  <c r="M85" i="3"/>
  <c r="M286" i="3"/>
  <c r="M120" i="3"/>
  <c r="M21" i="3"/>
  <c r="M200" i="3"/>
  <c r="M47" i="3"/>
  <c r="M37" i="3"/>
  <c r="M256" i="3"/>
  <c r="M38" i="3"/>
  <c r="M217" i="3"/>
  <c r="M185" i="3"/>
  <c r="M301" i="3"/>
  <c r="V5" i="3"/>
  <c r="M148" i="3"/>
  <c r="R295" i="3" l="1"/>
  <c r="R48" i="3"/>
  <c r="N84" i="3"/>
  <c r="R166" i="3"/>
  <c r="N165" i="3"/>
  <c r="N154" i="3"/>
  <c r="R154" i="3"/>
  <c r="R304" i="3"/>
  <c r="N304" i="3"/>
  <c r="N40" i="3"/>
  <c r="R40" i="3"/>
  <c r="R203" i="3"/>
  <c r="N203" i="3"/>
  <c r="N235" i="3"/>
  <c r="R235" i="3"/>
  <c r="R244" i="3"/>
  <c r="N244" i="3"/>
  <c r="R281" i="3"/>
  <c r="N281" i="3"/>
  <c r="N88" i="3"/>
  <c r="R88" i="3"/>
  <c r="R83" i="3"/>
  <c r="N83" i="3"/>
  <c r="N220" i="3"/>
  <c r="R220" i="3"/>
  <c r="N197" i="3"/>
  <c r="R197" i="3"/>
  <c r="R285" i="3"/>
  <c r="N285" i="3"/>
  <c r="N30" i="3"/>
  <c r="R30" i="3"/>
  <c r="N23" i="3"/>
  <c r="R23" i="3"/>
  <c r="R305" i="3"/>
  <c r="N305" i="3"/>
  <c r="N28" i="3"/>
  <c r="R28" i="3"/>
  <c r="N87" i="3"/>
  <c r="R87" i="3"/>
  <c r="N157" i="3"/>
  <c r="R157" i="3"/>
  <c r="R41" i="3"/>
  <c r="N41" i="3"/>
  <c r="N251" i="3"/>
  <c r="R251" i="3"/>
  <c r="N299" i="3"/>
  <c r="R299" i="3"/>
  <c r="N39" i="3"/>
  <c r="R39" i="3"/>
  <c r="R215" i="3"/>
  <c r="N215" i="3"/>
  <c r="N73" i="3"/>
  <c r="R73" i="3"/>
  <c r="R164" i="3"/>
  <c r="N164" i="3"/>
  <c r="N250" i="3"/>
  <c r="R250" i="3"/>
  <c r="N232" i="3"/>
  <c r="R232" i="3"/>
  <c r="N201" i="3"/>
  <c r="R201" i="3"/>
  <c r="N148" i="3"/>
  <c r="R148" i="3"/>
  <c r="N115" i="3"/>
  <c r="R115" i="3"/>
  <c r="N173" i="3"/>
  <c r="R173" i="3"/>
  <c r="N111" i="3"/>
  <c r="R111" i="3"/>
  <c r="R213" i="3"/>
  <c r="N213" i="3"/>
  <c r="R214" i="3"/>
  <c r="N214" i="3"/>
  <c r="N102" i="3"/>
  <c r="R102" i="3"/>
  <c r="R259" i="3"/>
  <c r="N259" i="3"/>
  <c r="N264" i="3"/>
  <c r="R264" i="3"/>
  <c r="R177" i="3"/>
  <c r="N177" i="3"/>
  <c r="R208" i="3"/>
  <c r="N208" i="3"/>
  <c r="N130" i="3"/>
  <c r="R130" i="3"/>
  <c r="N65" i="3"/>
  <c r="R65" i="3"/>
  <c r="R202" i="3"/>
  <c r="N202" i="3"/>
  <c r="R128" i="3"/>
  <c r="N128" i="3"/>
  <c r="R257" i="3"/>
  <c r="N257" i="3"/>
  <c r="R104" i="3"/>
  <c r="N104" i="3"/>
  <c r="N54" i="3"/>
  <c r="R54" i="3"/>
  <c r="R289" i="3"/>
  <c r="N289" i="3"/>
  <c r="R227" i="3"/>
  <c r="N227" i="3"/>
  <c r="R147" i="3"/>
  <c r="N147" i="3"/>
  <c r="N160" i="3"/>
  <c r="R160" i="3"/>
  <c r="N221" i="3"/>
  <c r="R221" i="3"/>
  <c r="R119" i="3"/>
  <c r="N119" i="3"/>
  <c r="R302" i="3"/>
  <c r="N302" i="3"/>
  <c r="R192" i="3"/>
  <c r="N192" i="3"/>
  <c r="N106" i="3"/>
  <c r="R106" i="3"/>
  <c r="R290" i="3"/>
  <c r="N290" i="3"/>
  <c r="N37" i="3"/>
  <c r="R37" i="3"/>
  <c r="R268" i="3"/>
  <c r="N268" i="3"/>
  <c r="N272" i="3"/>
  <c r="R272" i="3"/>
  <c r="R200" i="3"/>
  <c r="N200" i="3"/>
  <c r="R168" i="3"/>
  <c r="N168" i="3"/>
  <c r="N195" i="3"/>
  <c r="R195" i="3"/>
  <c r="N273" i="3"/>
  <c r="R273" i="3"/>
  <c r="R252" i="3"/>
  <c r="N252" i="3"/>
  <c r="R181" i="3"/>
  <c r="N181" i="3"/>
  <c r="R78" i="3"/>
  <c r="N78" i="3"/>
  <c r="N183" i="3"/>
  <c r="R183" i="3"/>
  <c r="N57" i="3"/>
  <c r="R57" i="3"/>
  <c r="N186" i="3"/>
  <c r="R186" i="3"/>
  <c r="N103" i="3"/>
  <c r="R103" i="3"/>
  <c r="R146" i="3"/>
  <c r="N146" i="3"/>
  <c r="R95" i="3"/>
  <c r="N95" i="3"/>
  <c r="R129" i="3"/>
  <c r="N129" i="3"/>
  <c r="R219" i="3"/>
  <c r="N219" i="3"/>
  <c r="N238" i="3"/>
  <c r="R238" i="3"/>
  <c r="R222" i="3"/>
  <c r="N222" i="3"/>
  <c r="R150" i="3"/>
  <c r="N150" i="3"/>
  <c r="R167" i="3"/>
  <c r="N167" i="3"/>
  <c r="N93" i="3"/>
  <c r="R93" i="3"/>
  <c r="R216" i="3"/>
  <c r="N216" i="3"/>
  <c r="N151" i="3"/>
  <c r="R151" i="3"/>
  <c r="R260" i="3"/>
  <c r="N260" i="3"/>
  <c r="N269" i="3"/>
  <c r="R269" i="3"/>
  <c r="R92" i="3"/>
  <c r="N92" i="3"/>
  <c r="N170" i="3"/>
  <c r="R170" i="3"/>
  <c r="R122" i="3"/>
  <c r="N122" i="3"/>
  <c r="R193" i="3"/>
  <c r="N193" i="3"/>
  <c r="R155" i="3"/>
  <c r="N155" i="3"/>
  <c r="R262" i="3"/>
  <c r="N262" i="3"/>
  <c r="R24" i="3"/>
  <c r="N24" i="3"/>
  <c r="R231" i="3"/>
  <c r="N231" i="3"/>
  <c r="N126" i="3"/>
  <c r="R126" i="3"/>
  <c r="N283" i="3"/>
  <c r="R283" i="3"/>
  <c r="N135" i="3"/>
  <c r="R135" i="3"/>
  <c r="R209" i="3"/>
  <c r="N209" i="3"/>
  <c r="N265" i="3"/>
  <c r="R265" i="3"/>
  <c r="N114" i="3"/>
  <c r="R114" i="3"/>
  <c r="R107" i="3"/>
  <c r="N107" i="3"/>
  <c r="N21" i="3"/>
  <c r="R21" i="3"/>
  <c r="R156" i="3"/>
  <c r="N156" i="3"/>
  <c r="R237" i="3"/>
  <c r="N237" i="3"/>
  <c r="R112" i="3"/>
  <c r="N112" i="3"/>
  <c r="R33" i="3"/>
  <c r="N33" i="3"/>
  <c r="R162" i="3"/>
  <c r="N162" i="3"/>
  <c r="R132" i="3"/>
  <c r="N132" i="3"/>
  <c r="N182" i="3"/>
  <c r="R182" i="3"/>
  <c r="R247" i="3"/>
  <c r="N247" i="3"/>
  <c r="N42" i="3"/>
  <c r="R42" i="3"/>
  <c r="R172" i="3"/>
  <c r="N172" i="3"/>
  <c r="R223" i="3"/>
  <c r="N223" i="3"/>
  <c r="N233" i="3"/>
  <c r="R233" i="3"/>
  <c r="R169" i="3"/>
  <c r="N169" i="3"/>
  <c r="N225" i="3"/>
  <c r="R225" i="3"/>
  <c r="N240" i="3"/>
  <c r="R240" i="3"/>
  <c r="N175" i="3"/>
  <c r="R175" i="3"/>
  <c r="N89" i="3"/>
  <c r="R89" i="3"/>
  <c r="R32" i="3"/>
  <c r="N32" i="3"/>
  <c r="R159" i="3"/>
  <c r="N159" i="3"/>
  <c r="R125" i="3"/>
  <c r="N125" i="3"/>
  <c r="R292" i="3"/>
  <c r="N292" i="3"/>
  <c r="N255" i="3"/>
  <c r="R255" i="3"/>
  <c r="N245" i="3"/>
  <c r="R245" i="3"/>
  <c r="R109" i="3"/>
  <c r="N109" i="3"/>
  <c r="R218" i="3"/>
  <c r="N218" i="3"/>
  <c r="N190" i="3"/>
  <c r="R190" i="3"/>
  <c r="R123" i="3"/>
  <c r="N123" i="3"/>
  <c r="R261" i="3"/>
  <c r="N261" i="3"/>
  <c r="N205" i="3"/>
  <c r="R205" i="3"/>
  <c r="R206" i="3"/>
  <c r="N206" i="3"/>
  <c r="R139" i="3"/>
  <c r="N139" i="3"/>
  <c r="N191" i="3"/>
  <c r="R191" i="3"/>
  <c r="R136" i="3"/>
  <c r="N136" i="3"/>
  <c r="R140" i="3"/>
  <c r="N140" i="3"/>
  <c r="N68" i="3"/>
  <c r="R68" i="3"/>
  <c r="R47" i="3"/>
  <c r="N47" i="3"/>
  <c r="R185" i="3"/>
  <c r="N185" i="3"/>
  <c r="R59" i="3"/>
  <c r="N59" i="3"/>
  <c r="R81" i="3"/>
  <c r="N81" i="3"/>
  <c r="R108" i="3"/>
  <c r="N108" i="3"/>
  <c r="N26" i="3"/>
  <c r="R26" i="3"/>
  <c r="N105" i="3"/>
  <c r="R105" i="3"/>
  <c r="N243" i="3"/>
  <c r="R243" i="3"/>
  <c r="N187" i="3"/>
  <c r="R187" i="3"/>
  <c r="R211" i="3"/>
  <c r="N211" i="3"/>
  <c r="R296" i="3"/>
  <c r="N296" i="3"/>
  <c r="N284" i="3"/>
  <c r="R284" i="3"/>
  <c r="R294" i="3"/>
  <c r="N294" i="3"/>
  <c r="R27" i="3"/>
  <c r="N27" i="3"/>
  <c r="N271" i="3"/>
  <c r="R271" i="3"/>
  <c r="R133" i="3"/>
  <c r="N133" i="3"/>
  <c r="N297" i="3"/>
  <c r="R297" i="3"/>
  <c r="R149" i="3"/>
  <c r="N149" i="3"/>
  <c r="N239" i="3"/>
  <c r="R239" i="3"/>
  <c r="N25" i="3"/>
  <c r="R25" i="3"/>
  <c r="N45" i="3"/>
  <c r="R45" i="3"/>
  <c r="N274" i="3"/>
  <c r="R274" i="3"/>
  <c r="N110" i="3"/>
  <c r="R110" i="3"/>
  <c r="R100" i="3"/>
  <c r="N100" i="3"/>
  <c r="N230" i="3"/>
  <c r="R230" i="3"/>
  <c r="N279" i="3"/>
  <c r="R279" i="3"/>
  <c r="N121" i="3"/>
  <c r="R121" i="3"/>
  <c r="N96" i="3"/>
  <c r="R96" i="3"/>
  <c r="N242" i="3"/>
  <c r="R242" i="3"/>
  <c r="N277" i="3"/>
  <c r="R277" i="3"/>
  <c r="N66" i="3"/>
  <c r="R66" i="3"/>
  <c r="N303" i="3"/>
  <c r="R303" i="3"/>
  <c r="N75" i="3"/>
  <c r="R75" i="3"/>
  <c r="R67" i="3"/>
  <c r="N67" i="3"/>
  <c r="R249" i="3"/>
  <c r="N249" i="3"/>
  <c r="N43" i="3"/>
  <c r="R43" i="3"/>
  <c r="R256" i="3"/>
  <c r="N256" i="3"/>
  <c r="R116" i="3"/>
  <c r="N116" i="3"/>
  <c r="N178" i="3"/>
  <c r="R178" i="3"/>
  <c r="N217" i="3"/>
  <c r="R217" i="3"/>
  <c r="N60" i="3"/>
  <c r="R60" i="3"/>
  <c r="R29" i="3"/>
  <c r="N29" i="3"/>
  <c r="R207" i="3"/>
  <c r="N207" i="3"/>
  <c r="N127" i="3"/>
  <c r="R127" i="3"/>
  <c r="R35" i="3"/>
  <c r="N35" i="3"/>
  <c r="R82" i="3"/>
  <c r="N82" i="3"/>
  <c r="R61" i="3"/>
  <c r="N61" i="3"/>
  <c r="R143" i="3"/>
  <c r="N143" i="3"/>
  <c r="R74" i="3"/>
  <c r="N74" i="3"/>
  <c r="N86" i="3"/>
  <c r="R86" i="3"/>
  <c r="R161" i="3"/>
  <c r="N161" i="3"/>
  <c r="N51" i="3"/>
  <c r="R51" i="3"/>
  <c r="N163" i="3"/>
  <c r="R163" i="3"/>
  <c r="R224" i="3"/>
  <c r="N224" i="3"/>
  <c r="N199" i="3"/>
  <c r="R199" i="3"/>
  <c r="R91" i="3"/>
  <c r="N91" i="3"/>
  <c r="R229" i="3"/>
  <c r="N229" i="3"/>
  <c r="R55" i="3"/>
  <c r="N55" i="3"/>
  <c r="R293" i="3"/>
  <c r="N293" i="3"/>
  <c r="N46" i="3"/>
  <c r="R46" i="3"/>
  <c r="N77" i="3"/>
  <c r="R77" i="3"/>
  <c r="N184" i="3"/>
  <c r="R184" i="3"/>
  <c r="N134" i="3"/>
  <c r="R134" i="3"/>
  <c r="N142" i="3"/>
  <c r="R142" i="3"/>
  <c r="N210" i="3"/>
  <c r="R210" i="3"/>
  <c r="R189" i="3"/>
  <c r="N189" i="3"/>
  <c r="N118" i="3"/>
  <c r="R118" i="3"/>
  <c r="R180" i="3"/>
  <c r="N180" i="3"/>
  <c r="N124" i="3"/>
  <c r="R124" i="3"/>
  <c r="N50" i="3"/>
  <c r="R50" i="3"/>
  <c r="R69" i="3"/>
  <c r="N69" i="3"/>
  <c r="R64" i="3"/>
  <c r="N64" i="3"/>
  <c r="R117" i="3"/>
  <c r="N117" i="3"/>
  <c r="N301" i="3"/>
  <c r="R301" i="3"/>
  <c r="N120" i="3"/>
  <c r="R120" i="3"/>
  <c r="R286" i="3"/>
  <c r="N286" i="3"/>
  <c r="N300" i="3"/>
  <c r="R300" i="3"/>
  <c r="R263" i="3"/>
  <c r="N263" i="3"/>
  <c r="N38" i="3"/>
  <c r="R38" i="3"/>
  <c r="R85" i="3"/>
  <c r="N85" i="3"/>
  <c r="N36" i="3"/>
  <c r="R36" i="3"/>
  <c r="N70" i="3"/>
  <c r="R70" i="3"/>
  <c r="R254" i="3"/>
  <c r="N254" i="3"/>
  <c r="N226" i="3"/>
  <c r="R226" i="3"/>
  <c r="R298" i="3"/>
  <c r="N298" i="3"/>
  <c r="R212" i="3"/>
  <c r="N212" i="3"/>
  <c r="N76" i="3"/>
  <c r="R76" i="3"/>
  <c r="N62" i="3"/>
  <c r="R62" i="3"/>
  <c r="N291" i="3"/>
  <c r="R291" i="3"/>
  <c r="N80" i="3"/>
  <c r="R80" i="3"/>
  <c r="N258" i="3"/>
  <c r="R258" i="3"/>
  <c r="R278" i="3"/>
  <c r="N278" i="3"/>
  <c r="R204" i="3"/>
  <c r="N204" i="3"/>
  <c r="N90" i="3"/>
  <c r="R90" i="3"/>
  <c r="N253" i="3"/>
  <c r="R253" i="3"/>
  <c r="N145" i="3"/>
  <c r="R145" i="3"/>
  <c r="R34" i="3"/>
  <c r="N34" i="3"/>
  <c r="R49" i="3"/>
  <c r="N49" i="3"/>
  <c r="R97" i="3"/>
  <c r="N97" i="3"/>
  <c r="R44" i="3"/>
  <c r="N44" i="3"/>
  <c r="R153" i="3"/>
  <c r="N153" i="3"/>
  <c r="R236" i="3"/>
  <c r="N236" i="3"/>
  <c r="R22" i="3"/>
  <c r="N22" i="3"/>
  <c r="R188" i="3"/>
  <c r="N188" i="3"/>
  <c r="R56" i="3"/>
  <c r="N56" i="3"/>
  <c r="N234" i="3"/>
  <c r="R234" i="3"/>
  <c r="R267" i="3"/>
  <c r="N267" i="3"/>
  <c r="R58" i="3"/>
  <c r="N58" i="3"/>
  <c r="R282" i="3"/>
  <c r="N282" i="3"/>
  <c r="N137" i="3"/>
  <c r="R137" i="3"/>
  <c r="R270" i="3"/>
  <c r="N270" i="3"/>
  <c r="N171" i="3"/>
  <c r="R171" i="3"/>
  <c r="N196" i="3"/>
  <c r="R196" i="3"/>
  <c r="R53" i="3"/>
  <c r="N53" i="3"/>
  <c r="N266" i="3"/>
  <c r="R266" i="3"/>
  <c r="R141" i="3"/>
  <c r="N141" i="3"/>
  <c r="R144" i="3"/>
  <c r="N144" i="3"/>
  <c r="N152" i="3"/>
  <c r="R152" i="3"/>
  <c r="N63" i="3"/>
  <c r="R63" i="3"/>
  <c r="N246" i="3"/>
  <c r="R246" i="3"/>
  <c r="R287" i="3"/>
  <c r="N287" i="3"/>
  <c r="R228" i="3"/>
  <c r="N228" i="3"/>
  <c r="R198" i="3"/>
  <c r="N198" i="3"/>
  <c r="R194" i="3"/>
  <c r="N194" i="3"/>
  <c r="R52" i="3"/>
  <c r="N52" i="3"/>
  <c r="R275" i="3"/>
  <c r="N275" i="3"/>
  <c r="R94" i="3"/>
  <c r="N94" i="3"/>
  <c r="R241" i="3"/>
  <c r="N241" i="3"/>
  <c r="N98" i="3"/>
  <c r="R98" i="3"/>
  <c r="N79" i="3"/>
  <c r="R79" i="3"/>
  <c r="N280" i="3"/>
  <c r="R280" i="3"/>
  <c r="R131" i="3"/>
  <c r="N131" i="3"/>
  <c r="R71" i="3"/>
  <c r="N71" i="3"/>
  <c r="R276" i="3"/>
  <c r="N276" i="3"/>
  <c r="R288" i="3"/>
  <c r="N288" i="3"/>
  <c r="R31" i="3"/>
  <c r="N31" i="3"/>
  <c r="R248" i="3"/>
  <c r="N248" i="3"/>
  <c r="R176" i="3"/>
  <c r="N176" i="3"/>
  <c r="N179" i="3"/>
  <c r="R179" i="3"/>
  <c r="N138" i="3"/>
  <c r="R138" i="3"/>
  <c r="N158" i="3"/>
  <c r="R158" i="3"/>
  <c r="N99" i="3"/>
  <c r="R99" i="3"/>
  <c r="R72" i="3"/>
  <c r="N72" i="3"/>
  <c r="R101" i="3"/>
  <c r="N101" i="3"/>
  <c r="N113" i="3"/>
  <c r="R113" i="3"/>
  <c r="N18" i="3"/>
  <c r="E7" i="3" l="1"/>
  <c r="F4" i="3" l="1"/>
  <c r="H4" i="3" s="1"/>
  <c r="F5" i="3"/>
  <c r="H5" i="3" s="1"/>
  <c r="F6" i="3"/>
  <c r="H6" i="3" s="1"/>
  <c r="F9" i="3" s="1"/>
  <c r="F8" i="3"/>
  <c r="G9" i="3" l="1"/>
</calcChain>
</file>

<file path=xl/sharedStrings.xml><?xml version="1.0" encoding="utf-8"?>
<sst xmlns="http://schemas.openxmlformats.org/spreadsheetml/2006/main" count="1139" uniqueCount="439">
  <si>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</si>
  <si>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</si>
  <si>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</si>
  <si>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</si>
  <si>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</si>
  <si>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</si>
  <si>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</si>
  <si>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</si>
  <si>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</si>
  <si>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</si>
  <si>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</si>
  <si>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2431178.131 </t>
  </si>
  <si>
    <t> 28.03.1944 15:08 </t>
  </si>
  <si>
    <t> 0.000 </t>
  </si>
  <si>
    <t>V </t>
  </si>
  <si>
    <t> W.Zessewitsch </t>
  </si>
  <si>
    <t> IODE 4.2.314 </t>
  </si>
  <si>
    <t>2440926.623 </t>
  </si>
  <si>
    <t> 06.12.1970 02:57 </t>
  </si>
  <si>
    <t> -41.125 </t>
  </si>
  <si>
    <t> K.Locher </t>
  </si>
  <si>
    <t> ORI 122 </t>
  </si>
  <si>
    <t>2440974.493 </t>
  </si>
  <si>
    <t> 22.01.1971 23:49 </t>
  </si>
  <si>
    <t> -41.101 </t>
  </si>
  <si>
    <t> ORI 123 </t>
  </si>
  <si>
    <t>2443143.844 </t>
  </si>
  <si>
    <t> 31.12.1976 08:15 </t>
  </si>
  <si>
    <t> -50.095 </t>
  </si>
  <si>
    <t> G.Wedemayer </t>
  </si>
  <si>
    <t> AOEB 3 </t>
  </si>
  <si>
    <t>2443165.810 </t>
  </si>
  <si>
    <t> 22.01.1977 07:26 </t>
  </si>
  <si>
    <t> -50.104 </t>
  </si>
  <si>
    <t>2443165.812 </t>
  </si>
  <si>
    <t> 22.01.1977 07:29 </t>
  </si>
  <si>
    <t> -50.102 </t>
  </si>
  <si>
    <t> G.Samolyk </t>
  </si>
  <si>
    <t>2443503.803 </t>
  </si>
  <si>
    <t> 26.12.1977 07:16 </t>
  </si>
  <si>
    <t> -50.087 </t>
  </si>
  <si>
    <t>2443820.933 </t>
  </si>
  <si>
    <t> 08.11.1978 10:23 </t>
  </si>
  <si>
    <t> -50.070 </t>
  </si>
  <si>
    <t>2444608.715 </t>
  </si>
  <si>
    <t> 04.01.1981 05:09 </t>
  </si>
  <si>
    <t> -50.064 </t>
  </si>
  <si>
    <t>2444672.676 </t>
  </si>
  <si>
    <t> 09.03.1981 04:13 </t>
  </si>
  <si>
    <t> -50.082 </t>
  </si>
  <si>
    <t>2445012.616 </t>
  </si>
  <si>
    <t> 12.02.1982 02:47 </t>
  </si>
  <si>
    <t> -50.065 </t>
  </si>
  <si>
    <t>2445373.680 </t>
  </si>
  <si>
    <t> 08.02.1983 04:19 </t>
  </si>
  <si>
    <t>2445753.668 </t>
  </si>
  <si>
    <t> 23.02.1984 04:01 </t>
  </si>
  <si>
    <t> -50.056 </t>
  </si>
  <si>
    <t>2447604.615 </t>
  </si>
  <si>
    <t> 19.03.1989 02:45 </t>
  </si>
  <si>
    <t> -50.049 </t>
  </si>
  <si>
    <t>2447629.633 </t>
  </si>
  <si>
    <t> 13.04.1989 03:11 </t>
  </si>
  <si>
    <t> -50.066 </t>
  </si>
  <si>
    <t>2447950.653 </t>
  </si>
  <si>
    <t> 28.02.1990 03:40 </t>
  </si>
  <si>
    <t> -50.054 </t>
  </si>
  <si>
    <t>2448297.798 </t>
  </si>
  <si>
    <t> 10.02.1991 07:09 </t>
  </si>
  <si>
    <t>2448330.642 </t>
  </si>
  <si>
    <t> 15.03.1991 03:24 </t>
  </si>
  <si>
    <t> -50.044 </t>
  </si>
  <si>
    <t>2448335.654 </t>
  </si>
  <si>
    <t> 20.03.1991 03:41 </t>
  </si>
  <si>
    <t> -50.039 </t>
  </si>
  <si>
    <t>2448681.703 </t>
  </si>
  <si>
    <t> 29.02.1992 04:52 </t>
  </si>
  <si>
    <t> -50.033 </t>
  </si>
  <si>
    <t> C.Stephan </t>
  </si>
  <si>
    <t>2449031.666 </t>
  </si>
  <si>
    <t> 13.02.1993 03:59 </t>
  </si>
  <si>
    <t> -50.007 </t>
  </si>
  <si>
    <t>2449061.673 </t>
  </si>
  <si>
    <t> 15.03.1993 04:09 </t>
  </si>
  <si>
    <t> -50.042 </t>
  </si>
  <si>
    <t>2449406.352 </t>
  </si>
  <si>
    <t> 22.02.1994 20:26 </t>
  </si>
  <si>
    <t> -50.015 </t>
  </si>
  <si>
    <t>2449406.643 </t>
  </si>
  <si>
    <t> 23.02.1994 03:25 </t>
  </si>
  <si>
    <t> -50.003 </t>
  </si>
  <si>
    <t>2449752.706 </t>
  </si>
  <si>
    <t> 04.02.1995 04:56 </t>
  </si>
  <si>
    <t> -49.982 </t>
  </si>
  <si>
    <t>2450152.675 </t>
  </si>
  <si>
    <t> 10.03.1996 04:12 </t>
  </si>
  <si>
    <t> -50.021 </t>
  </si>
  <si>
    <t>2454127.7825 </t>
  </si>
  <si>
    <t> 27.01.2007 06:46 </t>
  </si>
  <si>
    <t> -49.9550 </t>
  </si>
  <si>
    <t>C </t>
  </si>
  <si>
    <t>o</t>
  </si>
  <si>
    <t> J.Bialozynski </t>
  </si>
  <si>
    <t>JAAVSO 36(2);186 </t>
  </si>
  <si>
    <t>2454526.6873 </t>
  </si>
  <si>
    <t> 01.03.2008 04:29 </t>
  </si>
  <si>
    <t> -49.9452 </t>
  </si>
  <si>
    <t> R.Poklar </t>
  </si>
  <si>
    <t>2454526.6874 </t>
  </si>
  <si>
    <t> -49.9451 </t>
  </si>
  <si>
    <t>2454545.6101 </t>
  </si>
  <si>
    <t> 20.03.2008 02:38 </t>
  </si>
  <si>
    <t> -49.9379 </t>
  </si>
  <si>
    <t>2454877.738 </t>
  </si>
  <si>
    <t> 15.02.2009 05:42 </t>
  </si>
  <si>
    <t> -49.944 </t>
  </si>
  <si>
    <t>ns</t>
  </si>
  <si>
    <t>JAAVSO 37(1);44 </t>
  </si>
  <si>
    <t>2454901.6674 </t>
  </si>
  <si>
    <t> 11.03.2009 04:01 </t>
  </si>
  <si>
    <t> -49.9375 </t>
  </si>
  <si>
    <t> JAAVSO 38;85 </t>
  </si>
  <si>
    <t>2455175.9443 </t>
  </si>
  <si>
    <t> 10.12.2009 10:39 </t>
  </si>
  <si>
    <t> -49.9357 </t>
  </si>
  <si>
    <t> JAAVSO 38;120 </t>
  </si>
  <si>
    <t>2455232.7119 </t>
  </si>
  <si>
    <t> 05.02.2010 05:05 </t>
  </si>
  <si>
    <t> -49.9146 </t>
  </si>
  <si>
    <t>2455271.6457 </t>
  </si>
  <si>
    <t> 16.03.2010 03:29 </t>
  </si>
  <si>
    <t> -49.9245 </t>
  </si>
  <si>
    <t> JAAVSO 39;94 </t>
  </si>
  <si>
    <t>2455612.6958 </t>
  </si>
  <si>
    <t> 20.02.2011 04:41 </t>
  </si>
  <si>
    <t> -49.9102 </t>
  </si>
  <si>
    <t> JAAVSO 39;177 </t>
  </si>
  <si>
    <t>2455622.7003 </t>
  </si>
  <si>
    <t> 02.03.2011 04:48 </t>
  </si>
  <si>
    <t> -49.9198 </t>
  </si>
  <si>
    <t>2455630.7481 </t>
  </si>
  <si>
    <t> 10.03.2011 05:57 </t>
  </si>
  <si>
    <t> -49.9389 </t>
  </si>
  <si>
    <t> R.Diethelm </t>
  </si>
  <si>
    <t>IBVS 5992 </t>
  </si>
  <si>
    <t>2456290.8767 </t>
  </si>
  <si>
    <t> 29.12.2012 09:02 </t>
  </si>
  <si>
    <t> -49.9064 </t>
  </si>
  <si>
    <t>IBVS 6042 </t>
  </si>
  <si>
    <t>2456737.6404 </t>
  </si>
  <si>
    <t> 21.03.2014 03:22 </t>
  </si>
  <si>
    <t> -49.8828 </t>
  </si>
  <si>
    <t> JAAVSO 42;426 </t>
  </si>
  <si>
    <t>2457034.543 </t>
  </si>
  <si>
    <t> 12.01.2015 01:01 </t>
  </si>
  <si>
    <t> -49.787 </t>
  </si>
  <si>
    <t> A.Paschke </t>
  </si>
  <si>
    <t>OEJV 0172 </t>
  </si>
  <si>
    <t>2426738.537 </t>
  </si>
  <si>
    <t> 01.02.1932 00:53 </t>
  </si>
  <si>
    <t> -0.010 </t>
  </si>
  <si>
    <t> N.Florja </t>
  </si>
  <si>
    <t> PSMO 8.2.51 </t>
  </si>
  <si>
    <t>2427005.878 </t>
  </si>
  <si>
    <t> 25.10.1932 09:04 </t>
  </si>
  <si>
    <t> 0.011 </t>
  </si>
  <si>
    <t>2427117.424 </t>
  </si>
  <si>
    <t> 13.02.1933 22:10 </t>
  </si>
  <si>
    <t>2427875.693 </t>
  </si>
  <si>
    <t> 14.03.1935 04:37 </t>
  </si>
  <si>
    <t>2431178.408 </t>
  </si>
  <si>
    <t> 28.03.1944 21:47 </t>
  </si>
  <si>
    <t> -0.001 </t>
  </si>
  <si>
    <t>2450140.483 </t>
  </si>
  <si>
    <t> 26.02.1996 23:35 </t>
  </si>
  <si>
    <t> -49.974 </t>
  </si>
  <si>
    <t> AOEB 8 </t>
  </si>
  <si>
    <t>2450488.718 </t>
  </si>
  <si>
    <t> 09.02.1997 05:13 </t>
  </si>
  <si>
    <t>2450492.628 </t>
  </si>
  <si>
    <t> 13.02.1997 03:04 </t>
  </si>
  <si>
    <t> -49.991 </t>
  </si>
  <si>
    <t>2450845.646 </t>
  </si>
  <si>
    <t> 01.02.1998 03:30 </t>
  </si>
  <si>
    <t> -49.970 </t>
  </si>
  <si>
    <t>2450850.642 </t>
  </si>
  <si>
    <t> 06.02.1998 03:24 </t>
  </si>
  <si>
    <t> -49.981 </t>
  </si>
  <si>
    <t>2451201.701 </t>
  </si>
  <si>
    <t> 23.01.1999 04:49 </t>
  </si>
  <si>
    <t> -49.972 </t>
  </si>
  <si>
    <t>2451215.609 </t>
  </si>
  <si>
    <t> 06.02.1999 02:36 </t>
  </si>
  <si>
    <t>2451229.540 </t>
  </si>
  <si>
    <t> 20.02.1999 00:57 </t>
  </si>
  <si>
    <t> -49.950 </t>
  </si>
  <si>
    <t>2451257.604 </t>
  </si>
  <si>
    <t> 20.03.1999 02:29 </t>
  </si>
  <si>
    <t>2451260.639 </t>
  </si>
  <si>
    <t> 23.03.1999 03:20 </t>
  </si>
  <si>
    <t> -50.006 </t>
  </si>
  <si>
    <t>2451262.612 </t>
  </si>
  <si>
    <t> 25.03.1999 02:41 </t>
  </si>
  <si>
    <t> -49.980 </t>
  </si>
  <si>
    <t>2451581.666 </t>
  </si>
  <si>
    <t> 07.02.2000 03:59 </t>
  </si>
  <si>
    <t> -49.986 </t>
  </si>
  <si>
    <t>2452002.5424 </t>
  </si>
  <si>
    <t> 03.04.2001 01:01 </t>
  </si>
  <si>
    <t> -49.9805 </t>
  </si>
  <si>
    <t> S.Dvorak </t>
  </si>
  <si>
    <t>2452237.2300 </t>
  </si>
  <si>
    <t> 23.11.2001 17:31 </t>
  </si>
  <si>
    <t> -50.0679 </t>
  </si>
  <si>
    <t>E </t>
  </si>
  <si>
    <t>?</t>
  </si>
  <si>
    <t> Nagai </t>
  </si>
  <si>
    <t>VSB 39 </t>
  </si>
  <si>
    <t>2452655.0563 </t>
  </si>
  <si>
    <t> 15.01.2003 13:21 </t>
  </si>
  <si>
    <t> -50.0521 </t>
  </si>
  <si>
    <t>VSB 42 </t>
  </si>
  <si>
    <t>2453020.0299 </t>
  </si>
  <si>
    <t> 15.01.2004 12:43 </t>
  </si>
  <si>
    <t> -50.0368 </t>
  </si>
  <si>
    <t>VSB 43 </t>
  </si>
  <si>
    <t>2453021.7705 </t>
  </si>
  <si>
    <t> 17.01.2004 06:29 </t>
  </si>
  <si>
    <t> -49.9652 </t>
  </si>
  <si>
    <t> AOEB 12 </t>
  </si>
  <si>
    <t>2453035.6907 </t>
  </si>
  <si>
    <t> 31.01.2004 04:34 </t>
  </si>
  <si>
    <t> -49.9535 </t>
  </si>
  <si>
    <t>2453043.0860 </t>
  </si>
  <si>
    <t> 07.02.2004 14:03 </t>
  </si>
  <si>
    <t> -49.7906 </t>
  </si>
  <si>
    <t>2453074.6232 </t>
  </si>
  <si>
    <t> 10.03.2004 02:57 </t>
  </si>
  <si>
    <t> -49.9647 </t>
  </si>
  <si>
    <t>2453109.6840 </t>
  </si>
  <si>
    <t> 14.04.2004 04:24 </t>
  </si>
  <si>
    <t> -49.9533 </t>
  </si>
  <si>
    <t>2453403.0552 </t>
  </si>
  <si>
    <t> 01.02.2005 13:19 </t>
  </si>
  <si>
    <t> -50.0508 </t>
  </si>
  <si>
    <t>VSB 44 </t>
  </si>
  <si>
    <t>2453405.0126 </t>
  </si>
  <si>
    <t> 03.02.2005 12:18 </t>
  </si>
  <si>
    <t> -50.0406 </t>
  </si>
  <si>
    <t>2453426.9828 </t>
  </si>
  <si>
    <t> 25.02.2005 11:35 </t>
  </si>
  <si>
    <t> -50.0458 </t>
  </si>
  <si>
    <t> Nakajima </t>
  </si>
  <si>
    <t>2453743.2333 </t>
  </si>
  <si>
    <t> 07.01.2006 17:35 </t>
  </si>
  <si>
    <t> -50.0740 </t>
  </si>
  <si>
    <t> K. Nagai et al. </t>
  </si>
  <si>
    <t>VSB 45 </t>
  </si>
  <si>
    <t>2453761.0689 </t>
  </si>
  <si>
    <t> 25.01.2006 13:39 </t>
  </si>
  <si>
    <t> -50.0412 </t>
  </si>
  <si>
    <t>2454119.0815 </t>
  </si>
  <si>
    <t> 18.01.2007 13:57 </t>
  </si>
  <si>
    <t> -50.0327 </t>
  </si>
  <si>
    <t> K.Nagai </t>
  </si>
  <si>
    <t>VSB 46 </t>
  </si>
  <si>
    <t>2454126.0425 </t>
  </si>
  <si>
    <t> 25.01.2007 13:01 </t>
  </si>
  <si>
    <t> -50.0259 </t>
  </si>
  <si>
    <t>2454548.0023 </t>
  </si>
  <si>
    <t> 22.03.2008 12:03 </t>
  </si>
  <si>
    <t> -49.7710 </t>
  </si>
  <si>
    <t> H.Itoh </t>
  </si>
  <si>
    <t>VSB 48 </t>
  </si>
  <si>
    <t>AV Pup / GSC 05998-02010</t>
  </si>
  <si>
    <t>n</t>
  </si>
  <si>
    <t>Q. Fit</t>
  </si>
  <si>
    <t>System Type:</t>
  </si>
  <si>
    <t>EW/DW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</si>
  <si>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</si>
  <si>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</si>
  <si>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</si>
  <si>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</si>
  <si>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</si>
  <si>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</si>
  <si>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VSX 2013-03-05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</si>
  <si>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</si>
  <si>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</si>
  <si>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</si>
  <si>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</si>
  <si>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</si>
  <si>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</si>
  <si>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</si>
  <si>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</si>
  <si>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</si>
  <si>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</si>
  <si>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</si>
  <si>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</si>
  <si>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</si>
  <si>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</si>
  <si>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</si>
  <si>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</si>
  <si>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</si>
  <si>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</si>
  <si>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</si>
  <si>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</si>
  <si>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</si>
  <si>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</si>
  <si>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</si>
  <si>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S4</t>
  </si>
  <si>
    <t>S5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</si>
  <si>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</si>
  <si>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</si>
  <si>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</si>
  <si>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</si>
  <si>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</si>
  <si>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</si>
  <si>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BAD?</t>
  </si>
  <si>
    <t>I</t>
  </si>
  <si>
    <t>II</t>
  </si>
  <si>
    <t>GCVS 4</t>
  </si>
  <si>
    <t>BBSAG Bull...27</t>
  </si>
  <si>
    <t>Locher K</t>
  </si>
  <si>
    <t>B</t>
  </si>
  <si>
    <t>BBSAG Bull...28</t>
  </si>
  <si>
    <t>AAVSO 3</t>
  </si>
  <si>
    <t>v</t>
  </si>
  <si>
    <t>G. Wedemayer</t>
  </si>
  <si>
    <t>A</t>
  </si>
  <si>
    <t>G. Samolyk</t>
  </si>
  <si>
    <t>C. Stephan</t>
  </si>
  <si>
    <t>N</t>
  </si>
  <si>
    <t>JAVSO..36..186</t>
  </si>
  <si>
    <t>JAVSO..37...44</t>
  </si>
  <si>
    <t>JAVSO..38...85</t>
  </si>
  <si>
    <t>JAVSO..38..183</t>
  </si>
  <si>
    <t>JAVSO..39...94</t>
  </si>
  <si>
    <t>JAVSO..39..177</t>
  </si>
  <si>
    <t>IBVS 5992</t>
  </si>
  <si>
    <t>IBVS 6042</t>
  </si>
  <si>
    <t>JAVSO..42..426</t>
  </si>
  <si>
    <t>OEJV 0172</t>
  </si>
  <si>
    <t>JAVSO..45..215</t>
  </si>
  <si>
    <t>VSB-066</t>
  </si>
  <si>
    <t>JAVSO..46…79 (2018)</t>
  </si>
  <si>
    <t>JAVSO..46..184</t>
  </si>
  <si>
    <t>JAVSO..47..263</t>
  </si>
  <si>
    <t>JAVSO..48..256</t>
  </si>
  <si>
    <t>VSB 069</t>
  </si>
  <si>
    <t>U</t>
  </si>
  <si>
    <t>Ic</t>
  </si>
  <si>
    <t>VSB 067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</si>
  <si>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</si>
  <si>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</si>
  <si>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</si>
  <si>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</si>
  <si>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</si>
  <si>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</si>
  <si>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</si>
  <si>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</si>
  <si>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</si>
  <si>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</si>
  <si>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</si>
  <si>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</si>
  <si>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</si>
  <si>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</si>
  <si>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</si>
  <si>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</si>
  <si>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</si>
  <si>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</si>
  <si>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</si>
  <si>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</si>
  <si>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</si>
  <si>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</si>
  <si>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</si>
  <si>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</si>
  <si>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</si>
  <si>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</si>
  <si>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</si>
  <si>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</si>
  <si>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</si>
  <si>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</si>
  <si>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</si>
  <si>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 xml:space="preserve">C = </t>
  </si>
  <si>
    <t xml:space="preserve">ZF = </t>
  </si>
  <si>
    <t>N.X2-X1.X1</t>
  </si>
  <si>
    <t>ZF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</si>
  <si>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</si>
  <si>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</si>
  <si>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</si>
  <si>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</si>
  <si>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</si>
  <si>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</si>
  <si>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</si>
  <si>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</si>
  <si>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</si>
  <si>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</si>
  <si>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</si>
  <si>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</si>
  <si>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</si>
  <si>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</si>
  <si>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 xml:space="preserve">N = </t>
  </si>
  <si>
    <t>O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</si>
  <si>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</si>
  <si>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</si>
  <si>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</si>
  <si>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</si>
  <si>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</si>
  <si>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</si>
  <si>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</si>
  <si>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</si>
  <si>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</si>
  <si>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</si>
  <si>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</si>
  <si>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</si>
  <si>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</si>
  <si>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</si>
  <si>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</si>
  <si>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</si>
  <si>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</si>
  <si>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</si>
  <si>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</si>
  <si>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</si>
  <si>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</si>
  <si>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</si>
  <si>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</si>
  <si>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</si>
  <si>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</si>
  <si>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</si>
  <si>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</si>
  <si>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W</t>
  </si>
  <si>
    <t>Z</t>
  </si>
  <si>
    <t>New Ephemeris =</t>
  </si>
  <si>
    <t>Local time</t>
  </si>
  <si>
    <t>AAVSO</t>
  </si>
  <si>
    <t>BBSAG</t>
  </si>
  <si>
    <t>IBVS</t>
  </si>
  <si>
    <t>JAVSO 49, 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</si>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</sst>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m/d/yyyy\ h:mm"/>
    <numFmt numFmtId="166" formatCode="m/d/yyyy"/>
    <numFmt numFmtId="167" formatCode="0.000"/>
    <numFmt numFmtId="168" formatCode="0.E+00"/>
    <numFmt numFmtId="169" formatCode="0.0%"/>
    <numFmt numFmtId="170" formatCode="mm/dd/yy\ hh:mm\ AM/PM"/>
    <numFmt numFmtId="171" formatCode="dd/mm/yyyy"/>
    <numFmt numFmtId="172" formatCode="0.00000"/>
  </numFmts>
  <fonts count="26"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name val="Arial Unicode MS"/>
      <family val="2"/>
    </font>
    <font>
      <sz val="10"/>
      <color indexed="8"/>
      <name val="Arial Unicode MS"/>
      <family val="2"/>
    </font>
    <font>
      <i/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" fillId="0" borderId="0" applyNumberFormat="0" applyFill="0" applyBorder="0" applyProtection="0">
      <alignment vertical="top"/>
    </xf>
    <xf numFmtId="0" fontId="24" fillId="0" borderId="0"/>
    <xf numFmtId="0" fontId="24" fillId="0" borderId="0"/>
  </cellStyleXfs>
  <cellXfs count="120">
    <xf numFmtId="0" fontId="0" fillId="0" borderId="0" xfId="0">
      <alignment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2" fillId="0" borderId="0" xfId="5" applyNumberFormat="1" applyFill="1" applyBorder="1" applyAlignment="1" applyProtection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0" xfId="0" applyAlignment="1">
      <alignment horizontal="center"/>
    </xf>
    <xf numFmtId="0" fontId="3" fillId="2" borderId="8" xfId="0" applyFont="1" applyFill="1" applyBorder="1" applyAlignment="1">
      <alignment horizontal="left" vertical="top" wrapText="1" indent="1"/>
    </xf>
    <xf numFmtId="0" fontId="3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right" vertical="top" wrapText="1"/>
    </xf>
    <xf numFmtId="0" fontId="2" fillId="2" borderId="8" xfId="5" applyNumberFormat="1" applyFill="1" applyBorder="1" applyAlignment="1" applyProtection="1">
      <alignment horizontal="right" vertical="top" wrapText="1"/>
    </xf>
    <xf numFmtId="0" fontId="0" fillId="0" borderId="0" xfId="0" applyAlignment="1"/>
    <xf numFmtId="0" fontId="4" fillId="0" borderId="0" xfId="0" applyFont="1" applyAlignment="1"/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5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/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8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11" fontId="0" fillId="0" borderId="0" xfId="0" applyNumberFormat="1" applyAlignment="1"/>
    <xf numFmtId="0" fontId="0" fillId="0" borderId="15" xfId="0" applyBorder="1" applyAlignment="1"/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>
      <alignment vertical="top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165" fontId="9" fillId="0" borderId="0" xfId="0" applyNumberFormat="1" applyFont="1">
      <alignment vertical="top"/>
    </xf>
    <xf numFmtId="0" fontId="6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3" fillId="3" borderId="0" xfId="0" applyFont="1" applyFill="1" applyAlignment="1"/>
    <xf numFmtId="166" fontId="0" fillId="0" borderId="0" xfId="0" applyNumberFormat="1" applyAlignment="1"/>
    <xf numFmtId="0" fontId="14" fillId="0" borderId="0" xfId="0" applyFont="1" applyAlignment="1"/>
    <xf numFmtId="0" fontId="15" fillId="0" borderId="0" xfId="0" applyFont="1" applyAlignment="1">
      <alignment horizontal="left"/>
    </xf>
    <xf numFmtId="0" fontId="13" fillId="4" borderId="0" xfId="0" applyFont="1" applyFill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167" fontId="13" fillId="0" borderId="0" xfId="0" applyNumberFormat="1" applyFont="1" applyAlignment="1">
      <alignment horizontal="left" vertical="top"/>
    </xf>
    <xf numFmtId="0" fontId="18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19" fillId="0" borderId="0" xfId="7" applyFont="1" applyAlignment="1">
      <alignment horizontal="left"/>
    </xf>
    <xf numFmtId="0" fontId="19" fillId="0" borderId="0" xfId="7" applyFont="1" applyAlignment="1">
      <alignment horizontal="center"/>
    </xf>
    <xf numFmtId="0" fontId="18" fillId="0" borderId="0" xfId="7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3" fillId="0" borderId="0" xfId="0" applyFont="1" applyAlignment="1"/>
    <xf numFmtId="0" fontId="19" fillId="0" borderId="0" xfId="6" applyFont="1"/>
    <xf numFmtId="0" fontId="19" fillId="0" borderId="0" xfId="6" applyFont="1" applyAlignment="1">
      <alignment horizontal="center"/>
    </xf>
    <xf numFmtId="0" fontId="19" fillId="0" borderId="0" xfId="6" applyFont="1" applyAlignment="1">
      <alignment horizontal="left"/>
    </xf>
    <xf numFmtId="0" fontId="20" fillId="0" borderId="0" xfId="0" applyFont="1">
      <alignment vertical="top"/>
    </xf>
    <xf numFmtId="0" fontId="12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2" xfId="0" applyFont="1" applyBorder="1">
      <alignment vertical="top"/>
    </xf>
    <xf numFmtId="0" fontId="21" fillId="0" borderId="3" xfId="0" applyFont="1" applyBorder="1">
      <alignment vertical="top"/>
    </xf>
    <xf numFmtId="0" fontId="9" fillId="0" borderId="13" xfId="0" applyFont="1" applyBorder="1">
      <alignment vertical="top"/>
    </xf>
    <xf numFmtId="168" fontId="9" fillId="0" borderId="13" xfId="0" applyNumberFormat="1" applyFont="1" applyBorder="1" applyAlignment="1">
      <alignment horizontal="center"/>
    </xf>
    <xf numFmtId="169" fontId="5" fillId="0" borderId="0" xfId="0" applyNumberFormat="1" applyFont="1">
      <alignment vertical="top"/>
    </xf>
    <xf numFmtId="166" fontId="0" fillId="0" borderId="0" xfId="0" applyNumberFormat="1">
      <alignment vertical="top"/>
    </xf>
    <xf numFmtId="0" fontId="5" fillId="0" borderId="4" xfId="0" applyFont="1" applyBorder="1">
      <alignment vertical="top"/>
    </xf>
    <xf numFmtId="0" fontId="21" fillId="0" borderId="5" xfId="0" applyFont="1" applyBorder="1">
      <alignment vertical="top"/>
    </xf>
    <xf numFmtId="0" fontId="9" fillId="0" borderId="14" xfId="0" applyFont="1" applyBorder="1">
      <alignment vertical="top"/>
    </xf>
    <xf numFmtId="168" fontId="9" fillId="0" borderId="14" xfId="0" applyNumberFormat="1" applyFont="1" applyBorder="1" applyAlignment="1">
      <alignment horizontal="center"/>
    </xf>
    <xf numFmtId="0" fontId="5" fillId="0" borderId="6" xfId="0" applyFont="1" applyBorder="1">
      <alignment vertical="top"/>
    </xf>
    <xf numFmtId="0" fontId="21" fillId="0" borderId="7" xfId="0" applyFont="1" applyBorder="1">
      <alignment vertical="top"/>
    </xf>
    <xf numFmtId="0" fontId="9" fillId="0" borderId="15" xfId="0" applyFont="1" applyBorder="1">
      <alignment vertical="top"/>
    </xf>
    <xf numFmtId="168" fontId="9" fillId="0" borderId="15" xfId="0" applyNumberFormat="1" applyFont="1" applyBorder="1" applyAlignment="1">
      <alignment horizontal="center"/>
    </xf>
    <xf numFmtId="0" fontId="12" fillId="0" borderId="9" xfId="0" applyFont="1" applyBorder="1">
      <alignment vertical="top"/>
    </xf>
    <xf numFmtId="0" fontId="0" fillId="0" borderId="9" xfId="0" applyBorder="1">
      <alignment vertical="top"/>
    </xf>
    <xf numFmtId="0" fontId="21" fillId="0" borderId="0" xfId="0" applyFont="1">
      <alignment vertical="top"/>
    </xf>
    <xf numFmtId="168" fontId="9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10" fontId="5" fillId="0" borderId="0" xfId="0" applyNumberFormat="1" applyFont="1">
      <alignment vertical="top"/>
    </xf>
    <xf numFmtId="0" fontId="22" fillId="0" borderId="0" xfId="0" applyFont="1">
      <alignment vertical="top"/>
    </xf>
    <xf numFmtId="169" fontId="22" fillId="0" borderId="0" xfId="0" applyNumberFormat="1" applyFont="1">
      <alignment vertical="top"/>
    </xf>
    <xf numFmtId="10" fontId="22" fillId="0" borderId="0" xfId="0" applyNumberFormat="1" applyFont="1">
      <alignment vertical="top"/>
    </xf>
    <xf numFmtId="0" fontId="19" fillId="0" borderId="0" xfId="0" applyFont="1">
      <alignment vertical="top"/>
    </xf>
    <xf numFmtId="0" fontId="7" fillId="0" borderId="0" xfId="0" applyFont="1" applyAlignment="1">
      <alignment horizontal="center"/>
    </xf>
    <xf numFmtId="0" fontId="23" fillId="0" borderId="0" xfId="0" applyFont="1">
      <alignment vertical="top"/>
    </xf>
    <xf numFmtId="0" fontId="11" fillId="0" borderId="0" xfId="0" applyFont="1">
      <alignment vertical="top"/>
    </xf>
    <xf numFmtId="0" fontId="7" fillId="5" borderId="1" xfId="0" applyFont="1" applyFill="1" applyBorder="1">
      <alignment vertical="top"/>
    </xf>
    <xf numFmtId="0" fontId="7" fillId="5" borderId="20" xfId="0" applyFont="1" applyFill="1" applyBorder="1">
      <alignment vertical="top"/>
    </xf>
    <xf numFmtId="0" fontId="9" fillId="0" borderId="20" xfId="0" applyFont="1" applyBorder="1">
      <alignment vertical="top"/>
    </xf>
    <xf numFmtId="0" fontId="9" fillId="0" borderId="0" xfId="0" applyFont="1" applyAlignment="1">
      <alignment horizontal="left"/>
    </xf>
    <xf numFmtId="170" fontId="9" fillId="0" borderId="0" xfId="0" applyNumberFormat="1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9" fillId="0" borderId="0" xfId="0" applyFont="1" applyAlignment="1">
      <alignment horizontal="right"/>
    </xf>
    <xf numFmtId="171" fontId="0" fillId="0" borderId="0" xfId="0" applyNumberForma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2" fontId="25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Pup - O-C Diagr.</a:t>
            </a:r>
          </a:p>
        </c:rich>
      </c:tx>
      <c:layout>
        <c:manualLayout>
          <c:xMode val="edge"/>
          <c:yMode val="edge"/>
          <c:x val="0.3723076923076922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6153846153847"/>
          <c:y val="0.23584978088695488"/>
          <c:w val="0.81230769230769229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Active!$H$21:$H$109</c:f>
              <c:numCache>
                <c:formatCode>General</c:formatCode>
                <c:ptCount val="89"/>
                <c:pt idx="0">
                  <c:v>0.20016000000032363</c:v>
                </c:pt>
                <c:pt idx="1">
                  <c:v>0.22751500000231317</c:v>
                </c:pt>
                <c:pt idx="2">
                  <c:v>0.19344999999884749</c:v>
                </c:pt>
                <c:pt idx="3">
                  <c:v>0.24001999999745749</c:v>
                </c:pt>
                <c:pt idx="4">
                  <c:v>8.2099999999627471E-2</c:v>
                </c:pt>
                <c:pt idx="5">
                  <c:v>0.14159499999732361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8C-4045-A547-09934E10B30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Active!$I$21:$I$109</c:f>
              <c:numCache>
                <c:formatCode>General</c:formatCode>
                <c:ptCount val="89"/>
                <c:pt idx="6">
                  <c:v>-0.21750500000052853</c:v>
                </c:pt>
                <c:pt idx="7">
                  <c:v>-0.19860499999776948</c:v>
                </c:pt>
                <c:pt idx="8">
                  <c:v>-0.2424749999991036</c:v>
                </c:pt>
                <c:pt idx="9">
                  <c:v>-0.24448000000120373</c:v>
                </c:pt>
                <c:pt idx="10">
                  <c:v>-0.24248000000079628</c:v>
                </c:pt>
                <c:pt idx="11">
                  <c:v>-0.25424999999813735</c:v>
                </c:pt>
                <c:pt idx="12">
                  <c:v>-0.24654000000009546</c:v>
                </c:pt>
                <c:pt idx="13">
                  <c:v>-0.26765000000159489</c:v>
                </c:pt>
                <c:pt idx="14">
                  <c:v>-0.2531200000012177</c:v>
                </c:pt>
                <c:pt idx="15">
                  <c:v>-0.27343499999551568</c:v>
                </c:pt>
                <c:pt idx="16">
                  <c:v>-0.2677350000012666</c:v>
                </c:pt>
                <c:pt idx="17">
                  <c:v>-0.26097000000299886</c:v>
                </c:pt>
                <c:pt idx="18">
                  <c:v>-0.28152000000409316</c:v>
                </c:pt>
                <c:pt idx="19">
                  <c:v>-0.2765949999957229</c:v>
                </c:pt>
                <c:pt idx="20">
                  <c:v>-0.29397500000050059</c:v>
                </c:pt>
                <c:pt idx="21">
                  <c:v>-0.28695499999594176</c:v>
                </c:pt>
                <c:pt idx="22">
                  <c:v>-0.28620999999839114</c:v>
                </c:pt>
                <c:pt idx="23">
                  <c:v>-0.27682500000082655</c:v>
                </c:pt>
                <c:pt idx="24">
                  <c:v>-0.27827999999863096</c:v>
                </c:pt>
                <c:pt idx="25">
                  <c:v>-0.28082500000164146</c:v>
                </c:pt>
                <c:pt idx="26">
                  <c:v>-0.28951499999675434</c:v>
                </c:pt>
                <c:pt idx="28">
                  <c:v>-0.28244500000437256</c:v>
                </c:pt>
                <c:pt idx="29">
                  <c:v>-0.26989999999932479</c:v>
                </c:pt>
                <c:pt idx="30">
                  <c:v>-0.30431500000122469</c:v>
                </c:pt>
                <c:pt idx="31">
                  <c:v>-0.29259499999898253</c:v>
                </c:pt>
                <c:pt idx="32">
                  <c:v>-0.29482000000280095</c:v>
                </c:pt>
                <c:pt idx="33">
                  <c:v>-0.299910000001546</c:v>
                </c:pt>
                <c:pt idx="34">
                  <c:v>-0.2925249999971129</c:v>
                </c:pt>
                <c:pt idx="35">
                  <c:v>-0.29913999999553198</c:v>
                </c:pt>
                <c:pt idx="36">
                  <c:v>-0.29320999999617925</c:v>
                </c:pt>
                <c:pt idx="37">
                  <c:v>-0.30553000000509201</c:v>
                </c:pt>
                <c:pt idx="38">
                  <c:v>-0.29484999999840511</c:v>
                </c:pt>
                <c:pt idx="39">
                  <c:v>-0.28899500000261469</c:v>
                </c:pt>
                <c:pt idx="40">
                  <c:v>-0.29906499999924563</c:v>
                </c:pt>
                <c:pt idx="41">
                  <c:v>-0.28360999999858905</c:v>
                </c:pt>
                <c:pt idx="42">
                  <c:v>-0.3094450000062352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8C-4045-A547-09934E10B30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Active!$J$21:$J$109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8C-4045-A547-09934E10B30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Active!$F$21:$F$1009</c:f>
              <c:numCache>
                <c:formatCode>General</c:formatCode>
                <c:ptCount val="9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  <c:pt idx="89">
                  <c:v>42021.5</c:v>
                </c:pt>
                <c:pt idx="90">
                  <c:v>42021.5</c:v>
                </c:pt>
                <c:pt idx="91">
                  <c:v>42021.5</c:v>
                </c:pt>
                <c:pt idx="92">
                  <c:v>42225</c:v>
                </c:pt>
                <c:pt idx="93">
                  <c:v>43102.5</c:v>
                </c:pt>
              </c:numCache>
            </c:numRef>
          </c:xVal>
          <c:yVal>
            <c:numRef>
              <c:f>Active!$K$21:$K$1009</c:f>
              <c:numCache>
                <c:formatCode>General</c:formatCode>
                <c:ptCount val="989"/>
                <c:pt idx="43">
                  <c:v>-0.30522000000200933</c:v>
                </c:pt>
                <c:pt idx="44">
                  <c:v>-0.30551499999273801</c:v>
                </c:pt>
                <c:pt idx="45">
                  <c:v>-0.30632000000332482</c:v>
                </c:pt>
                <c:pt idx="46">
                  <c:v>-0.30610999999771593</c:v>
                </c:pt>
                <c:pt idx="47">
                  <c:v>-0.30555000000458676</c:v>
                </c:pt>
                <c:pt idx="48">
                  <c:v>-0.30567000000155531</c:v>
                </c:pt>
                <c:pt idx="49">
                  <c:v>-0.30553999999392545</c:v>
                </c:pt>
                <c:pt idx="50">
                  <c:v>-0.30656499999895459</c:v>
                </c:pt>
                <c:pt idx="52">
                  <c:v>-0.30711499999597436</c:v>
                </c:pt>
                <c:pt idx="53">
                  <c:v>-0.3072600000014063</c:v>
                </c:pt>
                <c:pt idx="54">
                  <c:v>-0.30506500000046799</c:v>
                </c:pt>
                <c:pt idx="55">
                  <c:v>-0.30683500000304775</c:v>
                </c:pt>
                <c:pt idx="56">
                  <c:v>-0.30664500000420958</c:v>
                </c:pt>
                <c:pt idx="57">
                  <c:v>-0.30583000000478933</c:v>
                </c:pt>
                <c:pt idx="58">
                  <c:v>-0.30727499999920838</c:v>
                </c:pt>
                <c:pt idx="59">
                  <c:v>-0.30643499999860069</c:v>
                </c:pt>
                <c:pt idx="60">
                  <c:v>-0.3064749999975902</c:v>
                </c:pt>
                <c:pt idx="61">
                  <c:v>-0.30679500000405824</c:v>
                </c:pt>
                <c:pt idx="62">
                  <c:v>-0.30584500000259141</c:v>
                </c:pt>
                <c:pt idx="63">
                  <c:v>-0.30574499999784166</c:v>
                </c:pt>
                <c:pt idx="64">
                  <c:v>-0.30597999999736203</c:v>
                </c:pt>
                <c:pt idx="65">
                  <c:v>-0.3063350000011269</c:v>
                </c:pt>
                <c:pt idx="66">
                  <c:v>-0.30821500000456581</c:v>
                </c:pt>
                <c:pt idx="67">
                  <c:v>-0.30436500000359956</c:v>
                </c:pt>
                <c:pt idx="68">
                  <c:v>-0.30126999999629334</c:v>
                </c:pt>
                <c:pt idx="69">
                  <c:v>-0.3024749999967753</c:v>
                </c:pt>
                <c:pt idx="70">
                  <c:v>-0.30206999999791151</c:v>
                </c:pt>
                <c:pt idx="71">
                  <c:v>-0.29980999999679625</c:v>
                </c:pt>
                <c:pt idx="72">
                  <c:v>-0.30054000000382075</c:v>
                </c:pt>
                <c:pt idx="73">
                  <c:v>-0.30042500000126893</c:v>
                </c:pt>
                <c:pt idx="74">
                  <c:v>-0.29950000000098953</c:v>
                </c:pt>
                <c:pt idx="75">
                  <c:v>-0.29106999999930849</c:v>
                </c:pt>
                <c:pt idx="76">
                  <c:v>-0.28279499999916879</c:v>
                </c:pt>
                <c:pt idx="77">
                  <c:v>-0.27854999999544816</c:v>
                </c:pt>
                <c:pt idx="78">
                  <c:v>-0.27474999989499338</c:v>
                </c:pt>
                <c:pt idx="79">
                  <c:v>-0.27444999993895181</c:v>
                </c:pt>
                <c:pt idx="80">
                  <c:v>-0.27444999993895181</c:v>
                </c:pt>
                <c:pt idx="81">
                  <c:v>-0.27531000000453787</c:v>
                </c:pt>
                <c:pt idx="82">
                  <c:v>-0.27466999999887776</c:v>
                </c:pt>
                <c:pt idx="83">
                  <c:v>-0.27141500000288943</c:v>
                </c:pt>
                <c:pt idx="84">
                  <c:v>-0.27071499999874504</c:v>
                </c:pt>
                <c:pt idx="85">
                  <c:v>-0.2701149999993504</c:v>
                </c:pt>
                <c:pt idx="86">
                  <c:v>-0.26984000000084052</c:v>
                </c:pt>
                <c:pt idx="87">
                  <c:v>-0.26568000000406755</c:v>
                </c:pt>
                <c:pt idx="88">
                  <c:v>-0.26311500000156229</c:v>
                </c:pt>
                <c:pt idx="89">
                  <c:v>-0.26271499999711523</c:v>
                </c:pt>
                <c:pt idx="90">
                  <c:v>-0.26111500000115484</c:v>
                </c:pt>
                <c:pt idx="91">
                  <c:v>-0.26081500000145752</c:v>
                </c:pt>
                <c:pt idx="92">
                  <c:v>-0.25944999999774154</c:v>
                </c:pt>
                <c:pt idx="93">
                  <c:v>-0.25532499999826541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8C-4045-A547-09934E10B30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Active!$L$21:$L$109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8C-4045-A547-09934E10B30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Active!$M$21:$M$109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8C-4045-A547-09934E10B30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Active!$N$21:$N$109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8C-4045-A547-09934E10B30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Active!$O$21:$O$109</c:f>
              <c:numCache>
                <c:formatCode>General</c:formatCode>
                <c:ptCount val="89"/>
                <c:pt idx="0">
                  <c:v>-0.54738069870700223</c:v>
                </c:pt>
                <c:pt idx="1">
                  <c:v>-0.54505167678557487</c:v>
                </c:pt>
                <c:pt idx="2">
                  <c:v>-0.54407951385173259</c:v>
                </c:pt>
                <c:pt idx="3">
                  <c:v>-0.53747335403228935</c:v>
                </c:pt>
                <c:pt idx="5">
                  <c:v>-0.50869695217966593</c:v>
                </c:pt>
                <c:pt idx="43">
                  <c:v>-0.32725875378811337</c:v>
                </c:pt>
                <c:pt idx="44">
                  <c:v>-0.32521399003447615</c:v>
                </c:pt>
                <c:pt idx="45">
                  <c:v>-0.32157359043231026</c:v>
                </c:pt>
                <c:pt idx="46">
                  <c:v>-0.31839368906196436</c:v>
                </c:pt>
                <c:pt idx="47">
                  <c:v>-0.31837852862634886</c:v>
                </c:pt>
                <c:pt idx="48">
                  <c:v>-0.31825724514142506</c:v>
                </c:pt>
                <c:pt idx="49">
                  <c:v>-0.31819281329005933</c:v>
                </c:pt>
                <c:pt idx="50">
                  <c:v>-0.31791803039452882</c:v>
                </c:pt>
                <c:pt idx="51">
                  <c:v>-0.31761292662776741</c:v>
                </c:pt>
                <c:pt idx="52">
                  <c:v>-0.3150564981721079</c:v>
                </c:pt>
                <c:pt idx="53">
                  <c:v>-0.31503944268204054</c:v>
                </c:pt>
                <c:pt idx="54">
                  <c:v>-0.31484804218239515</c:v>
                </c:pt>
                <c:pt idx="55">
                  <c:v>-0.31209263300928258</c:v>
                </c:pt>
                <c:pt idx="56">
                  <c:v>-0.31193723854422395</c:v>
                </c:pt>
                <c:pt idx="57">
                  <c:v>-0.31160181390623154</c:v>
                </c:pt>
                <c:pt idx="58">
                  <c:v>-0.30881797891634</c:v>
                </c:pt>
                <c:pt idx="59">
                  <c:v>-0.3087573371738781</c:v>
                </c:pt>
                <c:pt idx="60">
                  <c:v>-0.3087421767382626</c:v>
                </c:pt>
                <c:pt idx="61">
                  <c:v>-0.3079765747396811</c:v>
                </c:pt>
                <c:pt idx="62">
                  <c:v>-0.30526664687341498</c:v>
                </c:pt>
                <c:pt idx="63">
                  <c:v>-0.30526664687341498</c:v>
                </c:pt>
                <c:pt idx="64">
                  <c:v>-0.30510177713609665</c:v>
                </c:pt>
                <c:pt idx="65">
                  <c:v>-0.3050809315371254</c:v>
                </c:pt>
                <c:pt idx="66">
                  <c:v>-0.30220802898799287</c:v>
                </c:pt>
                <c:pt idx="67">
                  <c:v>-0.30199957299828012</c:v>
                </c:pt>
                <c:pt idx="68">
                  <c:v>-0.29960990933439086</c:v>
                </c:pt>
                <c:pt idx="69">
                  <c:v>-0.29911530012243598</c:v>
                </c:pt>
                <c:pt idx="70">
                  <c:v>-0.29877608537553974</c:v>
                </c:pt>
                <c:pt idx="71">
                  <c:v>-0.29580463999490664</c:v>
                </c:pt>
                <c:pt idx="72">
                  <c:v>-0.29571746749011762</c:v>
                </c:pt>
                <c:pt idx="73">
                  <c:v>-0.29564735047539609</c:v>
                </c:pt>
                <c:pt idx="74">
                  <c:v>-0.28989586021377528</c:v>
                </c:pt>
                <c:pt idx="75">
                  <c:v>-0.28600341836950205</c:v>
                </c:pt>
                <c:pt idx="76">
                  <c:v>-0.28341666904261165</c:v>
                </c:pt>
                <c:pt idx="77">
                  <c:v>-0.27649782523859923</c:v>
                </c:pt>
                <c:pt idx="78">
                  <c:v>-0.27384474900589117</c:v>
                </c:pt>
                <c:pt idx="79">
                  <c:v>-0.27384474900589117</c:v>
                </c:pt>
                <c:pt idx="80">
                  <c:v>-0.27384474900589117</c:v>
                </c:pt>
                <c:pt idx="81">
                  <c:v>-0.27382200835246795</c:v>
                </c:pt>
                <c:pt idx="82">
                  <c:v>-0.27323075136346442</c:v>
                </c:pt>
                <c:pt idx="83">
                  <c:v>-0.27067432290780491</c:v>
                </c:pt>
                <c:pt idx="84">
                  <c:v>-0.27067432290780491</c:v>
                </c:pt>
                <c:pt idx="85">
                  <c:v>-0.27067432290780491</c:v>
                </c:pt>
                <c:pt idx="86">
                  <c:v>-0.27017213347804236</c:v>
                </c:pt>
                <c:pt idx="87">
                  <c:v>-0.26720068809740927</c:v>
                </c:pt>
                <c:pt idx="88">
                  <c:v>-0.2644964453944989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8C-4045-A547-09934E10B30A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Active!$V$2:$V$17</c:f>
              <c:numCache>
                <c:formatCode>General</c:formatCode>
                <c:ptCount val="16"/>
                <c:pt idx="0">
                  <c:v>-25000</c:v>
                </c:pt>
                <c:pt idx="1">
                  <c:v>-20000</c:v>
                </c:pt>
                <c:pt idx="2">
                  <c:v>-15000</c:v>
                </c:pt>
                <c:pt idx="3">
                  <c:v>-10000</c:v>
                </c:pt>
                <c:pt idx="4">
                  <c:v>-5000</c:v>
                </c:pt>
                <c:pt idx="5">
                  <c:v>0</c:v>
                </c:pt>
                <c:pt idx="6">
                  <c:v>5000</c:v>
                </c:pt>
                <c:pt idx="7">
                  <c:v>10000</c:v>
                </c:pt>
                <c:pt idx="8">
                  <c:v>15000</c:v>
                </c:pt>
                <c:pt idx="9">
                  <c:v>20000</c:v>
                </c:pt>
                <c:pt idx="10">
                  <c:v>25000</c:v>
                </c:pt>
                <c:pt idx="11">
                  <c:v>30000</c:v>
                </c:pt>
                <c:pt idx="12">
                  <c:v>35000</c:v>
                </c:pt>
                <c:pt idx="13">
                  <c:v>40000</c:v>
                </c:pt>
                <c:pt idx="14">
                  <c:v>45000</c:v>
                </c:pt>
                <c:pt idx="15">
                  <c:v>50000</c:v>
                </c:pt>
              </c:numCache>
            </c:numRef>
          </c:xVal>
          <c:yVal>
            <c:numRef>
              <c:f>Active!$W$2:$W$17</c:f>
              <c:numCache>
                <c:formatCode>General</c:formatCode>
                <c:ptCount val="16"/>
                <c:pt idx="0">
                  <c:v>0.12307488482622637</c:v>
                </c:pt>
                <c:pt idx="1">
                  <c:v>4.3400045735554407E-2</c:v>
                </c:pt>
                <c:pt idx="2">
                  <c:v>-2.8146931162244267E-2</c:v>
                </c:pt>
                <c:pt idx="3">
                  <c:v>-9.1566045867169696E-2</c:v>
                </c:pt>
                <c:pt idx="4">
                  <c:v>-0.14685729837922187</c:v>
                </c:pt>
                <c:pt idx="5">
                  <c:v>-0.19402068869840081</c:v>
                </c:pt>
                <c:pt idx="6">
                  <c:v>-0.23305621682470648</c:v>
                </c:pt>
                <c:pt idx="7">
                  <c:v>-0.26396388275813887</c:v>
                </c:pt>
                <c:pt idx="8">
                  <c:v>-0.28674368649869808</c:v>
                </c:pt>
                <c:pt idx="9">
                  <c:v>-0.30139562804638403</c:v>
                </c:pt>
                <c:pt idx="10">
                  <c:v>-0.30791970740119667</c:v>
                </c:pt>
                <c:pt idx="11">
                  <c:v>-0.30631592456313605</c:v>
                </c:pt>
                <c:pt idx="12">
                  <c:v>-0.29658427953220234</c:v>
                </c:pt>
                <c:pt idx="13">
                  <c:v>-0.27872477230839526</c:v>
                </c:pt>
                <c:pt idx="14">
                  <c:v>-0.25273740289171487</c:v>
                </c:pt>
                <c:pt idx="15">
                  <c:v>-0.21862217128216138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8C-4045-A547-09934E10B30A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Active!$U$21:$U$109</c:f>
              <c:numCache>
                <c:formatCode>General</c:formatCode>
                <c:ptCount val="89"/>
                <c:pt idx="51">
                  <c:v>-0.26406999999744585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D8C-4045-A547-09934E10B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599952"/>
        <c:axId val="1"/>
      </c:scatterChart>
      <c:valAx>
        <c:axId val="502599952"/>
        <c:scaling>
          <c:orientation val="minMax"/>
          <c:max val="40000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2307692307693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24"/>
          <c:min val="-0.3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07692307692305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5999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769230769230769E-2"/>
          <c:y val="0.9088076726258274"/>
          <c:w val="0.9430769230769230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Pup - O-C Diagr.</a:t>
            </a:r>
          </a:p>
        </c:rich>
      </c:tx>
      <c:layout>
        <c:manualLayout>
          <c:xMode val="edge"/>
          <c:yMode val="edge"/>
          <c:x val="0.3732723732114130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71295469853276"/>
          <c:y val="0.23511007774245343"/>
          <c:w val="0.81106112450365497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Active!$H$21:$H$109</c:f>
              <c:numCache>
                <c:formatCode>General</c:formatCode>
                <c:ptCount val="89"/>
                <c:pt idx="0">
                  <c:v>0.20016000000032363</c:v>
                </c:pt>
                <c:pt idx="1">
                  <c:v>0.22751500000231317</c:v>
                </c:pt>
                <c:pt idx="2">
                  <c:v>0.19344999999884749</c:v>
                </c:pt>
                <c:pt idx="3">
                  <c:v>0.24001999999745749</c:v>
                </c:pt>
                <c:pt idx="4">
                  <c:v>8.2099999999627471E-2</c:v>
                </c:pt>
                <c:pt idx="5">
                  <c:v>0.14159499999732361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B5-499D-8588-5DA183B808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Active!$F$21:$F$1009</c:f>
              <c:numCache>
                <c:formatCode>General</c:formatCode>
                <c:ptCount val="9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  <c:pt idx="89">
                  <c:v>42021.5</c:v>
                </c:pt>
                <c:pt idx="90">
                  <c:v>42021.5</c:v>
                </c:pt>
                <c:pt idx="91">
                  <c:v>42021.5</c:v>
                </c:pt>
                <c:pt idx="92">
                  <c:v>42225</c:v>
                </c:pt>
                <c:pt idx="93">
                  <c:v>43102.5</c:v>
                </c:pt>
              </c:numCache>
            </c:numRef>
          </c:xVal>
          <c:yVal>
            <c:numRef>
              <c:f>Active!$I$21:$I$1009</c:f>
              <c:numCache>
                <c:formatCode>General</c:formatCode>
                <c:ptCount val="989"/>
                <c:pt idx="6">
                  <c:v>-0.21750500000052853</c:v>
                </c:pt>
                <c:pt idx="7">
                  <c:v>-0.19860499999776948</c:v>
                </c:pt>
                <c:pt idx="8">
                  <c:v>-0.2424749999991036</c:v>
                </c:pt>
                <c:pt idx="9">
                  <c:v>-0.24448000000120373</c:v>
                </c:pt>
                <c:pt idx="10">
                  <c:v>-0.24248000000079628</c:v>
                </c:pt>
                <c:pt idx="11">
                  <c:v>-0.25424999999813735</c:v>
                </c:pt>
                <c:pt idx="12">
                  <c:v>-0.24654000000009546</c:v>
                </c:pt>
                <c:pt idx="13">
                  <c:v>-0.26765000000159489</c:v>
                </c:pt>
                <c:pt idx="14">
                  <c:v>-0.2531200000012177</c:v>
                </c:pt>
                <c:pt idx="15">
                  <c:v>-0.27343499999551568</c:v>
                </c:pt>
                <c:pt idx="16">
                  <c:v>-0.2677350000012666</c:v>
                </c:pt>
                <c:pt idx="17">
                  <c:v>-0.26097000000299886</c:v>
                </c:pt>
                <c:pt idx="18">
                  <c:v>-0.28152000000409316</c:v>
                </c:pt>
                <c:pt idx="19">
                  <c:v>-0.2765949999957229</c:v>
                </c:pt>
                <c:pt idx="20">
                  <c:v>-0.29397500000050059</c:v>
                </c:pt>
                <c:pt idx="21">
                  <c:v>-0.28695499999594176</c:v>
                </c:pt>
                <c:pt idx="22">
                  <c:v>-0.28620999999839114</c:v>
                </c:pt>
                <c:pt idx="23">
                  <c:v>-0.27682500000082655</c:v>
                </c:pt>
                <c:pt idx="24">
                  <c:v>-0.27827999999863096</c:v>
                </c:pt>
                <c:pt idx="25">
                  <c:v>-0.28082500000164146</c:v>
                </c:pt>
                <c:pt idx="26">
                  <c:v>-0.28951499999675434</c:v>
                </c:pt>
                <c:pt idx="28">
                  <c:v>-0.28244500000437256</c:v>
                </c:pt>
                <c:pt idx="29">
                  <c:v>-0.26989999999932479</c:v>
                </c:pt>
                <c:pt idx="30">
                  <c:v>-0.30431500000122469</c:v>
                </c:pt>
                <c:pt idx="31">
                  <c:v>-0.29259499999898253</c:v>
                </c:pt>
                <c:pt idx="32">
                  <c:v>-0.29482000000280095</c:v>
                </c:pt>
                <c:pt idx="33">
                  <c:v>-0.299910000001546</c:v>
                </c:pt>
                <c:pt idx="34">
                  <c:v>-0.2925249999971129</c:v>
                </c:pt>
                <c:pt idx="35">
                  <c:v>-0.29913999999553198</c:v>
                </c:pt>
                <c:pt idx="36">
                  <c:v>-0.29320999999617925</c:v>
                </c:pt>
                <c:pt idx="37">
                  <c:v>-0.30553000000509201</c:v>
                </c:pt>
                <c:pt idx="38">
                  <c:v>-0.29484999999840511</c:v>
                </c:pt>
                <c:pt idx="39">
                  <c:v>-0.28899500000261469</c:v>
                </c:pt>
                <c:pt idx="40">
                  <c:v>-0.29906499999924563</c:v>
                </c:pt>
                <c:pt idx="41">
                  <c:v>-0.28360999999858905</c:v>
                </c:pt>
                <c:pt idx="42">
                  <c:v>-0.3094450000062352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B5-499D-8588-5DA183B8083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Active!$J$21:$J$109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B5-499D-8588-5DA183B8083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Active!$F$21:$F$1009</c:f>
              <c:numCache>
                <c:formatCode>General</c:formatCode>
                <c:ptCount val="9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  <c:pt idx="89">
                  <c:v>42021.5</c:v>
                </c:pt>
                <c:pt idx="90">
                  <c:v>42021.5</c:v>
                </c:pt>
                <c:pt idx="91">
                  <c:v>42021.5</c:v>
                </c:pt>
                <c:pt idx="92">
                  <c:v>42225</c:v>
                </c:pt>
                <c:pt idx="93">
                  <c:v>43102.5</c:v>
                </c:pt>
              </c:numCache>
            </c:numRef>
          </c:xVal>
          <c:yVal>
            <c:numRef>
              <c:f>Active!$K$21:$K$1009</c:f>
              <c:numCache>
                <c:formatCode>General</c:formatCode>
                <c:ptCount val="989"/>
                <c:pt idx="43">
                  <c:v>-0.30522000000200933</c:v>
                </c:pt>
                <c:pt idx="44">
                  <c:v>-0.30551499999273801</c:v>
                </c:pt>
                <c:pt idx="45">
                  <c:v>-0.30632000000332482</c:v>
                </c:pt>
                <c:pt idx="46">
                  <c:v>-0.30610999999771593</c:v>
                </c:pt>
                <c:pt idx="47">
                  <c:v>-0.30555000000458676</c:v>
                </c:pt>
                <c:pt idx="48">
                  <c:v>-0.30567000000155531</c:v>
                </c:pt>
                <c:pt idx="49">
                  <c:v>-0.30553999999392545</c:v>
                </c:pt>
                <c:pt idx="50">
                  <c:v>-0.30656499999895459</c:v>
                </c:pt>
                <c:pt idx="52">
                  <c:v>-0.30711499999597436</c:v>
                </c:pt>
                <c:pt idx="53">
                  <c:v>-0.3072600000014063</c:v>
                </c:pt>
                <c:pt idx="54">
                  <c:v>-0.30506500000046799</c:v>
                </c:pt>
                <c:pt idx="55">
                  <c:v>-0.30683500000304775</c:v>
                </c:pt>
                <c:pt idx="56">
                  <c:v>-0.30664500000420958</c:v>
                </c:pt>
                <c:pt idx="57">
                  <c:v>-0.30583000000478933</c:v>
                </c:pt>
                <c:pt idx="58">
                  <c:v>-0.30727499999920838</c:v>
                </c:pt>
                <c:pt idx="59">
                  <c:v>-0.30643499999860069</c:v>
                </c:pt>
                <c:pt idx="60">
                  <c:v>-0.3064749999975902</c:v>
                </c:pt>
                <c:pt idx="61">
                  <c:v>-0.30679500000405824</c:v>
                </c:pt>
                <c:pt idx="62">
                  <c:v>-0.30584500000259141</c:v>
                </c:pt>
                <c:pt idx="63">
                  <c:v>-0.30574499999784166</c:v>
                </c:pt>
                <c:pt idx="64">
                  <c:v>-0.30597999999736203</c:v>
                </c:pt>
                <c:pt idx="65">
                  <c:v>-0.3063350000011269</c:v>
                </c:pt>
                <c:pt idx="66">
                  <c:v>-0.30821500000456581</c:v>
                </c:pt>
                <c:pt idx="67">
                  <c:v>-0.30436500000359956</c:v>
                </c:pt>
                <c:pt idx="68">
                  <c:v>-0.30126999999629334</c:v>
                </c:pt>
                <c:pt idx="69">
                  <c:v>-0.3024749999967753</c:v>
                </c:pt>
                <c:pt idx="70">
                  <c:v>-0.30206999999791151</c:v>
                </c:pt>
                <c:pt idx="71">
                  <c:v>-0.29980999999679625</c:v>
                </c:pt>
                <c:pt idx="72">
                  <c:v>-0.30054000000382075</c:v>
                </c:pt>
                <c:pt idx="73">
                  <c:v>-0.30042500000126893</c:v>
                </c:pt>
                <c:pt idx="74">
                  <c:v>-0.29950000000098953</c:v>
                </c:pt>
                <c:pt idx="75">
                  <c:v>-0.29106999999930849</c:v>
                </c:pt>
                <c:pt idx="76">
                  <c:v>-0.28279499999916879</c:v>
                </c:pt>
                <c:pt idx="77">
                  <c:v>-0.27854999999544816</c:v>
                </c:pt>
                <c:pt idx="78">
                  <c:v>-0.27474999989499338</c:v>
                </c:pt>
                <c:pt idx="79">
                  <c:v>-0.27444999993895181</c:v>
                </c:pt>
                <c:pt idx="80">
                  <c:v>-0.27444999993895181</c:v>
                </c:pt>
                <c:pt idx="81">
                  <c:v>-0.27531000000453787</c:v>
                </c:pt>
                <c:pt idx="82">
                  <c:v>-0.27466999999887776</c:v>
                </c:pt>
                <c:pt idx="83">
                  <c:v>-0.27141500000288943</c:v>
                </c:pt>
                <c:pt idx="84">
                  <c:v>-0.27071499999874504</c:v>
                </c:pt>
                <c:pt idx="85">
                  <c:v>-0.2701149999993504</c:v>
                </c:pt>
                <c:pt idx="86">
                  <c:v>-0.26984000000084052</c:v>
                </c:pt>
                <c:pt idx="87">
                  <c:v>-0.26568000000406755</c:v>
                </c:pt>
                <c:pt idx="88">
                  <c:v>-0.26311500000156229</c:v>
                </c:pt>
                <c:pt idx="89">
                  <c:v>-0.26271499999711523</c:v>
                </c:pt>
                <c:pt idx="90">
                  <c:v>-0.26111500000115484</c:v>
                </c:pt>
                <c:pt idx="91">
                  <c:v>-0.26081500000145752</c:v>
                </c:pt>
                <c:pt idx="92">
                  <c:v>-0.25944999999774154</c:v>
                </c:pt>
                <c:pt idx="93">
                  <c:v>-0.25532499999826541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B5-499D-8588-5DA183B8083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Active!$L$21:$L$109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B5-499D-8588-5DA183B808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Active!$M$21:$M$109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B5-499D-8588-5DA183B808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Active!$N$21:$N$109</c:f>
              <c:numCache>
                <c:formatCode>General</c:formatCode>
                <c:ptCount val="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B5-499D-8588-5DA183B808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Active!$O$21:$O$109</c:f>
              <c:numCache>
                <c:formatCode>General</c:formatCode>
                <c:ptCount val="89"/>
                <c:pt idx="0">
                  <c:v>-0.54738069870700223</c:v>
                </c:pt>
                <c:pt idx="1">
                  <c:v>-0.54505167678557487</c:v>
                </c:pt>
                <c:pt idx="2">
                  <c:v>-0.54407951385173259</c:v>
                </c:pt>
                <c:pt idx="3">
                  <c:v>-0.53747335403228935</c:v>
                </c:pt>
                <c:pt idx="5">
                  <c:v>-0.50869695217966593</c:v>
                </c:pt>
                <c:pt idx="43">
                  <c:v>-0.32725875378811337</c:v>
                </c:pt>
                <c:pt idx="44">
                  <c:v>-0.32521399003447615</c:v>
                </c:pt>
                <c:pt idx="45">
                  <c:v>-0.32157359043231026</c:v>
                </c:pt>
                <c:pt idx="46">
                  <c:v>-0.31839368906196436</c:v>
                </c:pt>
                <c:pt idx="47">
                  <c:v>-0.31837852862634886</c:v>
                </c:pt>
                <c:pt idx="48">
                  <c:v>-0.31825724514142506</c:v>
                </c:pt>
                <c:pt idx="49">
                  <c:v>-0.31819281329005933</c:v>
                </c:pt>
                <c:pt idx="50">
                  <c:v>-0.31791803039452882</c:v>
                </c:pt>
                <c:pt idx="51">
                  <c:v>-0.31761292662776741</c:v>
                </c:pt>
                <c:pt idx="52">
                  <c:v>-0.3150564981721079</c:v>
                </c:pt>
                <c:pt idx="53">
                  <c:v>-0.31503944268204054</c:v>
                </c:pt>
                <c:pt idx="54">
                  <c:v>-0.31484804218239515</c:v>
                </c:pt>
                <c:pt idx="55">
                  <c:v>-0.31209263300928258</c:v>
                </c:pt>
                <c:pt idx="56">
                  <c:v>-0.31193723854422395</c:v>
                </c:pt>
                <c:pt idx="57">
                  <c:v>-0.31160181390623154</c:v>
                </c:pt>
                <c:pt idx="58">
                  <c:v>-0.30881797891634</c:v>
                </c:pt>
                <c:pt idx="59">
                  <c:v>-0.3087573371738781</c:v>
                </c:pt>
                <c:pt idx="60">
                  <c:v>-0.3087421767382626</c:v>
                </c:pt>
                <c:pt idx="61">
                  <c:v>-0.3079765747396811</c:v>
                </c:pt>
                <c:pt idx="62">
                  <c:v>-0.30526664687341498</c:v>
                </c:pt>
                <c:pt idx="63">
                  <c:v>-0.30526664687341498</c:v>
                </c:pt>
                <c:pt idx="64">
                  <c:v>-0.30510177713609665</c:v>
                </c:pt>
                <c:pt idx="65">
                  <c:v>-0.3050809315371254</c:v>
                </c:pt>
                <c:pt idx="66">
                  <c:v>-0.30220802898799287</c:v>
                </c:pt>
                <c:pt idx="67">
                  <c:v>-0.30199957299828012</c:v>
                </c:pt>
                <c:pt idx="68">
                  <c:v>-0.29960990933439086</c:v>
                </c:pt>
                <c:pt idx="69">
                  <c:v>-0.29911530012243598</c:v>
                </c:pt>
                <c:pt idx="70">
                  <c:v>-0.29877608537553974</c:v>
                </c:pt>
                <c:pt idx="71">
                  <c:v>-0.29580463999490664</c:v>
                </c:pt>
                <c:pt idx="72">
                  <c:v>-0.29571746749011762</c:v>
                </c:pt>
                <c:pt idx="73">
                  <c:v>-0.29564735047539609</c:v>
                </c:pt>
                <c:pt idx="74">
                  <c:v>-0.28989586021377528</c:v>
                </c:pt>
                <c:pt idx="75">
                  <c:v>-0.28600341836950205</c:v>
                </c:pt>
                <c:pt idx="76">
                  <c:v>-0.28341666904261165</c:v>
                </c:pt>
                <c:pt idx="77">
                  <c:v>-0.27649782523859923</c:v>
                </c:pt>
                <c:pt idx="78">
                  <c:v>-0.27384474900589117</c:v>
                </c:pt>
                <c:pt idx="79">
                  <c:v>-0.27384474900589117</c:v>
                </c:pt>
                <c:pt idx="80">
                  <c:v>-0.27384474900589117</c:v>
                </c:pt>
                <c:pt idx="81">
                  <c:v>-0.27382200835246795</c:v>
                </c:pt>
                <c:pt idx="82">
                  <c:v>-0.27323075136346442</c:v>
                </c:pt>
                <c:pt idx="83">
                  <c:v>-0.27067432290780491</c:v>
                </c:pt>
                <c:pt idx="84">
                  <c:v>-0.27067432290780491</c:v>
                </c:pt>
                <c:pt idx="85">
                  <c:v>-0.27067432290780491</c:v>
                </c:pt>
                <c:pt idx="86">
                  <c:v>-0.27017213347804236</c:v>
                </c:pt>
                <c:pt idx="87">
                  <c:v>-0.26720068809740927</c:v>
                </c:pt>
                <c:pt idx="88">
                  <c:v>-0.2644964453944989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B5-499D-8588-5DA183B80838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Active!$V$2:$V$1007</c:f>
              <c:numCache>
                <c:formatCode>General</c:formatCode>
                <c:ptCount val="1006"/>
                <c:pt idx="0">
                  <c:v>-25000</c:v>
                </c:pt>
                <c:pt idx="1">
                  <c:v>-20000</c:v>
                </c:pt>
                <c:pt idx="2">
                  <c:v>-15000</c:v>
                </c:pt>
                <c:pt idx="3">
                  <c:v>-10000</c:v>
                </c:pt>
                <c:pt idx="4">
                  <c:v>-5000</c:v>
                </c:pt>
                <c:pt idx="5">
                  <c:v>0</c:v>
                </c:pt>
                <c:pt idx="6">
                  <c:v>5000</c:v>
                </c:pt>
                <c:pt idx="7">
                  <c:v>10000</c:v>
                </c:pt>
                <c:pt idx="8">
                  <c:v>15000</c:v>
                </c:pt>
                <c:pt idx="9">
                  <c:v>20000</c:v>
                </c:pt>
                <c:pt idx="10">
                  <c:v>25000</c:v>
                </c:pt>
                <c:pt idx="11">
                  <c:v>30000</c:v>
                </c:pt>
                <c:pt idx="12">
                  <c:v>35000</c:v>
                </c:pt>
                <c:pt idx="13">
                  <c:v>40000</c:v>
                </c:pt>
                <c:pt idx="14">
                  <c:v>45000</c:v>
                </c:pt>
                <c:pt idx="15">
                  <c:v>50000</c:v>
                </c:pt>
                <c:pt idx="16">
                  <c:v>55000</c:v>
                </c:pt>
                <c:pt idx="17">
                  <c:v>60000</c:v>
                </c:pt>
              </c:numCache>
            </c:numRef>
          </c:xVal>
          <c:yVal>
            <c:numRef>
              <c:f>Active!$W$2:$W$1007</c:f>
              <c:numCache>
                <c:formatCode>General</c:formatCode>
                <c:ptCount val="1006"/>
                <c:pt idx="0">
                  <c:v>0.12307488482622637</c:v>
                </c:pt>
                <c:pt idx="1">
                  <c:v>4.3400045735554407E-2</c:v>
                </c:pt>
                <c:pt idx="2">
                  <c:v>-2.8146931162244267E-2</c:v>
                </c:pt>
                <c:pt idx="3">
                  <c:v>-9.1566045867169696E-2</c:v>
                </c:pt>
                <c:pt idx="4">
                  <c:v>-0.14685729837922187</c:v>
                </c:pt>
                <c:pt idx="5">
                  <c:v>-0.19402068869840081</c:v>
                </c:pt>
                <c:pt idx="6">
                  <c:v>-0.23305621682470648</c:v>
                </c:pt>
                <c:pt idx="7">
                  <c:v>-0.26396388275813887</c:v>
                </c:pt>
                <c:pt idx="8">
                  <c:v>-0.28674368649869808</c:v>
                </c:pt>
                <c:pt idx="9">
                  <c:v>-0.30139562804638403</c:v>
                </c:pt>
                <c:pt idx="10">
                  <c:v>-0.30791970740119667</c:v>
                </c:pt>
                <c:pt idx="11">
                  <c:v>-0.30631592456313605</c:v>
                </c:pt>
                <c:pt idx="12">
                  <c:v>-0.29658427953220234</c:v>
                </c:pt>
                <c:pt idx="13">
                  <c:v>-0.27872477230839526</c:v>
                </c:pt>
                <c:pt idx="14">
                  <c:v>-0.25273740289171487</c:v>
                </c:pt>
                <c:pt idx="15">
                  <c:v>-0.21862217128216138</c:v>
                </c:pt>
                <c:pt idx="16">
                  <c:v>-0.17637907747973453</c:v>
                </c:pt>
                <c:pt idx="17">
                  <c:v>-0.12600812148443441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B5-499D-8588-5DA183B80838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Active!$F$21:$F$109</c:f>
              <c:numCache>
                <c:formatCode>General</c:formatCode>
                <c:ptCount val="89"/>
                <c:pt idx="0">
                  <c:v>-32616</c:v>
                </c:pt>
                <c:pt idx="1">
                  <c:v>-32001.5</c:v>
                </c:pt>
                <c:pt idx="2">
                  <c:v>-31745</c:v>
                </c:pt>
                <c:pt idx="3">
                  <c:v>-30002</c:v>
                </c:pt>
                <c:pt idx="4">
                  <c:v>-22410</c:v>
                </c:pt>
                <c:pt idx="5">
                  <c:v>-22409.5</c:v>
                </c:pt>
                <c:pt idx="6">
                  <c:v>0.5</c:v>
                </c:pt>
                <c:pt idx="7">
                  <c:v>110.5</c:v>
                </c:pt>
                <c:pt idx="8">
                  <c:v>5097.5</c:v>
                </c:pt>
                <c:pt idx="9">
                  <c:v>5148</c:v>
                </c:pt>
                <c:pt idx="10">
                  <c:v>5148</c:v>
                </c:pt>
                <c:pt idx="11">
                  <c:v>5925</c:v>
                </c:pt>
                <c:pt idx="12">
                  <c:v>6654</c:v>
                </c:pt>
                <c:pt idx="13">
                  <c:v>8465</c:v>
                </c:pt>
                <c:pt idx="14">
                  <c:v>8612</c:v>
                </c:pt>
                <c:pt idx="15">
                  <c:v>9393.5</c:v>
                </c:pt>
                <c:pt idx="16">
                  <c:v>10223.5</c:v>
                </c:pt>
                <c:pt idx="17">
                  <c:v>11097</c:v>
                </c:pt>
                <c:pt idx="18">
                  <c:v>15352</c:v>
                </c:pt>
                <c:pt idx="19">
                  <c:v>15409.5</c:v>
                </c:pt>
                <c:pt idx="20">
                  <c:v>16147.5</c:v>
                </c:pt>
                <c:pt idx="21">
                  <c:v>16945.5</c:v>
                </c:pt>
                <c:pt idx="22">
                  <c:v>17021</c:v>
                </c:pt>
                <c:pt idx="23">
                  <c:v>17032.5</c:v>
                </c:pt>
                <c:pt idx="24">
                  <c:v>17828</c:v>
                </c:pt>
                <c:pt idx="25">
                  <c:v>18632.5</c:v>
                </c:pt>
                <c:pt idx="26">
                  <c:v>18701.5</c:v>
                </c:pt>
                <c:pt idx="27">
                  <c:v>19493.5</c:v>
                </c:pt>
                <c:pt idx="28">
                  <c:v>19494.5</c:v>
                </c:pt>
                <c:pt idx="29">
                  <c:v>20290</c:v>
                </c:pt>
                <c:pt idx="30">
                  <c:v>21181.5</c:v>
                </c:pt>
                <c:pt idx="31">
                  <c:v>21209.5</c:v>
                </c:pt>
                <c:pt idx="32">
                  <c:v>21982</c:v>
                </c:pt>
                <c:pt idx="33">
                  <c:v>21991</c:v>
                </c:pt>
                <c:pt idx="34">
                  <c:v>22802.5</c:v>
                </c:pt>
                <c:pt idx="35">
                  <c:v>22814</c:v>
                </c:pt>
                <c:pt idx="36">
                  <c:v>23621</c:v>
                </c:pt>
                <c:pt idx="37">
                  <c:v>23653</c:v>
                </c:pt>
                <c:pt idx="38">
                  <c:v>23685</c:v>
                </c:pt>
                <c:pt idx="39">
                  <c:v>23749.5</c:v>
                </c:pt>
                <c:pt idx="40">
                  <c:v>23756.5</c:v>
                </c:pt>
                <c:pt idx="41">
                  <c:v>23761</c:v>
                </c:pt>
                <c:pt idx="42">
                  <c:v>24494.5</c:v>
                </c:pt>
                <c:pt idx="43">
                  <c:v>25462</c:v>
                </c:pt>
                <c:pt idx="44">
                  <c:v>26001.5</c:v>
                </c:pt>
                <c:pt idx="45">
                  <c:v>26962</c:v>
                </c:pt>
                <c:pt idx="46">
                  <c:v>27801</c:v>
                </c:pt>
                <c:pt idx="47">
                  <c:v>27805</c:v>
                </c:pt>
                <c:pt idx="48">
                  <c:v>27837</c:v>
                </c:pt>
                <c:pt idx="49">
                  <c:v>27854</c:v>
                </c:pt>
                <c:pt idx="50">
                  <c:v>27926.5</c:v>
                </c:pt>
                <c:pt idx="51">
                  <c:v>28007</c:v>
                </c:pt>
                <c:pt idx="52">
                  <c:v>28681.5</c:v>
                </c:pt>
                <c:pt idx="53">
                  <c:v>28686</c:v>
                </c:pt>
                <c:pt idx="54">
                  <c:v>28736.5</c:v>
                </c:pt>
                <c:pt idx="55">
                  <c:v>29463.5</c:v>
                </c:pt>
                <c:pt idx="56">
                  <c:v>29504.5</c:v>
                </c:pt>
                <c:pt idx="57">
                  <c:v>29593</c:v>
                </c:pt>
                <c:pt idx="58">
                  <c:v>30327.5</c:v>
                </c:pt>
                <c:pt idx="59">
                  <c:v>30343.5</c:v>
                </c:pt>
                <c:pt idx="60">
                  <c:v>30347.5</c:v>
                </c:pt>
                <c:pt idx="61">
                  <c:v>30549.5</c:v>
                </c:pt>
                <c:pt idx="62">
                  <c:v>31264.5</c:v>
                </c:pt>
                <c:pt idx="63">
                  <c:v>31264.5</c:v>
                </c:pt>
                <c:pt idx="64">
                  <c:v>31308</c:v>
                </c:pt>
                <c:pt idx="65">
                  <c:v>31313.5</c:v>
                </c:pt>
                <c:pt idx="66">
                  <c:v>32071.5</c:v>
                </c:pt>
                <c:pt idx="67">
                  <c:v>32126.5</c:v>
                </c:pt>
                <c:pt idx="68">
                  <c:v>32757</c:v>
                </c:pt>
                <c:pt idx="69">
                  <c:v>32887.5</c:v>
                </c:pt>
                <c:pt idx="70">
                  <c:v>32977</c:v>
                </c:pt>
                <c:pt idx="71">
                  <c:v>33761</c:v>
                </c:pt>
                <c:pt idx="72">
                  <c:v>33784</c:v>
                </c:pt>
                <c:pt idx="73">
                  <c:v>33802.5</c:v>
                </c:pt>
                <c:pt idx="74">
                  <c:v>35320</c:v>
                </c:pt>
                <c:pt idx="75">
                  <c:v>36347</c:v>
                </c:pt>
                <c:pt idx="76">
                  <c:v>37029.5</c:v>
                </c:pt>
                <c:pt idx="77">
                  <c:v>38855</c:v>
                </c:pt>
                <c:pt idx="78">
                  <c:v>39555</c:v>
                </c:pt>
                <c:pt idx="79">
                  <c:v>39555</c:v>
                </c:pt>
                <c:pt idx="80">
                  <c:v>39555</c:v>
                </c:pt>
                <c:pt idx="81">
                  <c:v>39561</c:v>
                </c:pt>
                <c:pt idx="82">
                  <c:v>39717</c:v>
                </c:pt>
                <c:pt idx="83">
                  <c:v>40391.5</c:v>
                </c:pt>
                <c:pt idx="84">
                  <c:v>40391.5</c:v>
                </c:pt>
                <c:pt idx="85">
                  <c:v>40391.5</c:v>
                </c:pt>
                <c:pt idx="86">
                  <c:v>40524</c:v>
                </c:pt>
                <c:pt idx="87">
                  <c:v>41308</c:v>
                </c:pt>
                <c:pt idx="88">
                  <c:v>42021.5</c:v>
                </c:pt>
              </c:numCache>
            </c:numRef>
          </c:xVal>
          <c:yVal>
            <c:numRef>
              <c:f>Active!$U$21:$U$109</c:f>
              <c:numCache>
                <c:formatCode>General</c:formatCode>
                <c:ptCount val="89"/>
                <c:pt idx="51">
                  <c:v>-0.26406999999744585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FB5-499D-8588-5DA183B80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200080"/>
        <c:axId val="1"/>
      </c:scatterChart>
      <c:valAx>
        <c:axId val="491200080"/>
        <c:scaling>
          <c:orientation val="minMax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937402985917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3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91244239631339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2000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165898617511521E-3"/>
          <c:y val="0.90909222554077285"/>
          <c:w val="0.9416297156403836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Pup -- O-C Diagr</a:t>
            </a:r>
          </a:p>
        </c:rich>
      </c:tx>
      <c:layout>
        <c:manualLayout>
          <c:xMode val="edge"/>
          <c:yMode val="edge"/>
          <c:x val="0.40170991446581994"/>
          <c:y val="3.1111111111111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18155260506402E-2"/>
          <c:y val="0.17333370949155705"/>
          <c:w val="0.89499496217157237"/>
          <c:h val="0.69555706501099179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Q_Fit!$D$21:$D$57</c:f>
              <c:numCache>
                <c:formatCode>General</c:formatCode>
                <c:ptCount val="37"/>
                <c:pt idx="0">
                  <c:v>-2.2410000000000001</c:v>
                </c:pt>
                <c:pt idx="1">
                  <c:v>5.0000000000000002E-5</c:v>
                </c:pt>
                <c:pt idx="2">
                  <c:v>1.1050000000000001E-2</c:v>
                </c:pt>
                <c:pt idx="3">
                  <c:v>0.50975000000000004</c:v>
                </c:pt>
                <c:pt idx="4">
                  <c:v>0.51480000000000004</c:v>
                </c:pt>
                <c:pt idx="5">
                  <c:v>0.51480000000000004</c:v>
                </c:pt>
                <c:pt idx="6">
                  <c:v>0.59250000000000003</c:v>
                </c:pt>
                <c:pt idx="7">
                  <c:v>0.66539999999999999</c:v>
                </c:pt>
                <c:pt idx="8">
                  <c:v>0.84650000000000003</c:v>
                </c:pt>
                <c:pt idx="9">
                  <c:v>0.86119999999999997</c:v>
                </c:pt>
                <c:pt idx="10">
                  <c:v>0.93935000000000002</c:v>
                </c:pt>
                <c:pt idx="11">
                  <c:v>1.0223500000000001</c:v>
                </c:pt>
                <c:pt idx="12">
                  <c:v>1.1096999999999999</c:v>
                </c:pt>
                <c:pt idx="13">
                  <c:v>1.5351999999999999</c:v>
                </c:pt>
                <c:pt idx="14">
                  <c:v>1.54095</c:v>
                </c:pt>
                <c:pt idx="15">
                  <c:v>1.6147499999999999</c:v>
                </c:pt>
                <c:pt idx="16">
                  <c:v>1.69455</c:v>
                </c:pt>
                <c:pt idx="17">
                  <c:v>1.7020999999999999</c:v>
                </c:pt>
                <c:pt idx="18">
                  <c:v>1.7032499999999999</c:v>
                </c:pt>
                <c:pt idx="19">
                  <c:v>1.7827999999999999</c:v>
                </c:pt>
                <c:pt idx="20">
                  <c:v>1.8632500000000001</c:v>
                </c:pt>
                <c:pt idx="21">
                  <c:v>1.87015</c:v>
                </c:pt>
                <c:pt idx="22">
                  <c:v>1.9494499999999999</c:v>
                </c:pt>
                <c:pt idx="23">
                  <c:v>2.0289999999999999</c:v>
                </c:pt>
                <c:pt idx="24">
                  <c:v>2.1209500000000001</c:v>
                </c:pt>
                <c:pt idx="25">
                  <c:v>3.0347499999999998</c:v>
                </c:pt>
                <c:pt idx="26">
                  <c:v>3.1264500000000002</c:v>
                </c:pt>
                <c:pt idx="27">
                  <c:v>3.1264500000000002</c:v>
                </c:pt>
                <c:pt idx="28">
                  <c:v>3.1307999999999998</c:v>
                </c:pt>
                <c:pt idx="29">
                  <c:v>3.2071499999999999</c:v>
                </c:pt>
                <c:pt idx="30">
                  <c:v>3.21265</c:v>
                </c:pt>
                <c:pt idx="31">
                  <c:v>3.2757000000000001</c:v>
                </c:pt>
                <c:pt idx="32">
                  <c:v>3.2887499999999998</c:v>
                </c:pt>
                <c:pt idx="33">
                  <c:v>3.2976999999999999</c:v>
                </c:pt>
                <c:pt idx="34">
                  <c:v>3.3761000000000001</c:v>
                </c:pt>
                <c:pt idx="35">
                  <c:v>3.3784000000000001</c:v>
                </c:pt>
                <c:pt idx="36">
                  <c:v>3.3802500000000002</c:v>
                </c:pt>
              </c:numCache>
            </c:numRef>
          </c:xVal>
          <c:yVal>
            <c:numRef>
              <c:f>Q_Fit!$E$21:$E$57</c:f>
              <c:numCache>
                <c:formatCode>General</c:formatCode>
                <c:ptCount val="37"/>
                <c:pt idx="0">
                  <c:v>8.2099999999627471E-2</c:v>
                </c:pt>
                <c:pt idx="1">
                  <c:v>-0.21750500000052853</c:v>
                </c:pt>
                <c:pt idx="2">
                  <c:v>-0.19860499999776948</c:v>
                </c:pt>
                <c:pt idx="3">
                  <c:v>-0.2424749999991036</c:v>
                </c:pt>
                <c:pt idx="4">
                  <c:v>-0.24448000000120373</c:v>
                </c:pt>
                <c:pt idx="5">
                  <c:v>-0.24248000000079628</c:v>
                </c:pt>
                <c:pt idx="6">
                  <c:v>-0.25424999999813735</c:v>
                </c:pt>
                <c:pt idx="7">
                  <c:v>-0.24654000000009546</c:v>
                </c:pt>
                <c:pt idx="8">
                  <c:v>-0.26765000000159489</c:v>
                </c:pt>
                <c:pt idx="9">
                  <c:v>-0.2531200000012177</c:v>
                </c:pt>
                <c:pt idx="10">
                  <c:v>-0.27343499999551568</c:v>
                </c:pt>
                <c:pt idx="11">
                  <c:v>-0.2677350000012666</c:v>
                </c:pt>
                <c:pt idx="12">
                  <c:v>-0.26097000000299886</c:v>
                </c:pt>
                <c:pt idx="13">
                  <c:v>-0.28152000000409316</c:v>
                </c:pt>
                <c:pt idx="14">
                  <c:v>-0.2765949999957229</c:v>
                </c:pt>
                <c:pt idx="15">
                  <c:v>-0.29397500000050059</c:v>
                </c:pt>
                <c:pt idx="16">
                  <c:v>-0.28695499999594176</c:v>
                </c:pt>
                <c:pt idx="17">
                  <c:v>-0.28620999999839114</c:v>
                </c:pt>
                <c:pt idx="18">
                  <c:v>-0.27682500000082655</c:v>
                </c:pt>
                <c:pt idx="19">
                  <c:v>-0.27827999999863096</c:v>
                </c:pt>
                <c:pt idx="20">
                  <c:v>-0.28082500000164146</c:v>
                </c:pt>
                <c:pt idx="21">
                  <c:v>-0.28951499999675434</c:v>
                </c:pt>
                <c:pt idx="22">
                  <c:v>-0.28244500000437256</c:v>
                </c:pt>
                <c:pt idx="23">
                  <c:v>-0.26989999999932479</c:v>
                </c:pt>
                <c:pt idx="24">
                  <c:v>-0.29259499999898253</c:v>
                </c:pt>
                <c:pt idx="25">
                  <c:v>-0.3064749999975902</c:v>
                </c:pt>
                <c:pt idx="26">
                  <c:v>-0.30584500000259141</c:v>
                </c:pt>
                <c:pt idx="27">
                  <c:v>-0.30574499999784166</c:v>
                </c:pt>
                <c:pt idx="28">
                  <c:v>-0.30597999999736203</c:v>
                </c:pt>
                <c:pt idx="29">
                  <c:v>-0.30821500000456581</c:v>
                </c:pt>
                <c:pt idx="30">
                  <c:v>-0.30436500000359956</c:v>
                </c:pt>
                <c:pt idx="31">
                  <c:v>-0.30126999999629334</c:v>
                </c:pt>
                <c:pt idx="32">
                  <c:v>-0.3024749999967753</c:v>
                </c:pt>
                <c:pt idx="33">
                  <c:v>-0.30206999999791151</c:v>
                </c:pt>
                <c:pt idx="34">
                  <c:v>-0.29980999999679625</c:v>
                </c:pt>
                <c:pt idx="35">
                  <c:v>-0.30054000000382075</c:v>
                </c:pt>
                <c:pt idx="36">
                  <c:v>-0.30042500000126893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0C-4962-8399-7D9F360DE8B8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Q_Fit!$U$2:$U$21</c:f>
              <c:numCache>
                <c:formatCode>General</c:formatCode>
                <c:ptCount val="20"/>
                <c:pt idx="0">
                  <c:v>-2.5</c:v>
                </c:pt>
                <c:pt idx="1">
                  <c:v>-2.2000000000000002</c:v>
                </c:pt>
                <c:pt idx="2">
                  <c:v>-1.9</c:v>
                </c:pt>
                <c:pt idx="3">
                  <c:v>-1.6</c:v>
                </c:pt>
                <c:pt idx="4">
                  <c:v>-1.3</c:v>
                </c:pt>
                <c:pt idx="5">
                  <c:v>-1</c:v>
                </c:pt>
                <c:pt idx="6">
                  <c:v>-0.7</c:v>
                </c:pt>
                <c:pt idx="7">
                  <c:v>-0.4</c:v>
                </c:pt>
                <c:pt idx="8">
                  <c:v>-0.1</c:v>
                </c:pt>
                <c:pt idx="9">
                  <c:v>0.2</c:v>
                </c:pt>
                <c:pt idx="10">
                  <c:v>0.5</c:v>
                </c:pt>
                <c:pt idx="11">
                  <c:v>0.8</c:v>
                </c:pt>
                <c:pt idx="12">
                  <c:v>1.1000000000000001</c:v>
                </c:pt>
                <c:pt idx="13">
                  <c:v>1.4</c:v>
                </c:pt>
                <c:pt idx="14">
                  <c:v>1.7</c:v>
                </c:pt>
                <c:pt idx="15">
                  <c:v>2</c:v>
                </c:pt>
                <c:pt idx="16">
                  <c:v>2.2999999999999998</c:v>
                </c:pt>
                <c:pt idx="17">
                  <c:v>2.6</c:v>
                </c:pt>
                <c:pt idx="18">
                  <c:v>2.9</c:v>
                </c:pt>
                <c:pt idx="19">
                  <c:v>3.2</c:v>
                </c:pt>
              </c:numCache>
            </c:numRef>
          </c:xVal>
          <c:yVal>
            <c:numRef>
              <c:f>Q_Fit!$V$2:$V$21</c:f>
              <c:numCache>
                <c:formatCode>General</c:formatCode>
                <c:ptCount val="20"/>
                <c:pt idx="0">
                  <c:v>0.12226465865569655</c:v>
                </c:pt>
                <c:pt idx="1">
                  <c:v>7.3885625969495744E-2</c:v>
                </c:pt>
                <c:pt idx="2">
                  <c:v>2.8389565504340866E-2</c:v>
                </c:pt>
                <c:pt idx="3">
                  <c:v>-1.4223522739767951E-2</c:v>
                </c:pt>
                <c:pt idx="4">
                  <c:v>-5.3953638762830797E-2</c:v>
                </c:pt>
                <c:pt idx="5">
                  <c:v>-9.0800782564847665E-2</c:v>
                </c:pt>
                <c:pt idx="6">
                  <c:v>-0.12476495414581854</c:v>
                </c:pt>
                <c:pt idx="7">
                  <c:v>-0.15584615350574343</c:v>
                </c:pt>
                <c:pt idx="8">
                  <c:v>-0.18404438064462228</c:v>
                </c:pt>
                <c:pt idx="9">
                  <c:v>-0.20935963556245518</c:v>
                </c:pt>
                <c:pt idx="10">
                  <c:v>-0.23179191825924211</c:v>
                </c:pt>
                <c:pt idx="11">
                  <c:v>-0.25134122873498299</c:v>
                </c:pt>
                <c:pt idx="12">
                  <c:v>-0.26800756698967793</c:v>
                </c:pt>
                <c:pt idx="13">
                  <c:v>-0.28179093302332686</c:v>
                </c:pt>
                <c:pt idx="14">
                  <c:v>-0.2926913268359298</c:v>
                </c:pt>
                <c:pt idx="15">
                  <c:v>-0.30070874842748674</c:v>
                </c:pt>
                <c:pt idx="16">
                  <c:v>-0.30584319779799768</c:v>
                </c:pt>
                <c:pt idx="17">
                  <c:v>-0.30809467494746262</c:v>
                </c:pt>
                <c:pt idx="18">
                  <c:v>-0.30746317987588162</c:v>
                </c:pt>
                <c:pt idx="19">
                  <c:v>-0.30394871258325462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0C-4962-8399-7D9F360DE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175864"/>
        <c:axId val="1"/>
      </c:scatterChart>
      <c:valAx>
        <c:axId val="459175864"/>
        <c:scaling>
          <c:orientation val="minMax"/>
          <c:max val="3.4"/>
          <c:min val="-2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3748986504892"/>
              <c:y val="0.937779877515310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9111227763196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175864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028086873756165"/>
          <c:y val="0.93111321084864396"/>
          <c:w val="0.13797326616224254"/>
          <c:h val="4.88888888888888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Pup - O-C Diagr.</a:t>
            </a:r>
          </a:p>
        </c:rich>
      </c:tx>
      <c:layout>
        <c:manualLayout>
          <c:xMode val="edge"/>
          <c:yMode val="edge"/>
          <c:x val="0.3645325368811657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4144945198559"/>
          <c:y val="0.23584978088695488"/>
          <c:w val="0.80131491384908959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A_old!$H$20:$H$20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A_old!$H$21:$H$58</c:f>
              <c:numCache>
                <c:formatCode>General</c:formatCode>
                <c:ptCount val="3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69-4047-8279-D3553F84DF53}"/>
            </c:ext>
          </c:extLst>
        </c:ser>
        <c:ser>
          <c:idx val="1"/>
          <c:order val="1"/>
          <c:tx>
            <c:strRef>
              <c:f>A_old!$I$20:$I$20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A_old!$I$21:$I$58</c:f>
              <c:numCache>
                <c:formatCode>General</c:formatCode>
                <c:ptCount val="38"/>
                <c:pt idx="3">
                  <c:v>-2.406120000523515E-2</c:v>
                </c:pt>
                <c:pt idx="4">
                  <c:v>-3.3447750000050291E-2</c:v>
                </c:pt>
                <c:pt idx="5">
                  <c:v>-3.1447749999642838E-2</c:v>
                </c:pt>
                <c:pt idx="6">
                  <c:v>-1.6329500002029818E-2</c:v>
                </c:pt>
                <c:pt idx="7">
                  <c:v>4.9749999743653461E-4</c:v>
                </c:pt>
                <c:pt idx="8">
                  <c:v>6.6150999919045717E-3</c:v>
                </c:pt>
                <c:pt idx="9">
                  <c:v>-1.1358399999153335E-2</c:v>
                </c:pt>
                <c:pt idx="10">
                  <c:v>5.5737000002409332E-3</c:v>
                </c:pt>
                <c:pt idx="11">
                  <c:v>5.6276000032084994E-3</c:v>
                </c:pt>
                <c:pt idx="12">
                  <c:v>1.415889999771025E-2</c:v>
                </c:pt>
                <c:pt idx="13">
                  <c:v>2.1638600002916064E-2</c:v>
                </c:pt>
                <c:pt idx="14">
                  <c:v>4.3881000019609928E-3</c:v>
                </c:pt>
                <c:pt idx="15">
                  <c:v>1.6842799996084068E-2</c:v>
                </c:pt>
                <c:pt idx="16">
                  <c:v>6.369200003973674E-3</c:v>
                </c:pt>
                <c:pt idx="17">
                  <c:v>2.6374100001703482E-2</c:v>
                </c:pt>
                <c:pt idx="18">
                  <c:v>3.1324000003223773E-2</c:v>
                </c:pt>
                <c:pt idx="19">
                  <c:v>3.7528200002270751E-2</c:v>
                </c:pt>
                <c:pt idx="20">
                  <c:v>6.3360100000863895E-2</c:v>
                </c:pt>
                <c:pt idx="21">
                  <c:v>2.8059500000381377E-2</c:v>
                </c:pt>
                <c:pt idx="22">
                  <c:v>5.5110949993832037E-2</c:v>
                </c:pt>
                <c:pt idx="23">
                  <c:v>6.794149999768706E-2</c:v>
                </c:pt>
                <c:pt idx="24">
                  <c:v>8.8145699999586213E-2</c:v>
                </c:pt>
                <c:pt idx="25">
                  <c:v>4.9476600004709326E-2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69-4047-8279-D3553F84DF53}"/>
            </c:ext>
          </c:extLst>
        </c:ser>
        <c:ser>
          <c:idx val="2"/>
          <c:order val="2"/>
          <c:tx>
            <c:strRef>
              <c:f>A_old!$J$20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A_old!$J$21:$J$58</c:f>
              <c:numCache>
                <c:formatCode>General</c:formatCode>
                <c:ptCount val="38"/>
                <c:pt idx="1">
                  <c:v>4.362474999652477E-2</c:v>
                </c:pt>
                <c:pt idx="2">
                  <c:v>6.847935000405414E-2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69-4047-8279-D3553F84DF53}"/>
            </c:ext>
          </c:extLst>
        </c:ser>
        <c:ser>
          <c:idx val="3"/>
          <c:order val="3"/>
          <c:tx>
            <c:strRef>
              <c:f>A_old!$K$20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A_old!$K$21:$K$58</c:f>
              <c:numCache>
                <c:formatCode>General</c:formatCode>
                <c:ptCount val="38"/>
                <c:pt idx="37">
                  <c:v>0.13159774999803631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69-4047-8279-D3553F84DF53}"/>
            </c:ext>
          </c:extLst>
        </c:ser>
        <c:ser>
          <c:idx val="4"/>
          <c:order val="4"/>
          <c:tx>
            <c:strRef>
              <c:f>A_old!$L$20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A_old!$L$21:$L$58</c:f>
              <c:numCache>
                <c:formatCode>General</c:formatCode>
                <c:ptCount val="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69-4047-8279-D3553F84DF53}"/>
            </c:ext>
          </c:extLst>
        </c:ser>
        <c:ser>
          <c:idx val="5"/>
          <c:order val="5"/>
          <c:tx>
            <c:strRef>
              <c:f>A_old!$M$20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A_old!$M$21:$M$58</c:f>
              <c:numCache>
                <c:formatCode>General</c:formatCode>
                <c:ptCount val="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69-4047-8279-D3553F84DF53}"/>
            </c:ext>
          </c:extLst>
        </c:ser>
        <c:ser>
          <c:idx val="6"/>
          <c:order val="6"/>
          <c:tx>
            <c:strRef>
              <c:f>A_old!$N$20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A_old!$N$21:$N$58</c:f>
              <c:numCache>
                <c:formatCode>General</c:formatCode>
                <c:ptCount val="38"/>
                <c:pt idx="26">
                  <c:v>0.11553609999828041</c:v>
                </c:pt>
                <c:pt idx="27">
                  <c:v>0.12534479999885662</c:v>
                </c:pt>
                <c:pt idx="28">
                  <c:v>0.12544480000360636</c:v>
                </c:pt>
                <c:pt idx="29">
                  <c:v>0.13262219999887748</c:v>
                </c:pt>
                <c:pt idx="30">
                  <c:v>0.1261988999976893</c:v>
                </c:pt>
                <c:pt idx="31">
                  <c:v>0.13302619999740273</c:v>
                </c:pt>
                <c:pt idx="32">
                  <c:v>0.13484850000531878</c:v>
                </c:pt>
                <c:pt idx="33">
                  <c:v>-0.1222887499970966</c:v>
                </c:pt>
                <c:pt idx="34">
                  <c:v>-0.13221175000217045</c:v>
                </c:pt>
                <c:pt idx="35">
                  <c:v>-0.11785744999360759</c:v>
                </c:pt>
                <c:pt idx="36">
                  <c:v>-0.12745764999999665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69-4047-8279-D3553F84DF53}"/>
            </c:ext>
          </c:extLst>
        </c:ser>
        <c:ser>
          <c:idx val="7"/>
          <c:order val="7"/>
          <c:tx>
            <c:strRef>
              <c:f>A_old!$O$20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A_old!$F$21:$F$58</c:f>
              <c:numCache>
                <c:formatCode>General</c:formatCode>
                <c:ptCount val="38"/>
                <c:pt idx="0">
                  <c:v>0</c:v>
                </c:pt>
                <c:pt idx="1">
                  <c:v>17522.5</c:v>
                </c:pt>
                <c:pt idx="2">
                  <c:v>17608.5</c:v>
                </c:pt>
                <c:pt idx="3">
                  <c:v>21508</c:v>
                </c:pt>
                <c:pt idx="4">
                  <c:v>21547.5</c:v>
                </c:pt>
                <c:pt idx="5">
                  <c:v>21547.5</c:v>
                </c:pt>
                <c:pt idx="6">
                  <c:v>22155</c:v>
                </c:pt>
                <c:pt idx="7">
                  <c:v>22725</c:v>
                </c:pt>
                <c:pt idx="8">
                  <c:v>24141</c:v>
                </c:pt>
                <c:pt idx="9">
                  <c:v>24256</c:v>
                </c:pt>
                <c:pt idx="10">
                  <c:v>24867</c:v>
                </c:pt>
                <c:pt idx="11">
                  <c:v>25516</c:v>
                </c:pt>
                <c:pt idx="12">
                  <c:v>26199</c:v>
                </c:pt>
                <c:pt idx="13">
                  <c:v>29526</c:v>
                </c:pt>
                <c:pt idx="14">
                  <c:v>29571</c:v>
                </c:pt>
                <c:pt idx="15">
                  <c:v>30148</c:v>
                </c:pt>
                <c:pt idx="16">
                  <c:v>30772</c:v>
                </c:pt>
                <c:pt idx="17">
                  <c:v>30831</c:v>
                </c:pt>
                <c:pt idx="18">
                  <c:v>30840</c:v>
                </c:pt>
                <c:pt idx="19">
                  <c:v>31462</c:v>
                </c:pt>
                <c:pt idx="20">
                  <c:v>32091</c:v>
                </c:pt>
                <c:pt idx="21">
                  <c:v>32145</c:v>
                </c:pt>
                <c:pt idx="22">
                  <c:v>32764.5</c:v>
                </c:pt>
                <c:pt idx="23">
                  <c:v>32765</c:v>
                </c:pt>
                <c:pt idx="24">
                  <c:v>33387</c:v>
                </c:pt>
                <c:pt idx="25">
                  <c:v>34106</c:v>
                </c:pt>
                <c:pt idx="26">
                  <c:v>41251</c:v>
                </c:pt>
                <c:pt idx="27">
                  <c:v>41968</c:v>
                </c:pt>
                <c:pt idx="28">
                  <c:v>41968</c:v>
                </c:pt>
                <c:pt idx="29">
                  <c:v>42002</c:v>
                </c:pt>
                <c:pt idx="30">
                  <c:v>42599</c:v>
                </c:pt>
                <c:pt idx="31">
                  <c:v>42642</c:v>
                </c:pt>
                <c:pt idx="32">
                  <c:v>43135</c:v>
                </c:pt>
                <c:pt idx="33">
                  <c:v>43237.5</c:v>
                </c:pt>
                <c:pt idx="34">
                  <c:v>43307.5</c:v>
                </c:pt>
                <c:pt idx="35">
                  <c:v>43920.5</c:v>
                </c:pt>
                <c:pt idx="36">
                  <c:v>43938.5</c:v>
                </c:pt>
                <c:pt idx="37">
                  <c:v>43952.5</c:v>
                </c:pt>
              </c:numCache>
            </c:numRef>
          </c:xVal>
          <c:yVal>
            <c:numRef>
              <c:f>A_old!$O$21:$O$58</c:f>
              <c:numCache>
                <c:formatCode>General</c:formatCode>
                <c:ptCount val="38"/>
                <c:pt idx="0">
                  <c:v>-1.586169001760664E-2</c:v>
                </c:pt>
                <c:pt idx="1">
                  <c:v>8.3843145412402995E-3</c:v>
                </c:pt>
                <c:pt idx="2">
                  <c:v>8.5033133366211461E-3</c:v>
                </c:pt>
                <c:pt idx="3">
                  <c:v>1.3899078482988596E-2</c:v>
                </c:pt>
                <c:pt idx="4">
                  <c:v>1.3953734906448401E-2</c:v>
                </c:pt>
                <c:pt idx="5">
                  <c:v>1.3953734906448401E-2</c:v>
                </c:pt>
                <c:pt idx="6">
                  <c:v>1.479433686219099E-2</c:v>
                </c:pt>
                <c:pt idx="7">
                  <c:v>1.558304980831984E-2</c:v>
                </c:pt>
                <c:pt idx="8">
                  <c:v>1.7542378811334667E-2</c:v>
                </c:pt>
                <c:pt idx="9">
                  <c:v>1.7701505107483469E-2</c:v>
                </c:pt>
                <c:pt idx="10">
                  <c:v>1.8546950037456673E-2</c:v>
                </c:pt>
                <c:pt idx="11">
                  <c:v>1.9444975830505137E-2</c:v>
                </c:pt>
                <c:pt idx="12">
                  <c:v>2.0390047658936716E-2</c:v>
                </c:pt>
                <c:pt idx="13">
                  <c:v>2.4993640591867736E-2</c:v>
                </c:pt>
                <c:pt idx="14">
                  <c:v>2.5055907403404225E-2</c:v>
                </c:pt>
                <c:pt idx="15">
                  <c:v>2.5854306297994307E-2</c:v>
                </c:pt>
                <c:pt idx="16">
                  <c:v>2.671773941796694E-2</c:v>
                </c:pt>
                <c:pt idx="17">
                  <c:v>2.6799378126425893E-2</c:v>
                </c:pt>
                <c:pt idx="18">
                  <c:v>2.6811831488733191E-2</c:v>
                </c:pt>
                <c:pt idx="19">
                  <c:v>2.7672497194859761E-2</c:v>
                </c:pt>
                <c:pt idx="20">
                  <c:v>2.854284884944756E-2</c:v>
                </c:pt>
                <c:pt idx="21">
                  <c:v>2.8617569023291347E-2</c:v>
                </c:pt>
                <c:pt idx="22">
                  <c:v>2.9474775462110327E-2</c:v>
                </c:pt>
                <c:pt idx="23">
                  <c:v>2.9475467315571848E-2</c:v>
                </c:pt>
                <c:pt idx="24">
                  <c:v>3.0336133021698412E-2</c:v>
                </c:pt>
                <c:pt idx="25">
                  <c:v>3.1331018299359192E-2</c:v>
                </c:pt>
                <c:pt idx="26">
                  <c:v>4.1217604264430469E-2</c:v>
                </c:pt>
                <c:pt idx="27">
                  <c:v>4.220972212824517E-2</c:v>
                </c:pt>
                <c:pt idx="28">
                  <c:v>4.220972212824517E-2</c:v>
                </c:pt>
                <c:pt idx="29">
                  <c:v>4.2256768163628305E-2</c:v>
                </c:pt>
                <c:pt idx="30">
                  <c:v>4.3082841196679045E-2</c:v>
                </c:pt>
                <c:pt idx="31">
                  <c:v>4.3142340594369458E-2</c:v>
                </c:pt>
                <c:pt idx="32">
                  <c:v>4.3824508107424762E-2</c:v>
                </c:pt>
                <c:pt idx="33">
                  <c:v>4.3966338067035649E-2</c:v>
                </c:pt>
                <c:pt idx="34">
                  <c:v>4.4063197551647976E-2</c:v>
                </c:pt>
                <c:pt idx="35">
                  <c:v>4.4911409895467241E-2</c:v>
                </c:pt>
                <c:pt idx="36">
                  <c:v>4.4936316620081837E-2</c:v>
                </c:pt>
                <c:pt idx="37">
                  <c:v>4.4955688517004294E-2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69-4047-8279-D3553F84D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607824"/>
        <c:axId val="1"/>
      </c:scatterChart>
      <c:valAx>
        <c:axId val="502607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22412715652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87364510470674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6078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58473725267099"/>
          <c:y val="0.9088076726258274"/>
          <c:w val="0.819377405410530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38100</xdr:rowOff>
    </xdr:from>
    <xdr:to>
      <xdr:col>16</xdr:col>
      <xdr:colOff>647700</xdr:colOff>
      <xdr:row>18</xdr:row>
      <xdr:rowOff>57150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EA89AF1B-1D4B-46C5-B5F1-19B665813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0</xdr:row>
      <xdr:rowOff>19050</xdr:rowOff>
    </xdr:from>
    <xdr:to>
      <xdr:col>26</xdr:col>
      <xdr:colOff>219075</xdr:colOff>
      <xdr:row>18</xdr:row>
      <xdr:rowOff>47625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CBE5D17D-5353-BB4F-B3CE-DA0BA1AC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57150</xdr:rowOff>
    </xdr:from>
    <xdr:to>
      <xdr:col>23</xdr:col>
      <xdr:colOff>419100</xdr:colOff>
      <xdr:row>26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9129F685-E060-3AD3-C897-31AC03963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0</xdr:rowOff>
    </xdr:from>
    <xdr:to>
      <xdr:col>15</xdr:col>
      <xdr:colOff>142875</xdr:colOff>
      <xdr:row>18</xdr:row>
      <xdr:rowOff>19050</xdr:rowOff>
    </xdr:to>
    <xdr:graphicFrame macro="">
      <xdr:nvGraphicFramePr>
        <xdr:cNvPr id="4099" name="Chart 1">
          <a:extLst>
            <a:ext uri="{FF2B5EF4-FFF2-40B4-BE49-F238E27FC236}">
              <a16:creationId xmlns:a16="http://schemas.microsoft.com/office/drawing/2014/main" id="{2915C5DA-B20C-A220-1735-3BC2050E0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72.pdf" TargetMode="External"/><Relationship Id="rId13" Type="http://schemas.openxmlformats.org/officeDocument/2006/relationships/hyperlink" Target="http://vsolj.cetus-net.org/no44.pdf" TargetMode="External"/><Relationship Id="rId18" Type="http://schemas.openxmlformats.org/officeDocument/2006/relationships/hyperlink" Target="http://vsolj.cetus-net.org/no46.pdf" TargetMode="External"/><Relationship Id="rId3" Type="http://schemas.openxmlformats.org/officeDocument/2006/relationships/hyperlink" Target="http://www.aavso.org/sites/default/files/jaavso/v36n2/186.pdf" TargetMode="External"/><Relationship Id="rId7" Type="http://schemas.openxmlformats.org/officeDocument/2006/relationships/hyperlink" Target="http://www.konkoly.hu/cgi-bin/IBVS?6042" TargetMode="External"/><Relationship Id="rId12" Type="http://schemas.openxmlformats.org/officeDocument/2006/relationships/hyperlink" Target="http://vsolj.cetus-net.org/no43.pdf" TargetMode="External"/><Relationship Id="rId17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aavso.org/sites/default/files/jaavso/v36n2/186.pdf" TargetMode="External"/><Relationship Id="rId16" Type="http://schemas.openxmlformats.org/officeDocument/2006/relationships/hyperlink" Target="http://vsolj.cetus-net.org/no45.pdf" TargetMode="External"/><Relationship Id="rId20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aavso.org/sites/default/files/jaavso/v36n2/186.pdf" TargetMode="External"/><Relationship Id="rId6" Type="http://schemas.openxmlformats.org/officeDocument/2006/relationships/hyperlink" Target="http://www.konkoly.hu/cgi-bin/IBVS?5992" TargetMode="External"/><Relationship Id="rId11" Type="http://schemas.openxmlformats.org/officeDocument/2006/relationships/hyperlink" Target="http://vsolj.cetus-net.org/no43.pdf" TargetMode="External"/><Relationship Id="rId5" Type="http://schemas.openxmlformats.org/officeDocument/2006/relationships/hyperlink" Target="http://www.aavso.org/sites/default/files/jaavso/v37n1/44.pdf" TargetMode="External"/><Relationship Id="rId15" Type="http://schemas.openxmlformats.org/officeDocument/2006/relationships/hyperlink" Target="http://vsolj.cetus-net.org/no44.pdf" TargetMode="External"/><Relationship Id="rId10" Type="http://schemas.openxmlformats.org/officeDocument/2006/relationships/hyperlink" Target="http://vsolj.cetus-net.org/no42.pdf" TargetMode="External"/><Relationship Id="rId19" Type="http://schemas.openxmlformats.org/officeDocument/2006/relationships/hyperlink" Target="http://vsolj.cetus-net.org/no46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solj.cetus-net.org/no39.pdf" TargetMode="External"/><Relationship Id="rId14" Type="http://schemas.openxmlformats.org/officeDocument/2006/relationships/hyperlink" Target="http://vsolj.cetus-net.org/no4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I118"/>
  <sheetViews>
    <sheetView tabSelected="1" workbookViewId="0">
      <pane xSplit="13" ySplit="22" topLeftCell="N9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7" style="15" customWidth="1"/>
    <col min="2" max="2" width="5.140625" style="15" customWidth="1"/>
    <col min="3" max="3" width="11.85546875" style="15" customWidth="1"/>
    <col min="4" max="4" width="9.42578125" style="15" customWidth="1"/>
    <col min="5" max="5" width="11.7109375" style="15" customWidth="1"/>
    <col min="6" max="6" width="16.5703125" style="15" customWidth="1"/>
    <col min="7" max="7" width="8.140625" style="15" customWidth="1"/>
    <col min="8" max="14" width="8.5703125" style="15" customWidth="1"/>
    <col min="15" max="15" width="8" style="15" customWidth="1"/>
    <col min="16" max="16" width="7.7109375" style="15" customWidth="1"/>
    <col min="17" max="17" width="9.85546875" style="15" customWidth="1"/>
    <col min="18" max="16384" width="10.28515625" style="15"/>
  </cols>
  <sheetData>
    <row r="1" spans="1:23" ht="20.25">
      <c r="A1" s="16" t="s">
        <v>274</v>
      </c>
      <c r="V1" s="17" t="s">
        <v>275</v>
      </c>
      <c r="W1" s="18" t="s">
        <v>276</v>
      </c>
    </row>
    <row r="2" spans="1:23">
      <c r="A2" s="15" t="s">
        <v>277</v>
      </c>
      <c r="B2" s="19" t="s">
        <v>278</v>
      </c>
      <c r="V2" s="15">
        <v>-25000</v>
      </c>
      <c r="W2" s="15">
        <f t="shared" ref="W2:W16" si="0">+D$11+D$12*V2+D$13*V2^2</f>
        <v>0.12307488482622637</v>
      </c>
    </row>
    <row r="3" spans="1:23">
      <c r="V3" s="15">
        <v>-20000</v>
      </c>
      <c r="W3" s="15">
        <f t="shared" si="0"/>
        <v>4.3400045735554407E-2</v>
      </c>
    </row>
    <row r="4" spans="1:23">
      <c r="A4" s="20" t="s">
        <v>279</v>
      </c>
      <c r="C4" s="21">
        <v>31178.131000000001</v>
      </c>
      <c r="D4" s="22">
        <v>0.55633889999999997</v>
      </c>
      <c r="V4" s="15">
        <v>-15000</v>
      </c>
      <c r="W4" s="15">
        <f t="shared" si="0"/>
        <v>-2.8146931162244267E-2</v>
      </c>
    </row>
    <row r="5" spans="1:23">
      <c r="A5" s="23" t="s">
        <v>280</v>
      </c>
      <c r="B5"/>
      <c r="C5" s="24">
        <v>-9.5</v>
      </c>
      <c r="D5" t="s">
        <v>281</v>
      </c>
      <c r="V5" s="15">
        <v>-10000</v>
      </c>
      <c r="W5" s="15">
        <f t="shared" si="0"/>
        <v>-9.1566045867169696E-2</v>
      </c>
    </row>
    <row r="6" spans="1:23">
      <c r="A6" s="20" t="s">
        <v>282</v>
      </c>
      <c r="V6" s="15">
        <v>-5000</v>
      </c>
      <c r="W6" s="15">
        <f t="shared" si="0"/>
        <v>-0.14685729837922187</v>
      </c>
    </row>
    <row r="7" spans="1:23">
      <c r="A7" s="15" t="s">
        <v>283</v>
      </c>
      <c r="C7" s="15">
        <v>40926.623</v>
      </c>
      <c r="V7" s="15">
        <v>0</v>
      </c>
      <c r="W7" s="15">
        <f t="shared" si="0"/>
        <v>-0.19402068869840081</v>
      </c>
    </row>
    <row r="8" spans="1:23">
      <c r="A8" s="15" t="s">
        <v>284</v>
      </c>
      <c r="C8" s="15">
        <v>0.43501000000000001</v>
      </c>
      <c r="D8" s="25" t="s">
        <v>285</v>
      </c>
      <c r="V8" s="15">
        <v>5000</v>
      </c>
      <c r="W8" s="15">
        <f t="shared" si="0"/>
        <v>-0.23305621682470648</v>
      </c>
    </row>
    <row r="9" spans="1:23">
      <c r="A9" s="26" t="s">
        <v>286</v>
      </c>
      <c r="B9" s="27">
        <v>75</v>
      </c>
      <c r="C9" s="28" t="str">
        <f>"F"&amp;B9</f>
        <v>F75</v>
      </c>
      <c r="D9" s="29" t="str">
        <f>"G"&amp;B9</f>
        <v>G75</v>
      </c>
      <c r="V9" s="15">
        <v>10000</v>
      </c>
      <c r="W9" s="15">
        <f t="shared" si="0"/>
        <v>-0.26396388275813887</v>
      </c>
    </row>
    <row r="10" spans="1:23">
      <c r="A10"/>
      <c r="B10"/>
      <c r="C10" s="17" t="s">
        <v>287</v>
      </c>
      <c r="D10" s="17" t="s">
        <v>288</v>
      </c>
      <c r="E10"/>
      <c r="V10" s="15">
        <v>15000</v>
      </c>
      <c r="W10" s="15">
        <f t="shared" si="0"/>
        <v>-0.28674368649869808</v>
      </c>
    </row>
    <row r="11" spans="1:23">
      <c r="A11" t="s">
        <v>289</v>
      </c>
      <c r="B11"/>
      <c r="C11" s="30">
        <f ca="1">INTERCEPT(INDIRECT(D9):G1003,INDIRECT(C9):$F1003)</f>
        <v>-0.42376250669841931</v>
      </c>
      <c r="D11" s="10">
        <f>+E11*F11</f>
        <v>-0.19402068869840081</v>
      </c>
      <c r="E11" s="31">
        <v>-0.19402068869840081</v>
      </c>
      <c r="F11" s="15">
        <v>1</v>
      </c>
      <c r="V11" s="15">
        <v>20000</v>
      </c>
      <c r="W11" s="15">
        <f t="shared" si="0"/>
        <v>-0.30139562804638403</v>
      </c>
    </row>
    <row r="12" spans="1:23">
      <c r="A12" t="s">
        <v>290</v>
      </c>
      <c r="B12"/>
      <c r="C12" s="30">
        <f ca="1">SLOPE(INDIRECT(D9):G1003,INDIRECT(C9):$F1003)</f>
        <v>3.7901089038687438E-6</v>
      </c>
      <c r="D12" s="10">
        <f>+E12*F12</f>
        <v>-8.6198918445484614E-6</v>
      </c>
      <c r="E12" s="32">
        <v>-8.6198918445484607E-2</v>
      </c>
      <c r="F12" s="33">
        <v>1E-4</v>
      </c>
      <c r="V12" s="15">
        <v>25000</v>
      </c>
      <c r="W12" s="15">
        <f t="shared" si="0"/>
        <v>-0.30791970740119667</v>
      </c>
    </row>
    <row r="13" spans="1:23">
      <c r="A13" t="s">
        <v>291</v>
      </c>
      <c r="B13"/>
      <c r="C13" s="10" t="s">
        <v>292</v>
      </c>
      <c r="D13" s="10">
        <f>+E13*F13</f>
        <v>1.6255724385746501E-10</v>
      </c>
      <c r="E13" s="34">
        <v>1.62557243857465E-2</v>
      </c>
      <c r="F13" s="33">
        <v>1E-8</v>
      </c>
      <c r="V13" s="15">
        <v>30000</v>
      </c>
      <c r="W13" s="15">
        <f t="shared" si="0"/>
        <v>-0.30631592456313605</v>
      </c>
    </row>
    <row r="14" spans="1:23">
      <c r="A14"/>
      <c r="B14"/>
      <c r="C14"/>
      <c r="E14" s="15">
        <f>SUM(T21:T948)</f>
        <v>4.0050662544769541E-3</v>
      </c>
      <c r="V14" s="15">
        <v>35000</v>
      </c>
      <c r="W14" s="15">
        <f t="shared" si="0"/>
        <v>-0.29658427953220234</v>
      </c>
    </row>
    <row r="15" spans="1:23">
      <c r="A15" s="35" t="s">
        <v>293</v>
      </c>
      <c r="B15"/>
      <c r="C15" s="36">
        <f ca="1">(C7+C11)+(C8+C12)*INT(MAX(F21:F3531))</f>
        <v>59676.163618767278</v>
      </c>
      <c r="D15" s="29">
        <f>+C7+INT(MAX(F21:F1586))*C8+D11+D12*INT(MAX(F21:F4021))+D13*INT(MAX(F21:F4048)^2)</f>
        <v>59676.160467726841</v>
      </c>
      <c r="E15" s="26" t="s">
        <v>294</v>
      </c>
      <c r="F15" s="24">
        <v>1</v>
      </c>
      <c r="V15" s="15">
        <v>40000</v>
      </c>
      <c r="W15" s="15">
        <f t="shared" si="0"/>
        <v>-0.27872477230839526</v>
      </c>
    </row>
    <row r="16" spans="1:23">
      <c r="A16" s="35" t="s">
        <v>295</v>
      </c>
      <c r="B16"/>
      <c r="C16" s="36">
        <f ca="1">+C8+C12</f>
        <v>0.4350137901089039</v>
      </c>
      <c r="D16" s="29">
        <f>+C8+D12+2*D13*MAX(F21:F894)</f>
        <v>0.43501539335536221</v>
      </c>
      <c r="E16" s="26" t="s">
        <v>296</v>
      </c>
      <c r="F16" s="37">
        <f ca="1">NOW()+15018.5+$C$5/24</f>
        <v>60373.770158912033</v>
      </c>
      <c r="V16" s="15">
        <f>V15+5000</f>
        <v>45000</v>
      </c>
      <c r="W16" s="15">
        <f t="shared" si="0"/>
        <v>-0.25273740289171487</v>
      </c>
    </row>
    <row r="17" spans="1:35">
      <c r="A17" s="26" t="s">
        <v>297</v>
      </c>
      <c r="B17"/>
      <c r="C17">
        <f>COUNT(C21:C2189)</f>
        <v>94</v>
      </c>
      <c r="E17" s="26" t="s">
        <v>298</v>
      </c>
      <c r="F17" s="37">
        <f ca="1">ROUND(2*(F16-$C$7)/$C$8,0)/2+F15</f>
        <v>44706</v>
      </c>
      <c r="V17" s="15">
        <f t="shared" ref="V17:V19" si="1">V16+5000</f>
        <v>50000</v>
      </c>
      <c r="W17" s="15">
        <f t="shared" ref="W17:W19" si="2">+D$11+D$12*V17+D$13*V17^2</f>
        <v>-0.21862217128216138</v>
      </c>
    </row>
    <row r="18" spans="1:35">
      <c r="A18" s="20" t="s">
        <v>299</v>
      </c>
      <c r="C18" s="38">
        <f ca="1">+C15</f>
        <v>59676.163618767278</v>
      </c>
      <c r="D18" s="39">
        <f ca="1">C16</f>
        <v>0.4350137901089039</v>
      </c>
      <c r="E18" s="26" t="s">
        <v>300</v>
      </c>
      <c r="F18" s="29">
        <f ca="1">ROUND(2*(F16-$C$15)/$C$16,0)/2+F15</f>
        <v>1604.5</v>
      </c>
      <c r="V18" s="15">
        <f t="shared" si="1"/>
        <v>55000</v>
      </c>
      <c r="W18" s="15">
        <f t="shared" si="2"/>
        <v>-0.17637907747973453</v>
      </c>
    </row>
    <row r="19" spans="1:35">
      <c r="A19" s="20" t="s">
        <v>301</v>
      </c>
      <c r="C19" s="40">
        <f>+D15</f>
        <v>59676.160467726841</v>
      </c>
      <c r="D19" s="41">
        <f>+D16</f>
        <v>0.43501539335536221</v>
      </c>
      <c r="E19" s="26" t="s">
        <v>302</v>
      </c>
      <c r="F19" s="42">
        <f ca="1">+$C$15+$C$16*F18-15018.5-$C$5/24</f>
        <v>45356.039078330352</v>
      </c>
      <c r="V19" s="15">
        <f t="shared" si="1"/>
        <v>60000</v>
      </c>
      <c r="W19" s="15">
        <f t="shared" si="2"/>
        <v>-0.12600812148443441</v>
      </c>
    </row>
    <row r="20" spans="1:35" ht="14.25">
      <c r="A20" s="17" t="s">
        <v>303</v>
      </c>
      <c r="B20" s="17" t="s">
        <v>304</v>
      </c>
      <c r="C20" s="17" t="s">
        <v>305</v>
      </c>
      <c r="D20" s="17" t="s">
        <v>306</v>
      </c>
      <c r="E20" s="17" t="s">
        <v>307</v>
      </c>
      <c r="F20" s="17" t="s">
        <v>275</v>
      </c>
      <c r="G20" s="17" t="s">
        <v>308</v>
      </c>
      <c r="H20" s="18" t="s">
        <v>7</v>
      </c>
      <c r="I20" s="18" t="s">
        <v>10</v>
      </c>
      <c r="J20" s="18" t="s">
        <v>4</v>
      </c>
      <c r="K20" s="18" t="s">
        <v>2</v>
      </c>
      <c r="L20" s="18" t="s">
        <v>309</v>
      </c>
      <c r="M20" s="18" t="s">
        <v>310</v>
      </c>
      <c r="N20" s="18" t="s">
        <v>311</v>
      </c>
      <c r="O20" s="18" t="s">
        <v>312</v>
      </c>
      <c r="P20" s="43" t="s">
        <v>276</v>
      </c>
      <c r="Q20" s="17" t="s">
        <v>313</v>
      </c>
      <c r="R20" s="18" t="s">
        <v>314</v>
      </c>
      <c r="S20" s="18" t="s">
        <v>315</v>
      </c>
      <c r="T20" s="18" t="s">
        <v>316</v>
      </c>
      <c r="U20" s="44" t="s">
        <v>317</v>
      </c>
    </row>
    <row r="21" spans="1:35" ht="12.75" customHeight="1">
      <c r="A21" s="45" t="s">
        <v>162</v>
      </c>
      <c r="B21" s="46" t="s">
        <v>318</v>
      </c>
      <c r="C21" s="45">
        <v>26738.537</v>
      </c>
      <c r="D21" s="47"/>
      <c r="E21" s="15">
        <f t="shared" ref="E21:E52" si="3">+(C21-C$7)/C$8</f>
        <v>-32615.539872646605</v>
      </c>
      <c r="F21" s="48">
        <f>ROUND(2*E21,0)/2-0.5</f>
        <v>-32616</v>
      </c>
      <c r="G21" s="15">
        <f t="shared" ref="G21:G47" si="4">+C21-(C$7+F21*C$8)</f>
        <v>0.20016000000032363</v>
      </c>
      <c r="H21" s="15">
        <f t="shared" ref="H21:H26" si="5">+G21</f>
        <v>0.20016000000032363</v>
      </c>
      <c r="O21" s="15">
        <f ca="1">+C$11+C$12*$F21</f>
        <v>-0.54738069870700223</v>
      </c>
      <c r="P21" s="30">
        <f t="shared" ref="P21:P52" si="6">+D$11+D$12*F21+D$13*F21^2</f>
        <v>0.2600546615167979</v>
      </c>
      <c r="Q21" s="115">
        <f t="shared" ref="Q21:Q52" si="7">+C21-15018.5</f>
        <v>11720.037</v>
      </c>
      <c r="R21" s="15">
        <f t="shared" ref="R21:R47" si="8">+(P21-G21)^2</f>
        <v>3.5873704781730236E-3</v>
      </c>
      <c r="S21" s="15">
        <v>0.2</v>
      </c>
      <c r="T21" s="15">
        <f t="shared" ref="T21:T47" si="9">+S21*R21</f>
        <v>7.1747409563460479E-4</v>
      </c>
    </row>
    <row r="22" spans="1:35" ht="12.75" customHeight="1">
      <c r="A22" s="45" t="s">
        <v>162</v>
      </c>
      <c r="B22" s="46" t="s">
        <v>319</v>
      </c>
      <c r="C22" s="45">
        <v>27005.878000000001</v>
      </c>
      <c r="D22" s="1"/>
      <c r="E22" s="15">
        <f t="shared" si="3"/>
        <v>-32000.976989034731</v>
      </c>
      <c r="F22" s="48">
        <f>ROUND(2*E22,0)/2-0.5</f>
        <v>-32001.5</v>
      </c>
      <c r="G22" s="15">
        <f t="shared" si="4"/>
        <v>0.22751500000231317</v>
      </c>
      <c r="H22" s="15">
        <f t="shared" si="5"/>
        <v>0.22751500000231317</v>
      </c>
      <c r="O22" s="15">
        <f ca="1">+C$11+C$12*$F22</f>
        <v>-0.54505167678557487</v>
      </c>
      <c r="P22" s="30">
        <f t="shared" si="6"/>
        <v>0.24830300373612504</v>
      </c>
      <c r="Q22" s="115">
        <f t="shared" si="7"/>
        <v>11987.378000000001</v>
      </c>
      <c r="R22" s="15">
        <f t="shared" si="8"/>
        <v>4.3214109923697631E-4</v>
      </c>
      <c r="S22" s="15">
        <v>0.2</v>
      </c>
      <c r="T22" s="15">
        <f t="shared" si="9"/>
        <v>8.6428219847395273E-5</v>
      </c>
    </row>
    <row r="23" spans="1:35" ht="12.75" customHeight="1">
      <c r="A23" s="45" t="s">
        <v>162</v>
      </c>
      <c r="B23" s="46" t="s">
        <v>318</v>
      </c>
      <c r="C23" s="45">
        <v>27117.423999999999</v>
      </c>
      <c r="D23" s="1"/>
      <c r="E23" s="15">
        <f t="shared" si="3"/>
        <v>-31744.555297579365</v>
      </c>
      <c r="F23" s="48">
        <f>ROUND(2*E23,0)/2-0.5</f>
        <v>-31745</v>
      </c>
      <c r="G23" s="15">
        <f t="shared" si="4"/>
        <v>0.19344999999884749</v>
      </c>
      <c r="H23" s="15">
        <f t="shared" si="5"/>
        <v>0.19344999999884749</v>
      </c>
      <c r="O23" s="15">
        <f ca="1">+C$11+C$12*$F23</f>
        <v>-0.54407951385173259</v>
      </c>
      <c r="P23" s="30">
        <f t="shared" si="6"/>
        <v>0.24343403168186228</v>
      </c>
      <c r="Q23" s="115">
        <f t="shared" si="7"/>
        <v>12098.923999999999</v>
      </c>
      <c r="R23" s="15">
        <f t="shared" si="8"/>
        <v>2.498403423288627E-3</v>
      </c>
      <c r="S23" s="15">
        <v>0.2</v>
      </c>
      <c r="T23" s="15">
        <f t="shared" si="9"/>
        <v>4.9968068465772544E-4</v>
      </c>
    </row>
    <row r="24" spans="1:35" ht="12.75" customHeight="1">
      <c r="A24" s="45" t="s">
        <v>162</v>
      </c>
      <c r="B24" s="46" t="s">
        <v>318</v>
      </c>
      <c r="C24" s="45">
        <v>27875.692999999999</v>
      </c>
      <c r="D24" s="1"/>
      <c r="E24" s="15">
        <f t="shared" si="3"/>
        <v>-30001.448242569135</v>
      </c>
      <c r="F24" s="48">
        <f>ROUND(2*E24,0)/2-0.5</f>
        <v>-30002</v>
      </c>
      <c r="G24" s="15">
        <f t="shared" si="4"/>
        <v>0.24001999999745749</v>
      </c>
      <c r="H24" s="15">
        <f t="shared" si="5"/>
        <v>0.24001999999745749</v>
      </c>
      <c r="O24" s="15">
        <f ca="1">+C$11+C$12*$F24</f>
        <v>-0.53747335403228935</v>
      </c>
      <c r="P24" s="30">
        <f t="shared" si="6"/>
        <v>0.21091433341295251</v>
      </c>
      <c r="Q24" s="115">
        <f t="shared" si="7"/>
        <v>12857.192999999999</v>
      </c>
      <c r="R24" s="15">
        <f t="shared" si="8"/>
        <v>8.4713982732836945E-4</v>
      </c>
      <c r="S24" s="15">
        <v>0.2</v>
      </c>
      <c r="T24" s="15">
        <f t="shared" si="9"/>
        <v>1.694279654656739E-4</v>
      </c>
    </row>
    <row r="25" spans="1:35" ht="12.75" customHeight="1">
      <c r="A25" s="15" t="s">
        <v>320</v>
      </c>
      <c r="C25" s="1">
        <v>31178.131000000001</v>
      </c>
      <c r="D25" s="1" t="s">
        <v>292</v>
      </c>
      <c r="E25" s="15">
        <f t="shared" si="3"/>
        <v>-22409.811268706464</v>
      </c>
      <c r="F25" s="48">
        <f>ROUND(2*E25,0)/2</f>
        <v>-22410</v>
      </c>
      <c r="G25" s="15">
        <f t="shared" si="4"/>
        <v>8.2099999999627471E-2</v>
      </c>
      <c r="H25" s="15">
        <f t="shared" si="5"/>
        <v>8.2099999999627471E-2</v>
      </c>
      <c r="P25" s="30">
        <f t="shared" si="6"/>
        <v>8.07886521168244E-2</v>
      </c>
      <c r="Q25" s="115">
        <f t="shared" si="7"/>
        <v>16159.631000000001</v>
      </c>
      <c r="R25" s="15">
        <f t="shared" si="8"/>
        <v>1.7196332697320972E-6</v>
      </c>
      <c r="S25" s="15">
        <v>0.2</v>
      </c>
      <c r="T25" s="15">
        <f t="shared" si="9"/>
        <v>3.4392665394641947E-7</v>
      </c>
      <c r="U25" s="50"/>
    </row>
    <row r="26" spans="1:35" ht="12.75" customHeight="1">
      <c r="A26" s="45" t="s">
        <v>16</v>
      </c>
      <c r="B26" s="46" t="s">
        <v>319</v>
      </c>
      <c r="C26" s="45">
        <v>31178.407999999999</v>
      </c>
      <c r="D26" s="1"/>
      <c r="E26" s="15">
        <f t="shared" si="3"/>
        <v>-22409.174501735593</v>
      </c>
      <c r="F26" s="48">
        <f>ROUND(2*E26,0)/2-0.5</f>
        <v>-22409.5</v>
      </c>
      <c r="G26" s="15">
        <f t="shared" si="4"/>
        <v>0.14159499999732361</v>
      </c>
      <c r="H26" s="15">
        <f t="shared" si="5"/>
        <v>0.14159499999732361</v>
      </c>
      <c r="O26" s="15">
        <f ca="1">+C$11+C$12*$F26</f>
        <v>-0.50869695217966593</v>
      </c>
      <c r="P26" s="30">
        <f t="shared" si="6"/>
        <v>8.0780699303706571E-2</v>
      </c>
      <c r="Q26" s="115">
        <f t="shared" si="7"/>
        <v>16159.907999999999</v>
      </c>
      <c r="R26" s="15">
        <f t="shared" si="8"/>
        <v>3.6983791688536701E-3</v>
      </c>
      <c r="S26" s="15">
        <v>0.2</v>
      </c>
      <c r="T26" s="15">
        <f t="shared" si="9"/>
        <v>7.3967583377073406E-4</v>
      </c>
    </row>
    <row r="27" spans="1:35" ht="12.75" customHeight="1">
      <c r="A27" s="15" t="s">
        <v>321</v>
      </c>
      <c r="B27" s="10" t="s">
        <v>319</v>
      </c>
      <c r="C27" s="51">
        <v>40926.623</v>
      </c>
      <c r="D27" s="1"/>
      <c r="E27" s="15">
        <f t="shared" si="3"/>
        <v>0</v>
      </c>
      <c r="F27" s="52">
        <f t="shared" ref="F27:F58" si="10">ROUND(2*E27,0)/2+0.5</f>
        <v>0.5</v>
      </c>
      <c r="G27" s="15">
        <f t="shared" si="4"/>
        <v>-0.21750500000052853</v>
      </c>
      <c r="I27" s="15">
        <f t="shared" ref="I27:I47" si="11">+G27</f>
        <v>-0.21750500000052853</v>
      </c>
      <c r="P27" s="30">
        <f t="shared" si="6"/>
        <v>-0.19402499860368377</v>
      </c>
      <c r="Q27" s="115">
        <f t="shared" si="7"/>
        <v>25908.123</v>
      </c>
      <c r="R27" s="15">
        <f t="shared" si="8"/>
        <v>5.5131046559583148E-4</v>
      </c>
      <c r="S27" s="15">
        <v>0.1</v>
      </c>
      <c r="T27" s="15">
        <f t="shared" si="9"/>
        <v>5.5131046559583152E-5</v>
      </c>
      <c r="AF27" s="15">
        <v>5</v>
      </c>
      <c r="AG27" s="15" t="s">
        <v>322</v>
      </c>
      <c r="AI27" s="15" t="s">
        <v>323</v>
      </c>
    </row>
    <row r="28" spans="1:35" ht="12.75" customHeight="1">
      <c r="A28" s="15" t="s">
        <v>324</v>
      </c>
      <c r="B28" s="10"/>
      <c r="C28" s="51">
        <v>40974.493000000002</v>
      </c>
      <c r="D28" s="1"/>
      <c r="E28" s="15">
        <f t="shared" si="3"/>
        <v>110.04344727708011</v>
      </c>
      <c r="F28" s="52">
        <f t="shared" si="10"/>
        <v>110.5</v>
      </c>
      <c r="G28" s="15">
        <f t="shared" si="4"/>
        <v>-0.19860499999776948</v>
      </c>
      <c r="I28" s="15">
        <f t="shared" si="11"/>
        <v>-0.19860499999776948</v>
      </c>
      <c r="P28" s="30">
        <f t="shared" si="6"/>
        <v>-0.19497120188263661</v>
      </c>
      <c r="Q28" s="115">
        <f t="shared" si="7"/>
        <v>25955.993000000002</v>
      </c>
      <c r="R28" s="15">
        <f t="shared" si="8"/>
        <v>1.3204488741543192E-5</v>
      </c>
      <c r="S28" s="15">
        <v>0.1</v>
      </c>
      <c r="T28" s="15">
        <f t="shared" si="9"/>
        <v>1.3204488741543194E-6</v>
      </c>
      <c r="AF28" s="15">
        <v>11</v>
      </c>
      <c r="AG28" s="15" t="s">
        <v>322</v>
      </c>
      <c r="AI28" s="15" t="s">
        <v>323</v>
      </c>
    </row>
    <row r="29" spans="1:35" ht="12.75" customHeight="1">
      <c r="A29" s="15" t="s">
        <v>325</v>
      </c>
      <c r="B29" s="10"/>
      <c r="C29" s="51">
        <v>43143.843999999997</v>
      </c>
      <c r="D29" s="1"/>
      <c r="E29" s="15">
        <f t="shared" si="3"/>
        <v>5096.9425990207064</v>
      </c>
      <c r="F29" s="52">
        <f t="shared" si="10"/>
        <v>5097.5</v>
      </c>
      <c r="G29" s="15">
        <f t="shared" si="4"/>
        <v>-0.2424749999991036</v>
      </c>
      <c r="I29" s="15">
        <f t="shared" si="11"/>
        <v>-0.2424749999991036</v>
      </c>
      <c r="P29" s="30">
        <f t="shared" si="6"/>
        <v>-0.2337366176569895</v>
      </c>
      <c r="Q29" s="115">
        <f t="shared" si="7"/>
        <v>28125.343999999997</v>
      </c>
      <c r="R29" s="15">
        <f t="shared" si="8"/>
        <v>7.635932595697157E-5</v>
      </c>
      <c r="S29" s="15">
        <v>0.1</v>
      </c>
      <c r="T29" s="15">
        <f t="shared" si="9"/>
        <v>7.635932595697157E-6</v>
      </c>
      <c r="AE29" s="15" t="s">
        <v>326</v>
      </c>
      <c r="AF29" s="15">
        <v>9</v>
      </c>
      <c r="AG29" s="15" t="s">
        <v>327</v>
      </c>
      <c r="AI29" s="15" t="s">
        <v>328</v>
      </c>
    </row>
    <row r="30" spans="1:35" ht="12.75" customHeight="1">
      <c r="A30" s="15" t="s">
        <v>325</v>
      </c>
      <c r="B30" s="10" t="s">
        <v>319</v>
      </c>
      <c r="C30" s="51">
        <v>43165.81</v>
      </c>
      <c r="D30" s="1"/>
      <c r="E30" s="15">
        <f t="shared" si="3"/>
        <v>5147.4379899312617</v>
      </c>
      <c r="F30" s="52">
        <f t="shared" si="10"/>
        <v>5148</v>
      </c>
      <c r="G30" s="15">
        <f t="shared" si="4"/>
        <v>-0.24448000000120373</v>
      </c>
      <c r="I30" s="15">
        <f t="shared" si="11"/>
        <v>-0.24448000000120373</v>
      </c>
      <c r="P30" s="30">
        <f t="shared" si="6"/>
        <v>-0.23408781544292118</v>
      </c>
      <c r="Q30" s="115">
        <f t="shared" si="7"/>
        <v>28147.309999999998</v>
      </c>
      <c r="R30" s="15">
        <f t="shared" si="8"/>
        <v>1.0799749989340644E-4</v>
      </c>
      <c r="S30" s="15">
        <v>0.1</v>
      </c>
      <c r="T30" s="15">
        <f t="shared" si="9"/>
        <v>1.0799749989340645E-5</v>
      </c>
      <c r="AE30" s="15" t="s">
        <v>326</v>
      </c>
      <c r="AF30" s="15">
        <v>9</v>
      </c>
      <c r="AG30" s="15" t="s">
        <v>327</v>
      </c>
      <c r="AI30" s="15" t="s">
        <v>328</v>
      </c>
    </row>
    <row r="31" spans="1:35" ht="12.75" customHeight="1">
      <c r="A31" s="15" t="s">
        <v>325</v>
      </c>
      <c r="B31" s="10" t="s">
        <v>319</v>
      </c>
      <c r="C31" s="51">
        <v>43165.811999999998</v>
      </c>
      <c r="D31" s="1"/>
      <c r="E31" s="15">
        <f t="shared" si="3"/>
        <v>5147.4425875267198</v>
      </c>
      <c r="F31" s="52">
        <f t="shared" si="10"/>
        <v>5148</v>
      </c>
      <c r="G31" s="15">
        <f t="shared" si="4"/>
        <v>-0.24248000000079628</v>
      </c>
      <c r="I31" s="15">
        <f t="shared" si="11"/>
        <v>-0.24248000000079628</v>
      </c>
      <c r="P31" s="30">
        <f t="shared" si="6"/>
        <v>-0.23408781544292118</v>
      </c>
      <c r="Q31" s="115">
        <f t="shared" si="7"/>
        <v>28147.311999999998</v>
      </c>
      <c r="R31" s="15">
        <f t="shared" si="8"/>
        <v>7.0428761653437352E-5</v>
      </c>
      <c r="S31" s="15">
        <v>0.1</v>
      </c>
      <c r="T31" s="15">
        <f t="shared" si="9"/>
        <v>7.0428761653437359E-6</v>
      </c>
      <c r="AE31" s="15" t="s">
        <v>326</v>
      </c>
      <c r="AF31" s="15">
        <v>6</v>
      </c>
      <c r="AG31" s="15" t="s">
        <v>329</v>
      </c>
      <c r="AI31" s="15" t="s">
        <v>328</v>
      </c>
    </row>
    <row r="32" spans="1:35" ht="12.75" customHeight="1">
      <c r="A32" s="15" t="s">
        <v>325</v>
      </c>
      <c r="B32" s="10"/>
      <c r="C32" s="51">
        <v>43503.803</v>
      </c>
      <c r="D32" s="1"/>
      <c r="E32" s="15">
        <f t="shared" si="3"/>
        <v>5924.4155306774564</v>
      </c>
      <c r="F32" s="52">
        <f t="shared" si="10"/>
        <v>5925</v>
      </c>
      <c r="G32" s="15">
        <f t="shared" si="4"/>
        <v>-0.25424999999813735</v>
      </c>
      <c r="I32" s="15">
        <f t="shared" si="11"/>
        <v>-0.25424999999813735</v>
      </c>
      <c r="P32" s="30">
        <f t="shared" si="6"/>
        <v>-0.23938687423345673</v>
      </c>
      <c r="Q32" s="115">
        <f t="shared" si="7"/>
        <v>28485.303</v>
      </c>
      <c r="R32" s="15">
        <f t="shared" si="8"/>
        <v>2.2091250749671314E-4</v>
      </c>
      <c r="S32" s="15">
        <v>0.1</v>
      </c>
      <c r="T32" s="15">
        <f t="shared" si="9"/>
        <v>2.2091250749671314E-5</v>
      </c>
      <c r="AE32" s="15" t="s">
        <v>326</v>
      </c>
      <c r="AF32" s="15">
        <v>12</v>
      </c>
      <c r="AG32" s="15" t="s">
        <v>329</v>
      </c>
      <c r="AI32" s="15" t="s">
        <v>328</v>
      </c>
    </row>
    <row r="33" spans="1:35" ht="12.75" customHeight="1">
      <c r="A33" s="15" t="s">
        <v>325</v>
      </c>
      <c r="B33" s="10"/>
      <c r="C33" s="51">
        <v>43820.932999999997</v>
      </c>
      <c r="D33" s="1"/>
      <c r="E33" s="15">
        <f t="shared" si="3"/>
        <v>6653.4332544079389</v>
      </c>
      <c r="F33" s="52">
        <f t="shared" si="10"/>
        <v>6654</v>
      </c>
      <c r="G33" s="15">
        <f t="shared" si="4"/>
        <v>-0.24654000000009546</v>
      </c>
      <c r="I33" s="15">
        <f t="shared" si="11"/>
        <v>-0.24654000000009546</v>
      </c>
      <c r="P33" s="30">
        <f t="shared" si="6"/>
        <v>-0.24418011066925038</v>
      </c>
      <c r="Q33" s="115">
        <f t="shared" si="7"/>
        <v>28802.432999999997</v>
      </c>
      <c r="R33" s="15">
        <f t="shared" si="8"/>
        <v>5.5690776538364271E-6</v>
      </c>
      <c r="S33" s="15">
        <v>0.1</v>
      </c>
      <c r="T33" s="15">
        <f t="shared" si="9"/>
        <v>5.5690776538364274E-7</v>
      </c>
      <c r="AE33" s="15" t="s">
        <v>326</v>
      </c>
      <c r="AF33" s="15">
        <v>10</v>
      </c>
      <c r="AG33" s="15" t="s">
        <v>329</v>
      </c>
      <c r="AI33" s="15" t="s">
        <v>328</v>
      </c>
    </row>
    <row r="34" spans="1:35" ht="12.75" customHeight="1">
      <c r="A34" s="15" t="s">
        <v>325</v>
      </c>
      <c r="B34" s="10"/>
      <c r="C34" s="51">
        <v>44608.714999999997</v>
      </c>
      <c r="D34" s="1"/>
      <c r="E34" s="15">
        <f t="shared" si="3"/>
        <v>8464.3847267878828</v>
      </c>
      <c r="F34" s="52">
        <f t="shared" si="10"/>
        <v>8465</v>
      </c>
      <c r="G34" s="15">
        <f t="shared" si="4"/>
        <v>-0.26765000000159489</v>
      </c>
      <c r="I34" s="15">
        <f t="shared" si="11"/>
        <v>-0.26765000000159489</v>
      </c>
      <c r="P34" s="30">
        <f t="shared" si="6"/>
        <v>-0.25533983472127314</v>
      </c>
      <c r="Q34" s="115">
        <f t="shared" si="7"/>
        <v>29590.214999999997</v>
      </c>
      <c r="R34" s="15">
        <f t="shared" si="8"/>
        <v>1.5154016922883906E-4</v>
      </c>
      <c r="S34" s="15">
        <v>0.1</v>
      </c>
      <c r="T34" s="15">
        <f t="shared" si="9"/>
        <v>1.5154016922883907E-5</v>
      </c>
      <c r="AE34" s="15" t="s">
        <v>326</v>
      </c>
      <c r="AF34" s="15">
        <v>13</v>
      </c>
      <c r="AG34" s="15" t="s">
        <v>329</v>
      </c>
      <c r="AI34" s="15" t="s">
        <v>328</v>
      </c>
    </row>
    <row r="35" spans="1:35" ht="12.75" customHeight="1">
      <c r="A35" s="15" t="s">
        <v>325</v>
      </c>
      <c r="B35" s="10"/>
      <c r="C35" s="51">
        <v>44672.675999999999</v>
      </c>
      <c r="D35" s="1"/>
      <c r="E35" s="15">
        <f t="shared" si="3"/>
        <v>8611.4181283188882</v>
      </c>
      <c r="F35" s="52">
        <f t="shared" si="10"/>
        <v>8612</v>
      </c>
      <c r="G35" s="15">
        <f t="shared" si="4"/>
        <v>-0.2531200000012177</v>
      </c>
      <c r="I35" s="15">
        <f t="shared" si="11"/>
        <v>-0.2531200000012177</v>
      </c>
      <c r="P35" s="30">
        <f t="shared" si="6"/>
        <v>-0.25619888828457876</v>
      </c>
      <c r="Q35" s="115">
        <f t="shared" si="7"/>
        <v>29654.175999999999</v>
      </c>
      <c r="R35" s="15">
        <f t="shared" si="8"/>
        <v>9.4795530614180062E-6</v>
      </c>
      <c r="S35" s="15">
        <v>0.1</v>
      </c>
      <c r="T35" s="15">
        <f t="shared" si="9"/>
        <v>9.4795530614180067E-7</v>
      </c>
      <c r="AE35" s="15" t="s">
        <v>326</v>
      </c>
      <c r="AF35" s="15">
        <v>10</v>
      </c>
      <c r="AG35" s="15" t="s">
        <v>329</v>
      </c>
      <c r="AI35" s="15" t="s">
        <v>328</v>
      </c>
    </row>
    <row r="36" spans="1:35" ht="12.75" customHeight="1">
      <c r="A36" s="15" t="s">
        <v>325</v>
      </c>
      <c r="B36" s="10"/>
      <c r="C36" s="51">
        <v>45012.616000000002</v>
      </c>
      <c r="D36" s="1"/>
      <c r="E36" s="15">
        <f t="shared" si="3"/>
        <v>9392.8714282430337</v>
      </c>
      <c r="F36" s="52">
        <f t="shared" si="10"/>
        <v>9393.5</v>
      </c>
      <c r="G36" s="15">
        <f t="shared" si="4"/>
        <v>-0.27343499999551568</v>
      </c>
      <c r="I36" s="15">
        <f t="shared" si="11"/>
        <v>-0.27343499999551568</v>
      </c>
      <c r="P36" s="30">
        <f t="shared" si="6"/>
        <v>-0.26064794230007704</v>
      </c>
      <c r="Q36" s="115">
        <f t="shared" si="7"/>
        <v>29994.116000000002</v>
      </c>
      <c r="R36" s="15">
        <f t="shared" si="8"/>
        <v>1.6350884450647658E-4</v>
      </c>
      <c r="S36" s="15">
        <v>0.1</v>
      </c>
      <c r="T36" s="15">
        <f t="shared" si="9"/>
        <v>1.635088445064766E-5</v>
      </c>
      <c r="AE36" s="15" t="s">
        <v>326</v>
      </c>
      <c r="AF36" s="15">
        <v>11</v>
      </c>
      <c r="AG36" s="15" t="s">
        <v>329</v>
      </c>
      <c r="AI36" s="15" t="s">
        <v>328</v>
      </c>
    </row>
    <row r="37" spans="1:35" ht="12.75" customHeight="1">
      <c r="A37" s="15" t="s">
        <v>325</v>
      </c>
      <c r="B37" s="10"/>
      <c r="C37" s="51">
        <v>45373.68</v>
      </c>
      <c r="D37" s="1"/>
      <c r="E37" s="15">
        <f t="shared" si="3"/>
        <v>10222.884531390084</v>
      </c>
      <c r="F37" s="52">
        <f t="shared" si="10"/>
        <v>10223.5</v>
      </c>
      <c r="G37" s="15">
        <f t="shared" si="4"/>
        <v>-0.2677350000012666</v>
      </c>
      <c r="I37" s="15">
        <f t="shared" si="11"/>
        <v>-0.2677350000012666</v>
      </c>
      <c r="P37" s="30">
        <f t="shared" si="6"/>
        <v>-0.26515567760526815</v>
      </c>
      <c r="Q37" s="115">
        <f t="shared" si="7"/>
        <v>30355.18</v>
      </c>
      <c r="R37" s="15">
        <f t="shared" si="8"/>
        <v>6.6529040224991911E-6</v>
      </c>
      <c r="S37" s="15">
        <v>0.1</v>
      </c>
      <c r="T37" s="15">
        <f t="shared" si="9"/>
        <v>6.6529040224991911E-7</v>
      </c>
      <c r="AE37" s="15" t="s">
        <v>326</v>
      </c>
      <c r="AF37" s="15">
        <v>13</v>
      </c>
      <c r="AG37" s="15" t="s">
        <v>329</v>
      </c>
      <c r="AI37" s="15" t="s">
        <v>328</v>
      </c>
    </row>
    <row r="38" spans="1:35" ht="12.75" customHeight="1">
      <c r="A38" s="15" t="s">
        <v>325</v>
      </c>
      <c r="B38" s="10"/>
      <c r="C38" s="51">
        <v>45753.667999999998</v>
      </c>
      <c r="D38" s="1"/>
      <c r="E38" s="15">
        <f t="shared" si="3"/>
        <v>11096.400082756714</v>
      </c>
      <c r="F38" s="52">
        <f t="shared" si="10"/>
        <v>11097</v>
      </c>
      <c r="G38" s="15">
        <f t="shared" si="4"/>
        <v>-0.26097000000299886</v>
      </c>
      <c r="I38" s="15">
        <f t="shared" si="11"/>
        <v>-0.26097000000299886</v>
      </c>
      <c r="P38" s="30">
        <f t="shared" si="6"/>
        <v>-0.26965777533110252</v>
      </c>
      <c r="Q38" s="115">
        <f t="shared" si="7"/>
        <v>30735.167999999998</v>
      </c>
      <c r="R38" s="15">
        <f t="shared" si="8"/>
        <v>7.5477440151606727E-5</v>
      </c>
      <c r="S38" s="15">
        <v>0.1</v>
      </c>
      <c r="T38" s="15">
        <f t="shared" si="9"/>
        <v>7.5477440151606727E-6</v>
      </c>
      <c r="AE38" s="15" t="s">
        <v>326</v>
      </c>
      <c r="AF38" s="15">
        <v>16</v>
      </c>
      <c r="AG38" s="15" t="s">
        <v>329</v>
      </c>
      <c r="AI38" s="15" t="s">
        <v>328</v>
      </c>
    </row>
    <row r="39" spans="1:35" ht="12.75" customHeight="1">
      <c r="A39" s="15" t="s">
        <v>325</v>
      </c>
      <c r="B39" s="10"/>
      <c r="C39" s="51">
        <v>47604.614999999998</v>
      </c>
      <c r="D39" s="1"/>
      <c r="E39" s="15">
        <f t="shared" si="3"/>
        <v>15351.352842463388</v>
      </c>
      <c r="F39" s="52">
        <f t="shared" si="10"/>
        <v>15352</v>
      </c>
      <c r="G39" s="15">
        <f t="shared" si="4"/>
        <v>-0.28152000000409316</v>
      </c>
      <c r="I39" s="15">
        <f t="shared" si="11"/>
        <v>-0.28152000000409316</v>
      </c>
      <c r="P39" s="30">
        <f t="shared" si="6"/>
        <v>-0.28804114244010137</v>
      </c>
      <c r="Q39" s="115">
        <f t="shared" si="7"/>
        <v>32586.114999999998</v>
      </c>
      <c r="R39" s="15">
        <f t="shared" si="8"/>
        <v>4.252529867070708E-5</v>
      </c>
      <c r="S39" s="15">
        <v>0.1</v>
      </c>
      <c r="T39" s="15">
        <f t="shared" si="9"/>
        <v>4.2525298670707082E-6</v>
      </c>
      <c r="AE39" s="15" t="s">
        <v>326</v>
      </c>
      <c r="AF39" s="15">
        <v>13</v>
      </c>
      <c r="AG39" s="15" t="s">
        <v>329</v>
      </c>
      <c r="AI39" s="15" t="s">
        <v>328</v>
      </c>
    </row>
    <row r="40" spans="1:35" ht="12.75" customHeight="1">
      <c r="A40" s="15" t="s">
        <v>325</v>
      </c>
      <c r="B40" s="10"/>
      <c r="C40" s="51">
        <v>47629.633000000002</v>
      </c>
      <c r="D40" s="1"/>
      <c r="E40" s="15">
        <f t="shared" si="3"/>
        <v>15408.86416404221</v>
      </c>
      <c r="F40" s="52">
        <f t="shared" si="10"/>
        <v>15409.5</v>
      </c>
      <c r="G40" s="15">
        <f t="shared" si="4"/>
        <v>-0.2765949999957229</v>
      </c>
      <c r="I40" s="15">
        <f t="shared" si="11"/>
        <v>-0.2765949999957229</v>
      </c>
      <c r="P40" s="30">
        <f t="shared" si="6"/>
        <v>-0.28824925720338995</v>
      </c>
      <c r="Q40" s="115">
        <f t="shared" si="7"/>
        <v>32611.133000000002</v>
      </c>
      <c r="R40" s="15">
        <f t="shared" si="8"/>
        <v>1.3582171106245943E-4</v>
      </c>
      <c r="S40" s="15">
        <v>0.1</v>
      </c>
      <c r="T40" s="15">
        <f t="shared" si="9"/>
        <v>1.3582171106245944E-5</v>
      </c>
      <c r="AE40" s="15" t="s">
        <v>326</v>
      </c>
      <c r="AF40" s="15">
        <v>15</v>
      </c>
      <c r="AG40" s="15" t="s">
        <v>329</v>
      </c>
      <c r="AI40" s="15" t="s">
        <v>328</v>
      </c>
    </row>
    <row r="41" spans="1:35" ht="12.75" customHeight="1">
      <c r="A41" s="15" t="s">
        <v>325</v>
      </c>
      <c r="B41" s="10"/>
      <c r="C41" s="51">
        <v>47950.652999999998</v>
      </c>
      <c r="D41" s="1"/>
      <c r="E41" s="15">
        <f t="shared" si="3"/>
        <v>16146.824210937677</v>
      </c>
      <c r="F41" s="52">
        <f t="shared" si="10"/>
        <v>16147.5</v>
      </c>
      <c r="G41" s="15">
        <f t="shared" si="4"/>
        <v>-0.29397500000050059</v>
      </c>
      <c r="I41" s="15">
        <f t="shared" si="11"/>
        <v>-0.29397500000050059</v>
      </c>
      <c r="P41" s="30">
        <f t="shared" si="6"/>
        <v>-0.29082493100369217</v>
      </c>
      <c r="Q41" s="115">
        <f t="shared" si="7"/>
        <v>32932.152999999998</v>
      </c>
      <c r="R41" s="15">
        <f t="shared" si="8"/>
        <v>9.9229346846536015E-6</v>
      </c>
      <c r="S41" s="15">
        <v>0.1</v>
      </c>
      <c r="T41" s="15">
        <f t="shared" si="9"/>
        <v>9.9229346846536015E-7</v>
      </c>
      <c r="AE41" s="15" t="s">
        <v>326</v>
      </c>
      <c r="AF41" s="15">
        <v>15</v>
      </c>
      <c r="AG41" s="15" t="s">
        <v>329</v>
      </c>
      <c r="AI41" s="15" t="s">
        <v>328</v>
      </c>
    </row>
    <row r="42" spans="1:35" ht="12.75" customHeight="1">
      <c r="A42" s="15" t="s">
        <v>325</v>
      </c>
      <c r="B42" s="10"/>
      <c r="C42" s="51">
        <v>48297.798000000003</v>
      </c>
      <c r="D42" s="1"/>
      <c r="E42" s="15">
        <f t="shared" si="3"/>
        <v>16944.840348497743</v>
      </c>
      <c r="F42" s="52">
        <f t="shared" si="10"/>
        <v>16945.5</v>
      </c>
      <c r="G42" s="15">
        <f t="shared" si="4"/>
        <v>-0.28695499999594176</v>
      </c>
      <c r="I42" s="15">
        <f t="shared" si="11"/>
        <v>-0.28695499999594176</v>
      </c>
      <c r="P42" s="30">
        <f t="shared" si="6"/>
        <v>-0.29341075821260365</v>
      </c>
      <c r="Q42" s="115">
        <f t="shared" si="7"/>
        <v>33279.298000000003</v>
      </c>
      <c r="R42" s="15">
        <f t="shared" si="8"/>
        <v>4.1676814151997493E-5</v>
      </c>
      <c r="S42" s="15">
        <v>0.1</v>
      </c>
      <c r="T42" s="15">
        <f t="shared" si="9"/>
        <v>4.1676814151997498E-6</v>
      </c>
      <c r="AE42" s="15" t="s">
        <v>326</v>
      </c>
      <c r="AF42" s="15">
        <v>18</v>
      </c>
      <c r="AG42" s="15" t="s">
        <v>329</v>
      </c>
      <c r="AI42" s="15" t="s">
        <v>328</v>
      </c>
    </row>
    <row r="43" spans="1:35" ht="12.75" customHeight="1">
      <c r="A43" s="15" t="s">
        <v>325</v>
      </c>
      <c r="B43" s="10"/>
      <c r="C43" s="51">
        <v>48330.642</v>
      </c>
      <c r="D43" s="1"/>
      <c r="E43" s="15">
        <f t="shared" si="3"/>
        <v>17020.342061102045</v>
      </c>
      <c r="F43" s="52">
        <f t="shared" si="10"/>
        <v>17021</v>
      </c>
      <c r="G43" s="15">
        <f t="shared" si="4"/>
        <v>-0.28620999999839114</v>
      </c>
      <c r="I43" s="15">
        <f t="shared" si="11"/>
        <v>-0.28620999999839114</v>
      </c>
      <c r="P43" s="30">
        <f t="shared" si="6"/>
        <v>-0.29364468674979405</v>
      </c>
      <c r="Q43" s="115">
        <f t="shared" si="7"/>
        <v>33312.142</v>
      </c>
      <c r="R43" s="15">
        <f t="shared" si="8"/>
        <v>5.5274567091485925E-5</v>
      </c>
      <c r="S43" s="15">
        <v>0.1</v>
      </c>
      <c r="T43" s="15">
        <f t="shared" si="9"/>
        <v>5.5274567091485929E-6</v>
      </c>
      <c r="AE43" s="15" t="s">
        <v>326</v>
      </c>
      <c r="AF43" s="15">
        <v>15</v>
      </c>
      <c r="AG43" s="15" t="s">
        <v>329</v>
      </c>
      <c r="AI43" s="15" t="s">
        <v>328</v>
      </c>
    </row>
    <row r="44" spans="1:35" ht="12.75" customHeight="1">
      <c r="A44" s="15" t="s">
        <v>325</v>
      </c>
      <c r="B44" s="10"/>
      <c r="C44" s="51">
        <v>48335.654000000002</v>
      </c>
      <c r="D44" s="1"/>
      <c r="E44" s="15">
        <f t="shared" si="3"/>
        <v>17031.863635318736</v>
      </c>
      <c r="F44" s="52">
        <f t="shared" si="10"/>
        <v>17032.5</v>
      </c>
      <c r="G44" s="15">
        <f t="shared" si="4"/>
        <v>-0.27682500000082655</v>
      </c>
      <c r="I44" s="15">
        <f t="shared" si="11"/>
        <v>-0.27682500000082655</v>
      </c>
      <c r="P44" s="30">
        <f t="shared" si="6"/>
        <v>-0.2936801556103138</v>
      </c>
      <c r="Q44" s="115">
        <f t="shared" si="7"/>
        <v>33317.154000000002</v>
      </c>
      <c r="R44" s="15">
        <f t="shared" si="8"/>
        <v>2.8409627062002949E-4</v>
      </c>
      <c r="S44" s="15">
        <v>0.1</v>
      </c>
      <c r="T44" s="15">
        <f t="shared" si="9"/>
        <v>2.8409627062002951E-5</v>
      </c>
      <c r="AE44" s="15" t="s">
        <v>326</v>
      </c>
      <c r="AF44" s="15">
        <v>17</v>
      </c>
      <c r="AG44" s="15" t="s">
        <v>329</v>
      </c>
      <c r="AI44" s="15" t="s">
        <v>328</v>
      </c>
    </row>
    <row r="45" spans="1:35" ht="12.75" customHeight="1">
      <c r="A45" s="15" t="s">
        <v>325</v>
      </c>
      <c r="B45" s="10"/>
      <c r="C45" s="51">
        <v>48681.703000000001</v>
      </c>
      <c r="D45" s="1"/>
      <c r="E45" s="15">
        <f t="shared" si="3"/>
        <v>17827.360290568038</v>
      </c>
      <c r="F45" s="52">
        <f t="shared" si="10"/>
        <v>17828</v>
      </c>
      <c r="G45" s="15">
        <f t="shared" si="4"/>
        <v>-0.27827999999863096</v>
      </c>
      <c r="I45" s="15">
        <f t="shared" si="11"/>
        <v>-0.27827999999863096</v>
      </c>
      <c r="P45" s="30">
        <f t="shared" si="6"/>
        <v>-0.2960293188536553</v>
      </c>
      <c r="Q45" s="115">
        <f t="shared" si="7"/>
        <v>33663.203000000001</v>
      </c>
      <c r="R45" s="15">
        <f t="shared" si="8"/>
        <v>3.1503831981732265E-4</v>
      </c>
      <c r="S45" s="15">
        <v>0.1</v>
      </c>
      <c r="T45" s="15">
        <f t="shared" si="9"/>
        <v>3.1503831981732266E-5</v>
      </c>
      <c r="AE45" s="15" t="s">
        <v>326</v>
      </c>
      <c r="AF45" s="15">
        <v>20</v>
      </c>
      <c r="AG45" s="15" t="s">
        <v>330</v>
      </c>
      <c r="AI45" s="15" t="s">
        <v>328</v>
      </c>
    </row>
    <row r="46" spans="1:35" ht="12.75" customHeight="1">
      <c r="A46" s="15" t="s">
        <v>325</v>
      </c>
      <c r="B46" s="10"/>
      <c r="C46" s="51">
        <v>49031.665999999997</v>
      </c>
      <c r="D46" s="1"/>
      <c r="E46" s="15">
        <f t="shared" si="3"/>
        <v>18631.854440127809</v>
      </c>
      <c r="F46" s="52">
        <f t="shared" si="10"/>
        <v>18632.5</v>
      </c>
      <c r="G46" s="15">
        <f t="shared" si="4"/>
        <v>-0.28082500000164146</v>
      </c>
      <c r="I46" s="15">
        <f t="shared" si="11"/>
        <v>-0.28082500000164146</v>
      </c>
      <c r="P46" s="30">
        <f t="shared" si="6"/>
        <v>-0.2981958159981089</v>
      </c>
      <c r="Q46" s="115">
        <f t="shared" si="7"/>
        <v>34013.165999999997</v>
      </c>
      <c r="R46" s="15">
        <f t="shared" si="8"/>
        <v>3.017452483831294E-4</v>
      </c>
      <c r="S46" s="15">
        <v>0.1</v>
      </c>
      <c r="T46" s="15">
        <f t="shared" si="9"/>
        <v>3.0174524838312942E-5</v>
      </c>
      <c r="AE46" s="15" t="s">
        <v>326</v>
      </c>
      <c r="AF46" s="15">
        <v>19</v>
      </c>
      <c r="AG46" s="15" t="s">
        <v>330</v>
      </c>
      <c r="AI46" s="15" t="s">
        <v>328</v>
      </c>
    </row>
    <row r="47" spans="1:35" ht="12.75" customHeight="1">
      <c r="A47" s="15" t="s">
        <v>325</v>
      </c>
      <c r="B47" s="10"/>
      <c r="C47" s="51">
        <v>49061.673000000003</v>
      </c>
      <c r="D47" s="1"/>
      <c r="E47" s="15">
        <f t="shared" si="3"/>
        <v>18700.834463575557</v>
      </c>
      <c r="F47" s="52">
        <f t="shared" si="10"/>
        <v>18701.5</v>
      </c>
      <c r="G47" s="15">
        <f t="shared" si="4"/>
        <v>-0.28951499999675434</v>
      </c>
      <c r="I47" s="15">
        <f t="shared" si="11"/>
        <v>-0.28951499999675434</v>
      </c>
      <c r="P47" s="30">
        <f t="shared" si="6"/>
        <v>-0.29837183359757274</v>
      </c>
      <c r="Q47" s="115">
        <f t="shared" si="7"/>
        <v>34043.173000000003</v>
      </c>
      <c r="R47" s="15">
        <f t="shared" si="8"/>
        <v>7.8443501432585891E-5</v>
      </c>
      <c r="S47" s="15">
        <v>0.1</v>
      </c>
      <c r="T47" s="15">
        <f t="shared" si="9"/>
        <v>7.8443501432585897E-6</v>
      </c>
      <c r="AE47" s="15" t="s">
        <v>326</v>
      </c>
      <c r="AF47" s="15">
        <v>18</v>
      </c>
      <c r="AG47" s="15" t="s">
        <v>329</v>
      </c>
      <c r="AI47" s="15" t="s">
        <v>328</v>
      </c>
    </row>
    <row r="48" spans="1:35" ht="12.75" customHeight="1">
      <c r="A48" s="15" t="s">
        <v>325</v>
      </c>
      <c r="B48" s="10" t="s">
        <v>319</v>
      </c>
      <c r="C48" s="51">
        <v>49406.351999999999</v>
      </c>
      <c r="D48" s="1"/>
      <c r="E48" s="15">
        <f t="shared" si="3"/>
        <v>19493.181765936413</v>
      </c>
      <c r="F48" s="52">
        <f t="shared" si="10"/>
        <v>19493.5</v>
      </c>
      <c r="P48" s="30">
        <f t="shared" si="6"/>
        <v>-0.30028135978657944</v>
      </c>
      <c r="Q48" s="115">
        <f t="shared" si="7"/>
        <v>34387.851999999999</v>
      </c>
      <c r="AC48" s="15" t="s">
        <v>331</v>
      </c>
      <c r="AE48" s="15" t="s">
        <v>326</v>
      </c>
      <c r="AF48" s="15">
        <v>30</v>
      </c>
      <c r="AG48" s="15" t="s">
        <v>330</v>
      </c>
      <c r="AI48" s="15" t="s">
        <v>328</v>
      </c>
    </row>
    <row r="49" spans="1:35" ht="12.75" customHeight="1">
      <c r="A49" s="15" t="s">
        <v>325</v>
      </c>
      <c r="B49" s="10"/>
      <c r="C49" s="51">
        <v>49406.642999999996</v>
      </c>
      <c r="D49" s="1"/>
      <c r="E49" s="15">
        <f t="shared" si="3"/>
        <v>19493.850716075485</v>
      </c>
      <c r="F49" s="52">
        <f t="shared" si="10"/>
        <v>19494.5</v>
      </c>
      <c r="G49" s="15">
        <f t="shared" ref="G49:G71" si="12">+C49-(C$7+F49*C$8)</f>
        <v>-0.28244500000437256</v>
      </c>
      <c r="I49" s="15">
        <f t="shared" ref="I49:I63" si="13">+G49</f>
        <v>-0.28244500000437256</v>
      </c>
      <c r="P49" s="30">
        <f t="shared" si="6"/>
        <v>-0.30028364189660051</v>
      </c>
      <c r="Q49" s="115">
        <f t="shared" si="7"/>
        <v>34388.142999999996</v>
      </c>
      <c r="R49" s="15">
        <f t="shared" ref="R49:R71" si="14">+(P49-G49)^2</f>
        <v>3.1821714455914984E-4</v>
      </c>
      <c r="S49" s="15">
        <v>0.1</v>
      </c>
      <c r="T49" s="15">
        <f t="shared" ref="T49:T80" si="15">+S49*R49</f>
        <v>3.1821714455914988E-5</v>
      </c>
      <c r="AC49" s="15" t="s">
        <v>331</v>
      </c>
      <c r="AE49" s="15" t="s">
        <v>326</v>
      </c>
      <c r="AF49" s="15">
        <v>30</v>
      </c>
      <c r="AG49" s="15" t="s">
        <v>330</v>
      </c>
      <c r="AI49" s="15" t="s">
        <v>328</v>
      </c>
    </row>
    <row r="50" spans="1:35" ht="12.75" customHeight="1">
      <c r="A50" s="53" t="s">
        <v>325</v>
      </c>
      <c r="B50" s="54"/>
      <c r="C50" s="55">
        <v>49752.705999999998</v>
      </c>
      <c r="D50" s="47"/>
      <c r="E50" s="15">
        <f t="shared" si="3"/>
        <v>20289.379554492996</v>
      </c>
      <c r="F50" s="52">
        <f t="shared" si="10"/>
        <v>20290</v>
      </c>
      <c r="G50" s="15">
        <f t="shared" si="12"/>
        <v>-0.26989999999932479</v>
      </c>
      <c r="I50" s="15">
        <f t="shared" si="13"/>
        <v>-0.26989999999932479</v>
      </c>
      <c r="P50" s="30">
        <f t="shared" si="6"/>
        <v>-0.30199606158834813</v>
      </c>
      <c r="Q50" s="115">
        <f t="shared" si="7"/>
        <v>34734.205999999998</v>
      </c>
      <c r="R50" s="15">
        <f t="shared" si="14"/>
        <v>1.0301571695263793E-3</v>
      </c>
      <c r="S50" s="15">
        <v>0.1</v>
      </c>
      <c r="T50" s="15">
        <f t="shared" si="15"/>
        <v>1.0301571695263794E-4</v>
      </c>
      <c r="AC50" s="15" t="s">
        <v>331</v>
      </c>
      <c r="AE50" s="15" t="s">
        <v>326</v>
      </c>
      <c r="AF50" s="15">
        <v>38</v>
      </c>
      <c r="AG50" s="15" t="s">
        <v>330</v>
      </c>
      <c r="AI50" s="15" t="s">
        <v>328</v>
      </c>
    </row>
    <row r="51" spans="1:35" ht="12.75" customHeight="1">
      <c r="A51" s="45" t="s">
        <v>176</v>
      </c>
      <c r="B51" s="46" t="s">
        <v>318</v>
      </c>
      <c r="C51" s="45">
        <v>50140.483</v>
      </c>
      <c r="D51" s="1"/>
      <c r="E51" s="15">
        <f t="shared" si="3"/>
        <v>21180.800441369163</v>
      </c>
      <c r="F51" s="52">
        <f t="shared" si="10"/>
        <v>21181.5</v>
      </c>
      <c r="G51" s="15">
        <f t="shared" si="12"/>
        <v>-0.30431500000122469</v>
      </c>
      <c r="I51" s="15">
        <f t="shared" si="13"/>
        <v>-0.30431500000122469</v>
      </c>
      <c r="P51" s="30">
        <f t="shared" si="6"/>
        <v>-0.30367065439127006</v>
      </c>
      <c r="Q51" s="115">
        <f t="shared" si="7"/>
        <v>35121.983</v>
      </c>
      <c r="R51" s="15">
        <f t="shared" si="14"/>
        <v>4.1518126506780803E-7</v>
      </c>
      <c r="S51" s="15">
        <v>0.2</v>
      </c>
      <c r="T51" s="15">
        <f t="shared" si="15"/>
        <v>8.3036253013561614E-8</v>
      </c>
    </row>
    <row r="52" spans="1:35" ht="12.75" customHeight="1">
      <c r="A52" s="53" t="s">
        <v>325</v>
      </c>
      <c r="B52" s="54"/>
      <c r="C52" s="55">
        <v>50152.675000000003</v>
      </c>
      <c r="D52" s="47"/>
      <c r="E52" s="15">
        <f t="shared" si="3"/>
        <v>21208.827383278553</v>
      </c>
      <c r="F52" s="52">
        <f t="shared" si="10"/>
        <v>21209.5</v>
      </c>
      <c r="G52" s="15">
        <f t="shared" si="12"/>
        <v>-0.29259499999898253</v>
      </c>
      <c r="I52" s="15">
        <f t="shared" si="13"/>
        <v>-0.29259499999898253</v>
      </c>
      <c r="P52" s="30">
        <f t="shared" si="6"/>
        <v>-0.30371906436743523</v>
      </c>
      <c r="Q52" s="115">
        <f t="shared" si="7"/>
        <v>35134.175000000003</v>
      </c>
      <c r="R52" s="15">
        <f t="shared" si="14"/>
        <v>1.2374480807347902E-4</v>
      </c>
      <c r="S52" s="15">
        <v>0.2</v>
      </c>
      <c r="T52" s="15">
        <f t="shared" si="15"/>
        <v>2.4748961614695804E-5</v>
      </c>
      <c r="AE52" s="15" t="s">
        <v>326</v>
      </c>
      <c r="AF52" s="15">
        <v>14</v>
      </c>
      <c r="AG52" s="15" t="s">
        <v>329</v>
      </c>
      <c r="AI52" s="15" t="s">
        <v>328</v>
      </c>
    </row>
    <row r="53" spans="1:35" ht="12.75" customHeight="1">
      <c r="A53" s="45" t="s">
        <v>176</v>
      </c>
      <c r="B53" s="46" t="s">
        <v>318</v>
      </c>
      <c r="C53" s="45">
        <v>50488.718000000001</v>
      </c>
      <c r="D53" s="1"/>
      <c r="E53" s="15">
        <f t="shared" ref="E53:E84" si="16">+(C53-C$7)/C$8</f>
        <v>21981.322268453601</v>
      </c>
      <c r="F53" s="52">
        <f t="shared" si="10"/>
        <v>21982</v>
      </c>
      <c r="G53" s="15">
        <f t="shared" si="12"/>
        <v>-0.29482000000280095</v>
      </c>
      <c r="I53" s="15">
        <f t="shared" si="13"/>
        <v>-0.29482000000280095</v>
      </c>
      <c r="P53" s="30">
        <f t="shared" ref="P53:P84" si="17">+D$11+D$12*F53+D$13*F53^2</f>
        <v>-0.30495413786684011</v>
      </c>
      <c r="Q53" s="115">
        <f t="shared" ref="Q53:Q84" si="18">+C53-15018.5</f>
        <v>35470.218000000001</v>
      </c>
      <c r="R53" s="15">
        <f t="shared" si="14"/>
        <v>1.0270075024735222E-4</v>
      </c>
      <c r="S53" s="15">
        <v>0.2</v>
      </c>
      <c r="T53" s="15">
        <f t="shared" si="15"/>
        <v>2.0540150049470444E-5</v>
      </c>
    </row>
    <row r="54" spans="1:35" ht="12.75" customHeight="1">
      <c r="A54" s="45" t="s">
        <v>176</v>
      </c>
      <c r="B54" s="46" t="s">
        <v>318</v>
      </c>
      <c r="C54" s="45">
        <v>50492.627999999997</v>
      </c>
      <c r="D54" s="1"/>
      <c r="E54" s="15">
        <f t="shared" si="16"/>
        <v>21990.310567573153</v>
      </c>
      <c r="F54" s="52">
        <f t="shared" si="10"/>
        <v>21991</v>
      </c>
      <c r="G54" s="15">
        <f t="shared" si="12"/>
        <v>-0.299910000001546</v>
      </c>
      <c r="I54" s="15">
        <f t="shared" si="13"/>
        <v>-0.299910000001546</v>
      </c>
      <c r="P54" s="30">
        <f t="shared" si="17"/>
        <v>-0.30496738372628374</v>
      </c>
      <c r="Q54" s="115">
        <f t="shared" si="18"/>
        <v>35474.127999999997</v>
      </c>
      <c r="R54" s="15">
        <f t="shared" si="14"/>
        <v>2.5577130139242182E-5</v>
      </c>
      <c r="S54" s="15">
        <v>0.2</v>
      </c>
      <c r="T54" s="15">
        <f t="shared" si="15"/>
        <v>5.1154260278484372E-6</v>
      </c>
    </row>
    <row r="55" spans="1:35" ht="12.75" customHeight="1">
      <c r="A55" s="45" t="s">
        <v>176</v>
      </c>
      <c r="B55" s="46" t="s">
        <v>319</v>
      </c>
      <c r="C55" s="45">
        <v>50845.646000000001</v>
      </c>
      <c r="D55" s="1"/>
      <c r="E55" s="15">
        <f t="shared" si="16"/>
        <v>22801.827544194388</v>
      </c>
      <c r="F55" s="52">
        <f t="shared" si="10"/>
        <v>22802.5</v>
      </c>
      <c r="G55" s="15">
        <f t="shared" si="12"/>
        <v>-0.2925249999971129</v>
      </c>
      <c r="I55" s="15">
        <f t="shared" si="13"/>
        <v>-0.2925249999971129</v>
      </c>
      <c r="P55" s="30">
        <f t="shared" si="17"/>
        <v>-0.30605348229506996</v>
      </c>
      <c r="Q55" s="115">
        <f t="shared" si="18"/>
        <v>35827.146000000001</v>
      </c>
      <c r="R55" s="15">
        <f t="shared" si="14"/>
        <v>1.8301983328613744E-4</v>
      </c>
      <c r="S55" s="15">
        <v>0.2</v>
      </c>
      <c r="T55" s="15">
        <f t="shared" si="15"/>
        <v>3.6603966657227491E-5</v>
      </c>
    </row>
    <row r="56" spans="1:35" ht="12.75" customHeight="1">
      <c r="A56" s="45" t="s">
        <v>176</v>
      </c>
      <c r="B56" s="46" t="s">
        <v>319</v>
      </c>
      <c r="C56" s="45">
        <v>50850.642</v>
      </c>
      <c r="D56" s="1"/>
      <c r="E56" s="15">
        <f t="shared" si="16"/>
        <v>22813.31233764741</v>
      </c>
      <c r="F56" s="52">
        <f t="shared" si="10"/>
        <v>22814</v>
      </c>
      <c r="G56" s="15">
        <f t="shared" si="12"/>
        <v>-0.29913999999553198</v>
      </c>
      <c r="I56" s="15">
        <f t="shared" si="13"/>
        <v>-0.29913999999553198</v>
      </c>
      <c r="P56" s="30">
        <f t="shared" si="17"/>
        <v>-0.3060673351873664</v>
      </c>
      <c r="Q56" s="115">
        <f t="shared" si="18"/>
        <v>35832.142</v>
      </c>
      <c r="R56" s="15">
        <f t="shared" si="14"/>
        <v>4.798797286002757E-5</v>
      </c>
      <c r="S56" s="15">
        <v>0.2</v>
      </c>
      <c r="T56" s="15">
        <f t="shared" si="15"/>
        <v>9.5975945720055146E-6</v>
      </c>
    </row>
    <row r="57" spans="1:35" ht="12.75" customHeight="1">
      <c r="A57" s="45" t="s">
        <v>176</v>
      </c>
      <c r="B57" s="46" t="s">
        <v>319</v>
      </c>
      <c r="C57" s="45">
        <v>51201.701000000001</v>
      </c>
      <c r="D57" s="1"/>
      <c r="E57" s="15">
        <f t="shared" si="16"/>
        <v>23620.325969517944</v>
      </c>
      <c r="F57" s="52">
        <f t="shared" si="10"/>
        <v>23621</v>
      </c>
      <c r="G57" s="15">
        <f t="shared" si="12"/>
        <v>-0.29320999999617925</v>
      </c>
      <c r="I57" s="15">
        <f t="shared" si="13"/>
        <v>-0.29320999999617925</v>
      </c>
      <c r="P57" s="30">
        <f t="shared" si="17"/>
        <v>-0.30693207299177028</v>
      </c>
      <c r="Q57" s="115">
        <f t="shared" si="18"/>
        <v>36183.201000000001</v>
      </c>
      <c r="R57" s="15">
        <f t="shared" si="14"/>
        <v>1.8829528729632854E-4</v>
      </c>
      <c r="S57" s="15">
        <v>0.2</v>
      </c>
      <c r="T57" s="15">
        <f t="shared" si="15"/>
        <v>3.7659057459265712E-5</v>
      </c>
    </row>
    <row r="58" spans="1:35" ht="12.75" customHeight="1">
      <c r="A58" s="45" t="s">
        <v>176</v>
      </c>
      <c r="B58" s="46" t="s">
        <v>319</v>
      </c>
      <c r="C58" s="45">
        <v>51215.608999999997</v>
      </c>
      <c r="D58" s="1"/>
      <c r="E58" s="15">
        <f t="shared" si="16"/>
        <v>23652.297648329917</v>
      </c>
      <c r="F58" s="52">
        <f t="shared" si="10"/>
        <v>23653</v>
      </c>
      <c r="G58" s="15">
        <f t="shared" si="12"/>
        <v>-0.30553000000509201</v>
      </c>
      <c r="I58" s="15">
        <f t="shared" si="13"/>
        <v>-0.30553000000509201</v>
      </c>
      <c r="P58" s="30">
        <f t="shared" si="17"/>
        <v>-0.30696199813412001</v>
      </c>
      <c r="Q58" s="115">
        <f t="shared" si="18"/>
        <v>36197.108999999997</v>
      </c>
      <c r="R58" s="15">
        <f t="shared" si="14"/>
        <v>2.0506186415396935E-6</v>
      </c>
      <c r="S58" s="15">
        <v>0.2</v>
      </c>
      <c r="T58" s="15">
        <f t="shared" si="15"/>
        <v>4.1012372830793872E-7</v>
      </c>
    </row>
    <row r="59" spans="1:35" ht="12.75" customHeight="1">
      <c r="A59" s="45" t="s">
        <v>176</v>
      </c>
      <c r="B59" s="46" t="s">
        <v>319</v>
      </c>
      <c r="C59" s="45">
        <v>51229.54</v>
      </c>
      <c r="D59" s="1"/>
      <c r="E59" s="15">
        <f t="shared" si="16"/>
        <v>23684.32219948967</v>
      </c>
      <c r="F59" s="52">
        <f t="shared" ref="F59:F90" si="19">ROUND(2*E59,0)/2+0.5</f>
        <v>23685</v>
      </c>
      <c r="G59" s="15">
        <f t="shared" si="12"/>
        <v>-0.29484999999840511</v>
      </c>
      <c r="I59" s="15">
        <f t="shared" si="13"/>
        <v>-0.29484999999840511</v>
      </c>
      <c r="P59" s="30">
        <f t="shared" si="17"/>
        <v>-0.30699159035923435</v>
      </c>
      <c r="Q59" s="115">
        <f t="shared" si="18"/>
        <v>36211.040000000001</v>
      </c>
      <c r="R59" s="15">
        <f t="shared" si="14"/>
        <v>1.474182164901814E-4</v>
      </c>
      <c r="S59" s="15">
        <v>0.2</v>
      </c>
      <c r="T59" s="15">
        <f t="shared" si="15"/>
        <v>2.9483643298036282E-5</v>
      </c>
    </row>
    <row r="60" spans="1:35" ht="12.75" customHeight="1">
      <c r="A60" s="45" t="s">
        <v>176</v>
      </c>
      <c r="B60" s="46" t="s">
        <v>318</v>
      </c>
      <c r="C60" s="45">
        <v>51257.603999999999</v>
      </c>
      <c r="D60" s="1"/>
      <c r="E60" s="15">
        <f t="shared" si="16"/>
        <v>23748.835658950367</v>
      </c>
      <c r="F60" s="52">
        <f t="shared" si="19"/>
        <v>23749.5</v>
      </c>
      <c r="G60" s="15">
        <f t="shared" si="12"/>
        <v>-0.28899500000261469</v>
      </c>
      <c r="I60" s="15">
        <f t="shared" si="13"/>
        <v>-0.28899500000261469</v>
      </c>
      <c r="P60" s="30">
        <f t="shared" si="17"/>
        <v>-0.30705022539105542</v>
      </c>
      <c r="Q60" s="115">
        <f t="shared" si="18"/>
        <v>36239.103999999999</v>
      </c>
      <c r="R60" s="15">
        <f t="shared" si="14"/>
        <v>3.2599116382739477E-4</v>
      </c>
      <c r="S60" s="15">
        <v>0.2</v>
      </c>
      <c r="T60" s="15">
        <f t="shared" si="15"/>
        <v>6.5198232765478951E-5</v>
      </c>
    </row>
    <row r="61" spans="1:35" ht="12.75" customHeight="1">
      <c r="A61" s="45" t="s">
        <v>176</v>
      </c>
      <c r="B61" s="46" t="s">
        <v>319</v>
      </c>
      <c r="C61" s="45">
        <v>51260.639000000003</v>
      </c>
      <c r="D61" s="1"/>
      <c r="E61" s="15">
        <f t="shared" si="16"/>
        <v>23755.812510057247</v>
      </c>
      <c r="F61" s="52">
        <f t="shared" si="19"/>
        <v>23756.5</v>
      </c>
      <c r="G61" s="15">
        <f t="shared" si="12"/>
        <v>-0.29906499999924563</v>
      </c>
      <c r="I61" s="15">
        <f t="shared" si="13"/>
        <v>-0.29906499999924563</v>
      </c>
      <c r="P61" s="30">
        <f t="shared" si="17"/>
        <v>-0.30705650752298042</v>
      </c>
      <c r="Q61" s="115">
        <f t="shared" si="18"/>
        <v>36242.139000000003</v>
      </c>
      <c r="R61" s="15">
        <f t="shared" si="14"/>
        <v>6.3864192501909701E-5</v>
      </c>
      <c r="S61" s="15">
        <v>0.2</v>
      </c>
      <c r="T61" s="15">
        <f t="shared" si="15"/>
        <v>1.277283850038194E-5</v>
      </c>
    </row>
    <row r="62" spans="1:35" ht="12.75" customHeight="1">
      <c r="A62" s="45" t="s">
        <v>176</v>
      </c>
      <c r="B62" s="46" t="s">
        <v>318</v>
      </c>
      <c r="C62" s="45">
        <v>51262.612000000001</v>
      </c>
      <c r="D62" s="1"/>
      <c r="E62" s="15">
        <f t="shared" si="16"/>
        <v>23760.348037976142</v>
      </c>
      <c r="F62" s="52">
        <f t="shared" si="19"/>
        <v>23761</v>
      </c>
      <c r="G62" s="15">
        <f t="shared" si="12"/>
        <v>-0.28360999999858905</v>
      </c>
      <c r="I62" s="15">
        <f t="shared" si="13"/>
        <v>-0.28360999999858905</v>
      </c>
      <c r="P62" s="30">
        <f t="shared" si="17"/>
        <v>-0.30706053762402341</v>
      </c>
      <c r="Q62" s="115">
        <f t="shared" si="18"/>
        <v>36244.112000000001</v>
      </c>
      <c r="R62" s="15">
        <f t="shared" si="14"/>
        <v>5.4992771492191276E-4</v>
      </c>
      <c r="S62" s="15">
        <v>0.2</v>
      </c>
      <c r="T62" s="15">
        <f t="shared" si="15"/>
        <v>1.0998554298438255E-4</v>
      </c>
    </row>
    <row r="63" spans="1:35" ht="12.75" customHeight="1">
      <c r="A63" s="45" t="s">
        <v>176</v>
      </c>
      <c r="B63" s="46" t="s">
        <v>319</v>
      </c>
      <c r="C63" s="45">
        <v>51581.665999999997</v>
      </c>
      <c r="D63" s="1"/>
      <c r="E63" s="15">
        <f t="shared" si="16"/>
        <v>24493.788648536811</v>
      </c>
      <c r="F63" s="52">
        <f t="shared" si="19"/>
        <v>24494.5</v>
      </c>
      <c r="G63" s="15">
        <f t="shared" si="12"/>
        <v>-0.3094450000062352</v>
      </c>
      <c r="I63" s="15">
        <f t="shared" si="13"/>
        <v>-0.3094450000062352</v>
      </c>
      <c r="P63" s="30">
        <f t="shared" si="17"/>
        <v>-0.30762944811911269</v>
      </c>
      <c r="Q63" s="115">
        <f t="shared" si="18"/>
        <v>36563.165999999997</v>
      </c>
      <c r="R63" s="15">
        <f t="shared" si="14"/>
        <v>3.2962286548341181E-6</v>
      </c>
      <c r="S63" s="15">
        <v>0.2</v>
      </c>
      <c r="T63" s="15">
        <f t="shared" si="15"/>
        <v>6.5924573096682368E-7</v>
      </c>
    </row>
    <row r="64" spans="1:35" ht="12.75" customHeight="1">
      <c r="A64" s="45" t="s">
        <v>176</v>
      </c>
      <c r="B64" s="46" t="s">
        <v>318</v>
      </c>
      <c r="C64" s="45">
        <v>52002.542399999998</v>
      </c>
      <c r="D64" s="1"/>
      <c r="E64" s="15">
        <f t="shared" si="16"/>
        <v>25461.298360957215</v>
      </c>
      <c r="F64" s="52">
        <f t="shared" si="19"/>
        <v>25462</v>
      </c>
      <c r="G64" s="15">
        <f t="shared" si="12"/>
        <v>-0.30522000000200933</v>
      </c>
      <c r="K64" s="15">
        <f t="shared" ref="K64:K71" si="20">+G64</f>
        <v>-0.30522000000200933</v>
      </c>
      <c r="O64" s="15">
        <f t="shared" ref="O64:O95" ca="1" si="21">+C$11+C$12*$F64</f>
        <v>-0.32725875378811337</v>
      </c>
      <c r="P64" s="30">
        <f t="shared" si="17"/>
        <v>-0.3081123282319127</v>
      </c>
      <c r="Q64" s="115">
        <f t="shared" si="18"/>
        <v>36984.042399999998</v>
      </c>
      <c r="R64" s="15">
        <f t="shared" si="14"/>
        <v>8.3655625894959824E-6</v>
      </c>
      <c r="S64" s="15">
        <v>1</v>
      </c>
      <c r="T64" s="15">
        <f t="shared" si="15"/>
        <v>8.3655625894959824E-6</v>
      </c>
    </row>
    <row r="65" spans="1:21" ht="12.75" customHeight="1">
      <c r="A65" s="45" t="s">
        <v>217</v>
      </c>
      <c r="B65" s="46" t="s">
        <v>318</v>
      </c>
      <c r="C65" s="45">
        <v>52237.23</v>
      </c>
      <c r="D65" s="1"/>
      <c r="E65" s="15">
        <f t="shared" si="16"/>
        <v>26000.797682811899</v>
      </c>
      <c r="F65" s="52">
        <f t="shared" si="19"/>
        <v>26001.5</v>
      </c>
      <c r="G65" s="15">
        <f t="shared" si="12"/>
        <v>-0.30551499999273801</v>
      </c>
      <c r="K65" s="15">
        <f t="shared" si="20"/>
        <v>-0.30551499999273801</v>
      </c>
      <c r="O65" s="15">
        <f t="shared" ca="1" si="21"/>
        <v>-0.32521399003447615</v>
      </c>
      <c r="P65" s="30">
        <f t="shared" si="17"/>
        <v>-0.30824942981600656</v>
      </c>
      <c r="Q65" s="115">
        <f t="shared" si="18"/>
        <v>37218.730000000003</v>
      </c>
      <c r="R65" s="15">
        <f t="shared" si="14"/>
        <v>7.4771064583804579E-6</v>
      </c>
      <c r="S65" s="15">
        <v>1</v>
      </c>
      <c r="T65" s="15">
        <f t="shared" si="15"/>
        <v>7.4771064583804579E-6</v>
      </c>
    </row>
    <row r="66" spans="1:21" ht="12.75" customHeight="1">
      <c r="A66" s="45" t="s">
        <v>221</v>
      </c>
      <c r="B66" s="46" t="s">
        <v>318</v>
      </c>
      <c r="C66" s="45">
        <v>52655.056299999997</v>
      </c>
      <c r="D66" s="1"/>
      <c r="E66" s="15">
        <f t="shared" si="16"/>
        <v>26961.295832279709</v>
      </c>
      <c r="F66" s="52">
        <f t="shared" si="19"/>
        <v>26962</v>
      </c>
      <c r="G66" s="15">
        <f t="shared" si="12"/>
        <v>-0.30632000000332482</v>
      </c>
      <c r="K66" s="15">
        <f t="shared" si="20"/>
        <v>-0.30632000000332482</v>
      </c>
      <c r="O66" s="15">
        <f t="shared" ca="1" si="21"/>
        <v>-0.32157359043231026</v>
      </c>
      <c r="P66" s="30">
        <f t="shared" si="17"/>
        <v>-0.30825931457075983</v>
      </c>
      <c r="Q66" s="115">
        <f t="shared" si="18"/>
        <v>37636.556299999997</v>
      </c>
      <c r="R66" s="15">
        <f t="shared" si="14"/>
        <v>3.7609409914656521E-6</v>
      </c>
      <c r="S66" s="15">
        <v>1</v>
      </c>
      <c r="T66" s="15">
        <f t="shared" si="15"/>
        <v>3.7609409914656521E-6</v>
      </c>
    </row>
    <row r="67" spans="1:21" ht="12.75" customHeight="1">
      <c r="A67" s="45" t="s">
        <v>225</v>
      </c>
      <c r="B67" s="46" t="s">
        <v>318</v>
      </c>
      <c r="C67" s="45">
        <v>53020.029900000001</v>
      </c>
      <c r="D67" s="1"/>
      <c r="E67" s="15">
        <f t="shared" si="16"/>
        <v>27800.296315027244</v>
      </c>
      <c r="F67" s="52">
        <f t="shared" si="19"/>
        <v>27801</v>
      </c>
      <c r="G67" s="15">
        <f t="shared" si="12"/>
        <v>-0.30610999999771593</v>
      </c>
      <c r="K67" s="15">
        <f t="shared" si="20"/>
        <v>-0.30610999999771593</v>
      </c>
      <c r="O67" s="15">
        <f t="shared" ca="1" si="21"/>
        <v>-0.31839368906196436</v>
      </c>
      <c r="P67" s="30">
        <f t="shared" si="17"/>
        <v>-0.3080225231805736</v>
      </c>
      <c r="Q67" s="115">
        <f t="shared" si="18"/>
        <v>38001.529900000001</v>
      </c>
      <c r="R67" s="15">
        <f t="shared" si="14"/>
        <v>3.6577449249680431E-6</v>
      </c>
      <c r="S67" s="15">
        <v>1</v>
      </c>
      <c r="T67" s="15">
        <f t="shared" si="15"/>
        <v>3.6577449249680431E-6</v>
      </c>
    </row>
    <row r="68" spans="1:21" ht="12.75" customHeight="1">
      <c r="A68" s="45" t="s">
        <v>229</v>
      </c>
      <c r="B68" s="46" t="s">
        <v>318</v>
      </c>
      <c r="C68" s="45">
        <v>53021.770499999999</v>
      </c>
      <c r="D68" s="1"/>
      <c r="E68" s="15">
        <f t="shared" si="16"/>
        <v>27804.297602353967</v>
      </c>
      <c r="F68" s="52">
        <f t="shared" si="19"/>
        <v>27805</v>
      </c>
      <c r="G68" s="15">
        <f t="shared" si="12"/>
        <v>-0.30555000000458676</v>
      </c>
      <c r="K68" s="15">
        <f t="shared" si="20"/>
        <v>-0.30555000000458676</v>
      </c>
      <c r="O68" s="15">
        <f t="shared" ca="1" si="21"/>
        <v>-0.31837852862634886</v>
      </c>
      <c r="P68" s="30">
        <f t="shared" si="17"/>
        <v>-0.30802084611554403</v>
      </c>
      <c r="Q68" s="115">
        <f t="shared" si="18"/>
        <v>38003.270499999999</v>
      </c>
      <c r="R68" s="15">
        <f t="shared" si="14"/>
        <v>6.1050805040326656E-6</v>
      </c>
      <c r="S68" s="15">
        <v>1</v>
      </c>
      <c r="T68" s="15">
        <f t="shared" si="15"/>
        <v>6.1050805040326656E-6</v>
      </c>
    </row>
    <row r="69" spans="1:21" ht="12.75" customHeight="1">
      <c r="A69" s="45" t="s">
        <v>229</v>
      </c>
      <c r="B69" s="46" t="s">
        <v>318</v>
      </c>
      <c r="C69" s="45">
        <v>53035.690699999999</v>
      </c>
      <c r="D69" s="1"/>
      <c r="E69" s="15">
        <f t="shared" si="16"/>
        <v>27836.297326498239</v>
      </c>
      <c r="F69" s="52">
        <f t="shared" si="19"/>
        <v>27837</v>
      </c>
      <c r="G69" s="15">
        <f t="shared" si="12"/>
        <v>-0.30567000000155531</v>
      </c>
      <c r="K69" s="15">
        <f t="shared" si="20"/>
        <v>-0.30567000000155531</v>
      </c>
      <c r="O69" s="15">
        <f t="shared" ca="1" si="21"/>
        <v>-0.31825724514142506</v>
      </c>
      <c r="P69" s="30">
        <f t="shared" si="17"/>
        <v>-0.30800724232936266</v>
      </c>
      <c r="Q69" s="115">
        <f t="shared" si="18"/>
        <v>38017.190699999999</v>
      </c>
      <c r="R69" s="15">
        <f t="shared" si="14"/>
        <v>5.4627016988943383E-6</v>
      </c>
      <c r="S69" s="15">
        <v>1</v>
      </c>
      <c r="T69" s="15">
        <f t="shared" si="15"/>
        <v>5.4627016988943383E-6</v>
      </c>
    </row>
    <row r="70" spans="1:21" ht="12.75" customHeight="1">
      <c r="A70" s="45" t="s">
        <v>225</v>
      </c>
      <c r="B70" s="46" t="s">
        <v>318</v>
      </c>
      <c r="C70" s="45">
        <v>53043.086000000003</v>
      </c>
      <c r="D70" s="1"/>
      <c r="E70" s="15">
        <f t="shared" si="16"/>
        <v>27853.297625341955</v>
      </c>
      <c r="F70" s="52">
        <f t="shared" si="19"/>
        <v>27854</v>
      </c>
      <c r="G70" s="15">
        <f t="shared" si="12"/>
        <v>-0.30553999999392545</v>
      </c>
      <c r="K70" s="15">
        <f t="shared" si="20"/>
        <v>-0.30553999999392545</v>
      </c>
      <c r="O70" s="15">
        <f t="shared" ca="1" si="21"/>
        <v>-0.31819281329005933</v>
      </c>
      <c r="P70" s="30">
        <f t="shared" si="17"/>
        <v>-0.30799987990776967</v>
      </c>
      <c r="Q70" s="115">
        <f t="shared" si="18"/>
        <v>38024.586000000003</v>
      </c>
      <c r="R70" s="15">
        <f t="shared" si="14"/>
        <v>6.0510091905342506E-6</v>
      </c>
      <c r="S70" s="15">
        <v>1</v>
      </c>
      <c r="T70" s="15">
        <f t="shared" si="15"/>
        <v>6.0510091905342506E-6</v>
      </c>
    </row>
    <row r="71" spans="1:21" ht="12.75" customHeight="1">
      <c r="A71" s="45" t="s">
        <v>229</v>
      </c>
      <c r="B71" s="46" t="s">
        <v>318</v>
      </c>
      <c r="C71" s="45">
        <v>53074.623200000002</v>
      </c>
      <c r="D71" s="1"/>
      <c r="E71" s="15">
        <f t="shared" si="16"/>
        <v>27925.795269074279</v>
      </c>
      <c r="F71" s="52">
        <f t="shared" si="19"/>
        <v>27926.5</v>
      </c>
      <c r="G71" s="15">
        <f t="shared" si="12"/>
        <v>-0.30656499999895459</v>
      </c>
      <c r="K71" s="15">
        <f t="shared" si="20"/>
        <v>-0.30656499999895459</v>
      </c>
      <c r="O71" s="15">
        <f t="shared" ca="1" si="21"/>
        <v>-0.31791803039452882</v>
      </c>
      <c r="P71" s="30">
        <f t="shared" si="17"/>
        <v>-0.30796742655177756</v>
      </c>
      <c r="Q71" s="115">
        <f t="shared" si="18"/>
        <v>38056.123200000002</v>
      </c>
      <c r="R71" s="15">
        <f t="shared" si="14"/>
        <v>1.9668002360629083E-6</v>
      </c>
      <c r="S71" s="15">
        <v>1</v>
      </c>
      <c r="T71" s="15">
        <f t="shared" si="15"/>
        <v>1.9668002360629083E-6</v>
      </c>
    </row>
    <row r="72" spans="1:21" ht="12.75" customHeight="1">
      <c r="A72" s="45" t="s">
        <v>229</v>
      </c>
      <c r="B72" s="46" t="s">
        <v>318</v>
      </c>
      <c r="C72" s="45">
        <v>53109.684000000001</v>
      </c>
      <c r="D72" s="1"/>
      <c r="E72" s="15">
        <f t="shared" si="16"/>
        <v>28006.392956483764</v>
      </c>
      <c r="F72" s="52">
        <f t="shared" si="19"/>
        <v>28007</v>
      </c>
      <c r="O72" s="15">
        <f t="shared" ca="1" si="21"/>
        <v>-0.31761292662776741</v>
      </c>
      <c r="P72" s="30">
        <f t="shared" si="17"/>
        <v>-0.30792938999951991</v>
      </c>
      <c r="Q72" s="115">
        <f t="shared" si="18"/>
        <v>38091.184000000001</v>
      </c>
      <c r="R72" s="15">
        <f>+(P72-U72)^2</f>
        <v>1.9236460913540341E-3</v>
      </c>
      <c r="T72" s="15">
        <f t="shared" si="15"/>
        <v>0</v>
      </c>
      <c r="U72" s="15">
        <f>+C72-(C$7+F72*C$8)</f>
        <v>-0.26406999999744585</v>
      </c>
    </row>
    <row r="73" spans="1:21" ht="12.75" customHeight="1">
      <c r="A73" s="45" t="s">
        <v>245</v>
      </c>
      <c r="B73" s="46" t="s">
        <v>319</v>
      </c>
      <c r="C73" s="45">
        <v>53403.055200000003</v>
      </c>
      <c r="D73" s="1"/>
      <c r="E73" s="15">
        <f t="shared" si="16"/>
        <v>28680.79400473553</v>
      </c>
      <c r="F73" s="52">
        <f t="shared" si="19"/>
        <v>28681.5</v>
      </c>
      <c r="G73" s="15">
        <f t="shared" ref="G73:G114" si="22">+C73-(C$7+F73*C$8)</f>
        <v>-0.30711499999597436</v>
      </c>
      <c r="K73" s="15">
        <f t="shared" ref="K73:K114" si="23">+G73</f>
        <v>-0.30711499999597436</v>
      </c>
      <c r="O73" s="15">
        <f t="shared" ca="1" si="21"/>
        <v>-0.3150564981721079</v>
      </c>
      <c r="P73" s="30">
        <f t="shared" si="17"/>
        <v>-0.3075279043468977</v>
      </c>
      <c r="Q73" s="115">
        <f t="shared" si="18"/>
        <v>38384.555200000003</v>
      </c>
      <c r="R73" s="15">
        <f t="shared" ref="R73:R114" si="24">+(P73-G73)^2</f>
        <v>1.7049000301142277E-7</v>
      </c>
      <c r="S73" s="15">
        <v>1</v>
      </c>
      <c r="T73" s="15">
        <f t="shared" si="15"/>
        <v>1.7049000301142277E-7</v>
      </c>
    </row>
    <row r="74" spans="1:21" ht="12.75" customHeight="1">
      <c r="A74" s="45" t="s">
        <v>245</v>
      </c>
      <c r="B74" s="46" t="s">
        <v>318</v>
      </c>
      <c r="C74" s="45">
        <v>53405.012600000002</v>
      </c>
      <c r="D74" s="1"/>
      <c r="E74" s="15">
        <f t="shared" si="16"/>
        <v>28685.293671409858</v>
      </c>
      <c r="F74" s="52">
        <f t="shared" si="19"/>
        <v>28686</v>
      </c>
      <c r="G74" s="15">
        <f t="shared" si="22"/>
        <v>-0.3072600000014063</v>
      </c>
      <c r="K74" s="15">
        <f t="shared" si="23"/>
        <v>-0.3072600000014063</v>
      </c>
      <c r="O74" s="15">
        <f t="shared" ca="1" si="21"/>
        <v>-0.31503944268204054</v>
      </c>
      <c r="P74" s="30">
        <f t="shared" si="17"/>
        <v>-0.30752472909810669</v>
      </c>
      <c r="Q74" s="115">
        <f t="shared" si="18"/>
        <v>38386.512600000002</v>
      </c>
      <c r="R74" s="15">
        <f t="shared" si="24"/>
        <v>7.0081494639803924E-8</v>
      </c>
      <c r="S74" s="15">
        <v>1</v>
      </c>
      <c r="T74" s="15">
        <f t="shared" si="15"/>
        <v>7.0081494639803924E-8</v>
      </c>
    </row>
    <row r="75" spans="1:21" ht="12.75" customHeight="1">
      <c r="A75" s="45" t="s">
        <v>245</v>
      </c>
      <c r="B75" s="46" t="s">
        <v>319</v>
      </c>
      <c r="C75" s="45">
        <v>53426.982799999998</v>
      </c>
      <c r="D75" s="1"/>
      <c r="E75" s="15">
        <f t="shared" si="16"/>
        <v>28735.798717270864</v>
      </c>
      <c r="F75" s="52">
        <f t="shared" si="19"/>
        <v>28736.5</v>
      </c>
      <c r="G75" s="15">
        <f t="shared" si="22"/>
        <v>-0.30506500000046799</v>
      </c>
      <c r="K75" s="15">
        <f t="shared" si="23"/>
        <v>-0.30506500000046799</v>
      </c>
      <c r="O75" s="15">
        <f t="shared" ca="1" si="21"/>
        <v>-0.31484804218239515</v>
      </c>
      <c r="P75" s="30">
        <f t="shared" si="17"/>
        <v>-0.30748864424781841</v>
      </c>
      <c r="Q75" s="115">
        <f t="shared" si="18"/>
        <v>38408.482799999998</v>
      </c>
      <c r="R75" s="15">
        <f t="shared" si="24"/>
        <v>5.8740514377147867E-6</v>
      </c>
      <c r="S75" s="15">
        <v>1</v>
      </c>
      <c r="T75" s="15">
        <f t="shared" si="15"/>
        <v>5.8740514377147867E-6</v>
      </c>
    </row>
    <row r="76" spans="1:21" ht="12.75" customHeight="1">
      <c r="A76" s="45" t="s">
        <v>257</v>
      </c>
      <c r="B76" s="46" t="s">
        <v>318</v>
      </c>
      <c r="C76" s="45">
        <v>53743.2333</v>
      </c>
      <c r="D76" s="1"/>
      <c r="E76" s="15">
        <f t="shared" si="16"/>
        <v>29462.794648398889</v>
      </c>
      <c r="F76" s="52">
        <f t="shared" si="19"/>
        <v>29463.5</v>
      </c>
      <c r="G76" s="15">
        <f t="shared" si="22"/>
        <v>-0.30683500000304775</v>
      </c>
      <c r="K76" s="15">
        <f t="shared" si="23"/>
        <v>-0.30683500000304775</v>
      </c>
      <c r="O76" s="15">
        <f t="shared" ca="1" si="21"/>
        <v>-0.31209263300928258</v>
      </c>
      <c r="P76" s="30">
        <f t="shared" si="17"/>
        <v>-0.30687728105105438</v>
      </c>
      <c r="Q76" s="115">
        <f t="shared" si="18"/>
        <v>38724.7333</v>
      </c>
      <c r="R76" s="15">
        <f t="shared" si="24"/>
        <v>1.7876870205390835E-9</v>
      </c>
      <c r="S76" s="15">
        <v>1</v>
      </c>
      <c r="T76" s="15">
        <f t="shared" si="15"/>
        <v>1.7876870205390835E-9</v>
      </c>
    </row>
    <row r="77" spans="1:21" ht="12.75" customHeight="1">
      <c r="A77" s="45" t="s">
        <v>257</v>
      </c>
      <c r="B77" s="46" t="s">
        <v>318</v>
      </c>
      <c r="C77" s="45">
        <v>53761.068899999998</v>
      </c>
      <c r="D77" s="1"/>
      <c r="E77" s="15">
        <f t="shared" si="16"/>
        <v>29503.795085170452</v>
      </c>
      <c r="F77" s="52">
        <f t="shared" si="19"/>
        <v>29504.5</v>
      </c>
      <c r="G77" s="15">
        <f t="shared" si="22"/>
        <v>-0.30664500000420958</v>
      </c>
      <c r="K77" s="15">
        <f t="shared" si="23"/>
        <v>-0.30664500000420958</v>
      </c>
      <c r="O77" s="15">
        <f t="shared" ca="1" si="21"/>
        <v>-0.31193723854422395</v>
      </c>
      <c r="P77" s="30">
        <f t="shared" si="17"/>
        <v>-0.30683768391889366</v>
      </c>
      <c r="Q77" s="115">
        <f t="shared" si="18"/>
        <v>38742.568899999998</v>
      </c>
      <c r="R77" s="15">
        <f t="shared" si="24"/>
        <v>3.7127090977980867E-8</v>
      </c>
      <c r="S77" s="15">
        <v>1</v>
      </c>
      <c r="T77" s="15">
        <f t="shared" si="15"/>
        <v>3.7127090977980867E-8</v>
      </c>
    </row>
    <row r="78" spans="1:21" ht="12.75" customHeight="1">
      <c r="A78" s="116" t="s">
        <v>438</v>
      </c>
      <c r="B78" s="117" t="s">
        <v>318</v>
      </c>
      <c r="C78" s="118">
        <v>53799.568099999997</v>
      </c>
      <c r="D78" s="119">
        <v>2.0000000000000001E-4</v>
      </c>
      <c r="E78" s="15">
        <f t="shared" si="16"/>
        <v>29592.296958690597</v>
      </c>
      <c r="F78" s="73">
        <f t="shared" si="19"/>
        <v>29593</v>
      </c>
      <c r="G78" s="15">
        <f t="shared" si="22"/>
        <v>-0.30583000000478933</v>
      </c>
      <c r="K78" s="15">
        <f t="shared" si="23"/>
        <v>-0.30583000000478933</v>
      </c>
      <c r="O78" s="15">
        <f t="shared" ca="1" si="21"/>
        <v>-0.31160181390623154</v>
      </c>
      <c r="P78" s="30">
        <f t="shared" si="17"/>
        <v>-0.30675034903251641</v>
      </c>
      <c r="Q78" s="115">
        <f t="shared" si="18"/>
        <v>38781.068099999997</v>
      </c>
      <c r="R78" s="15">
        <f t="shared" si="24"/>
        <v>8.4704233283819133E-7</v>
      </c>
      <c r="S78" s="15">
        <v>1</v>
      </c>
      <c r="T78" s="15">
        <f t="shared" si="15"/>
        <v>8.4704233283819133E-7</v>
      </c>
    </row>
    <row r="79" spans="1:21" ht="12.75" customHeight="1">
      <c r="A79" s="45" t="s">
        <v>265</v>
      </c>
      <c r="B79" s="46" t="s">
        <v>319</v>
      </c>
      <c r="C79" s="45">
        <v>54119.0815</v>
      </c>
      <c r="D79" s="1"/>
      <c r="E79" s="15">
        <f t="shared" si="16"/>
        <v>30326.793636927887</v>
      </c>
      <c r="F79" s="52">
        <f t="shared" si="19"/>
        <v>30327.5</v>
      </c>
      <c r="G79" s="15">
        <f t="shared" si="22"/>
        <v>-0.30727499999920838</v>
      </c>
      <c r="K79" s="15">
        <f t="shared" si="23"/>
        <v>-0.30727499999920838</v>
      </c>
      <c r="O79" s="15">
        <f t="shared" ca="1" si="21"/>
        <v>-0.30881797891634</v>
      </c>
      <c r="P79" s="30">
        <f t="shared" si="17"/>
        <v>-0.30592725402004006</v>
      </c>
      <c r="Q79" s="115">
        <f t="shared" si="18"/>
        <v>39100.5815</v>
      </c>
      <c r="R79" s="15">
        <f t="shared" si="24"/>
        <v>1.8164192243643556E-6</v>
      </c>
      <c r="S79" s="15">
        <v>1</v>
      </c>
      <c r="T79" s="15">
        <f t="shared" si="15"/>
        <v>1.8164192243643556E-6</v>
      </c>
    </row>
    <row r="80" spans="1:21" ht="12.75" customHeight="1">
      <c r="A80" s="45" t="s">
        <v>265</v>
      </c>
      <c r="B80" s="46" t="s">
        <v>318</v>
      </c>
      <c r="C80" s="45">
        <v>54126.042500000003</v>
      </c>
      <c r="D80" s="1"/>
      <c r="E80" s="15">
        <f t="shared" si="16"/>
        <v>30342.795567917987</v>
      </c>
      <c r="F80" s="52">
        <f t="shared" si="19"/>
        <v>30343.5</v>
      </c>
      <c r="G80" s="15">
        <f t="shared" si="22"/>
        <v>-0.30643499999860069</v>
      </c>
      <c r="K80" s="15">
        <f t="shared" si="23"/>
        <v>-0.30643499999860069</v>
      </c>
      <c r="O80" s="15">
        <f t="shared" ca="1" si="21"/>
        <v>-0.3087573371738781</v>
      </c>
      <c r="P80" s="30">
        <f t="shared" si="17"/>
        <v>-0.30590737212087959</v>
      </c>
      <c r="Q80" s="115">
        <f t="shared" si="18"/>
        <v>39107.542500000003</v>
      </c>
      <c r="R80" s="15">
        <f t="shared" si="24"/>
        <v>2.7839117734846467E-7</v>
      </c>
      <c r="S80" s="15">
        <v>1</v>
      </c>
      <c r="T80" s="15">
        <f t="shared" si="15"/>
        <v>2.7839117734846467E-7</v>
      </c>
    </row>
    <row r="81" spans="1:20" ht="12.75" customHeight="1">
      <c r="A81" s="56" t="s">
        <v>332</v>
      </c>
      <c r="B81" s="54" t="s">
        <v>318</v>
      </c>
      <c r="C81" s="47">
        <v>54127.782500000001</v>
      </c>
      <c r="D81" s="47">
        <v>2.9999999999999997E-4</v>
      </c>
      <c r="E81" s="15">
        <f t="shared" si="16"/>
        <v>30346.795475966072</v>
      </c>
      <c r="F81" s="52">
        <f t="shared" si="19"/>
        <v>30347.5</v>
      </c>
      <c r="G81" s="15">
        <f t="shared" si="22"/>
        <v>-0.3064749999975902</v>
      </c>
      <c r="K81" s="15">
        <f t="shared" si="23"/>
        <v>-0.3064749999975902</v>
      </c>
      <c r="O81" s="15">
        <f t="shared" ca="1" si="21"/>
        <v>-0.3087421767382626</v>
      </c>
      <c r="P81" s="30">
        <f t="shared" si="17"/>
        <v>-0.30590238864151009</v>
      </c>
      <c r="Q81" s="115">
        <f t="shared" si="18"/>
        <v>39109.282500000001</v>
      </c>
      <c r="R81" s="15">
        <f t="shared" si="24"/>
        <v>3.2788376511190311E-7</v>
      </c>
      <c r="S81" s="15">
        <v>1</v>
      </c>
      <c r="T81" s="15">
        <f t="shared" ref="T81:T112" si="25">+S81*R81</f>
        <v>3.2788376511190311E-7</v>
      </c>
    </row>
    <row r="82" spans="1:20" ht="12.75" customHeight="1">
      <c r="A82" s="116" t="s">
        <v>438</v>
      </c>
      <c r="B82" s="117" t="s">
        <v>318</v>
      </c>
      <c r="C82" s="118">
        <v>54215.654199999997</v>
      </c>
      <c r="D82" s="119" t="s">
        <v>9</v>
      </c>
      <c r="E82" s="15">
        <f t="shared" si="16"/>
        <v>30548.79474035079</v>
      </c>
      <c r="F82" s="73">
        <f t="shared" si="19"/>
        <v>30549.5</v>
      </c>
      <c r="G82" s="15">
        <f t="shared" si="22"/>
        <v>-0.30679500000405824</v>
      </c>
      <c r="K82" s="15">
        <f t="shared" si="23"/>
        <v>-0.30679500000405824</v>
      </c>
      <c r="O82" s="15">
        <f t="shared" ca="1" si="21"/>
        <v>-0.3079765747396811</v>
      </c>
      <c r="P82" s="30">
        <f t="shared" si="17"/>
        <v>-0.30564395860131283</v>
      </c>
      <c r="Q82" s="115">
        <f t="shared" si="18"/>
        <v>39197.154199999997</v>
      </c>
      <c r="R82" s="15">
        <f t="shared" si="24"/>
        <v>1.3248963108341254E-6</v>
      </c>
      <c r="S82" s="15">
        <v>1</v>
      </c>
      <c r="T82" s="15">
        <f t="shared" si="25"/>
        <v>1.3248963108341254E-6</v>
      </c>
    </row>
    <row r="83" spans="1:20" ht="12.75" customHeight="1">
      <c r="A83" s="56" t="s">
        <v>332</v>
      </c>
      <c r="B83" s="54" t="s">
        <v>318</v>
      </c>
      <c r="C83" s="47">
        <v>54526.687299999998</v>
      </c>
      <c r="D83" s="47">
        <v>1E-4</v>
      </c>
      <c r="E83" s="15">
        <f t="shared" si="16"/>
        <v>31263.796924208633</v>
      </c>
      <c r="F83" s="52">
        <f t="shared" si="19"/>
        <v>31264.5</v>
      </c>
      <c r="G83" s="15">
        <f t="shared" si="22"/>
        <v>-0.30584500000259141</v>
      </c>
      <c r="K83" s="15">
        <f t="shared" si="23"/>
        <v>-0.30584500000259141</v>
      </c>
      <c r="O83" s="15">
        <f t="shared" ca="1" si="21"/>
        <v>-0.30526664687341498</v>
      </c>
      <c r="P83" s="30">
        <f t="shared" si="17"/>
        <v>-0.30462263713782417</v>
      </c>
      <c r="Q83" s="115">
        <f t="shared" si="18"/>
        <v>39508.187299999998</v>
      </c>
      <c r="R83" s="15">
        <f t="shared" si="24"/>
        <v>1.4941709731619608E-6</v>
      </c>
      <c r="S83" s="15">
        <v>1</v>
      </c>
      <c r="T83" s="15">
        <f t="shared" si="25"/>
        <v>1.4941709731619608E-6</v>
      </c>
    </row>
    <row r="84" spans="1:20" ht="12.75" customHeight="1">
      <c r="A84" s="56" t="s">
        <v>332</v>
      </c>
      <c r="B84" s="54" t="s">
        <v>318</v>
      </c>
      <c r="C84" s="47">
        <v>54526.687400000003</v>
      </c>
      <c r="D84" s="47">
        <v>2.0000000000000001E-4</v>
      </c>
      <c r="E84" s="15">
        <f t="shared" si="16"/>
        <v>31263.797154088417</v>
      </c>
      <c r="F84" s="52">
        <f t="shared" si="19"/>
        <v>31264.5</v>
      </c>
      <c r="G84" s="15">
        <f t="shared" si="22"/>
        <v>-0.30574499999784166</v>
      </c>
      <c r="K84" s="15">
        <f t="shared" si="23"/>
        <v>-0.30574499999784166</v>
      </c>
      <c r="O84" s="15">
        <f t="shared" ca="1" si="21"/>
        <v>-0.30526664687341498</v>
      </c>
      <c r="P84" s="30">
        <f t="shared" si="17"/>
        <v>-0.30462263713782417</v>
      </c>
      <c r="Q84" s="115">
        <f t="shared" si="18"/>
        <v>39508.187400000003</v>
      </c>
      <c r="R84" s="15">
        <f t="shared" si="24"/>
        <v>1.2596983895466388E-6</v>
      </c>
      <c r="S84" s="15">
        <v>1</v>
      </c>
      <c r="T84" s="15">
        <f t="shared" si="25"/>
        <v>1.2596983895466388E-6</v>
      </c>
    </row>
    <row r="85" spans="1:20" ht="12.75" customHeight="1">
      <c r="A85" s="56" t="s">
        <v>332</v>
      </c>
      <c r="B85" s="54" t="s">
        <v>318</v>
      </c>
      <c r="C85" s="47">
        <v>54545.610099999998</v>
      </c>
      <c r="D85" s="47">
        <v>2.0000000000000001E-4</v>
      </c>
      <c r="E85" s="15">
        <f t="shared" ref="E85:E114" si="26">+(C85-C$7)/C$8</f>
        <v>31307.296613870942</v>
      </c>
      <c r="F85" s="52">
        <f t="shared" si="19"/>
        <v>31308</v>
      </c>
      <c r="G85" s="15">
        <f t="shared" si="22"/>
        <v>-0.30597999999736203</v>
      </c>
      <c r="K85" s="15">
        <f t="shared" si="23"/>
        <v>-0.30597999999736203</v>
      </c>
      <c r="O85" s="15">
        <f t="shared" ca="1" si="21"/>
        <v>-0.30510177713609665</v>
      </c>
      <c r="P85" s="30">
        <f t="shared" ref="P85:P114" si="27">+D$11+D$12*F85+D$13*F85^2</f>
        <v>-0.3045551372614167</v>
      </c>
      <c r="Q85" s="115">
        <f t="shared" ref="Q85:Q114" si="28">+C85-15018.5</f>
        <v>39527.110099999998</v>
      </c>
      <c r="R85" s="15">
        <f t="shared" si="24"/>
        <v>2.0302338162856152E-6</v>
      </c>
      <c r="S85" s="15">
        <v>1</v>
      </c>
      <c r="T85" s="15">
        <f t="shared" si="25"/>
        <v>2.0302338162856152E-6</v>
      </c>
    </row>
    <row r="86" spans="1:20" ht="12.75" customHeight="1">
      <c r="A86" s="45" t="s">
        <v>273</v>
      </c>
      <c r="B86" s="46" t="s">
        <v>318</v>
      </c>
      <c r="C86" s="45">
        <v>54548.0023</v>
      </c>
      <c r="D86" s="1"/>
      <c r="E86" s="15">
        <f t="shared" si="26"/>
        <v>31312.795797797753</v>
      </c>
      <c r="F86" s="52">
        <f t="shared" si="19"/>
        <v>31313.5</v>
      </c>
      <c r="G86" s="15">
        <f t="shared" si="22"/>
        <v>-0.3063350000011269</v>
      </c>
      <c r="K86" s="15">
        <f t="shared" si="23"/>
        <v>-0.3063350000011269</v>
      </c>
      <c r="O86" s="15">
        <f t="shared" ca="1" si="21"/>
        <v>-0.3050809315371254</v>
      </c>
      <c r="P86" s="30">
        <f t="shared" si="27"/>
        <v>-0.30454655898510752</v>
      </c>
      <c r="Q86" s="115">
        <f t="shared" si="28"/>
        <v>39529.5023</v>
      </c>
      <c r="R86" s="15">
        <f t="shared" si="24"/>
        <v>3.1985212677804393E-6</v>
      </c>
      <c r="S86" s="15">
        <v>35</v>
      </c>
      <c r="T86" s="15">
        <f t="shared" si="25"/>
        <v>1.1194824437231537E-4</v>
      </c>
    </row>
    <row r="87" spans="1:20" ht="12.75" customHeight="1">
      <c r="A87" s="56" t="s">
        <v>333</v>
      </c>
      <c r="B87" s="54" t="s">
        <v>318</v>
      </c>
      <c r="C87" s="47">
        <v>54877.737999999998</v>
      </c>
      <c r="D87" s="47">
        <v>4.0000000000000002E-4</v>
      </c>
      <c r="E87" s="15">
        <f t="shared" si="26"/>
        <v>32070.791476058017</v>
      </c>
      <c r="F87" s="52">
        <f t="shared" si="19"/>
        <v>32071.5</v>
      </c>
      <c r="G87" s="15">
        <f t="shared" si="22"/>
        <v>-0.30821500000456581</v>
      </c>
      <c r="K87" s="15">
        <f t="shared" si="23"/>
        <v>-0.30821500000456581</v>
      </c>
      <c r="O87" s="15">
        <f t="shared" ca="1" si="21"/>
        <v>-0.30220802898799287</v>
      </c>
      <c r="P87" s="30">
        <f t="shared" si="27"/>
        <v>-0.30327023929963093</v>
      </c>
      <c r="Q87" s="115">
        <f t="shared" si="28"/>
        <v>39859.237999999998</v>
      </c>
      <c r="R87" s="15">
        <f t="shared" si="24"/>
        <v>2.4450658429068098E-5</v>
      </c>
      <c r="S87" s="15">
        <v>1</v>
      </c>
      <c r="T87" s="15">
        <f t="shared" si="25"/>
        <v>2.4450658429068098E-5</v>
      </c>
    </row>
    <row r="88" spans="1:20" ht="12.75" customHeight="1">
      <c r="A88" s="56" t="s">
        <v>334</v>
      </c>
      <c r="B88" s="54" t="s">
        <v>318</v>
      </c>
      <c r="C88" s="47">
        <v>54901.667399999998</v>
      </c>
      <c r="D88" s="47">
        <v>2.0000000000000001E-4</v>
      </c>
      <c r="E88" s="15">
        <f t="shared" si="26"/>
        <v>32125.800326429275</v>
      </c>
      <c r="F88" s="52">
        <f t="shared" si="19"/>
        <v>32126.5</v>
      </c>
      <c r="G88" s="15">
        <f t="shared" si="22"/>
        <v>-0.30436500000359956</v>
      </c>
      <c r="K88" s="15">
        <f t="shared" si="23"/>
        <v>-0.30436500000359956</v>
      </c>
      <c r="O88" s="15">
        <f t="shared" ca="1" si="21"/>
        <v>-0.30199957299828012</v>
      </c>
      <c r="P88" s="30">
        <f t="shared" si="27"/>
        <v>-0.30317036160431721</v>
      </c>
      <c r="Q88" s="115">
        <f t="shared" si="28"/>
        <v>39883.167399999998</v>
      </c>
      <c r="R88" s="15">
        <f t="shared" si="24"/>
        <v>1.4271609050399076E-6</v>
      </c>
      <c r="S88" s="15">
        <v>1</v>
      </c>
      <c r="T88" s="15">
        <f t="shared" si="25"/>
        <v>1.4271609050399076E-6</v>
      </c>
    </row>
    <row r="89" spans="1:20" ht="12.75" customHeight="1">
      <c r="A89" s="56" t="s">
        <v>335</v>
      </c>
      <c r="B89" s="54" t="s">
        <v>318</v>
      </c>
      <c r="C89" s="47">
        <v>55175.944300000003</v>
      </c>
      <c r="D89" s="47">
        <v>5.0000000000000001E-4</v>
      </c>
      <c r="E89" s="15">
        <f t="shared" si="26"/>
        <v>32756.307441208253</v>
      </c>
      <c r="F89" s="52">
        <f t="shared" si="19"/>
        <v>32757</v>
      </c>
      <c r="G89" s="15">
        <f t="shared" si="22"/>
        <v>-0.30126999999629334</v>
      </c>
      <c r="K89" s="15">
        <f t="shared" si="23"/>
        <v>-0.30126999999629334</v>
      </c>
      <c r="O89" s="15">
        <f t="shared" ca="1" si="21"/>
        <v>-0.29960990933439086</v>
      </c>
      <c r="P89" s="30">
        <f t="shared" si="27"/>
        <v>-0.30195514152378888</v>
      </c>
      <c r="Q89" s="115">
        <f t="shared" si="28"/>
        <v>40157.444300000003</v>
      </c>
      <c r="R89" s="15">
        <f t="shared" si="24"/>
        <v>4.6941891269893204E-7</v>
      </c>
      <c r="S89" s="15">
        <v>1</v>
      </c>
      <c r="T89" s="15">
        <f t="shared" si="25"/>
        <v>4.6941891269893204E-7</v>
      </c>
    </row>
    <row r="90" spans="1:20" ht="12.75" customHeight="1">
      <c r="A90" s="56" t="s">
        <v>335</v>
      </c>
      <c r="B90" s="54" t="s">
        <v>318</v>
      </c>
      <c r="C90" s="47">
        <v>55232.711900000002</v>
      </c>
      <c r="D90" s="47">
        <v>2.9999999999999997E-4</v>
      </c>
      <c r="E90" s="15">
        <f t="shared" si="26"/>
        <v>32886.804671156991</v>
      </c>
      <c r="F90" s="52">
        <f t="shared" si="19"/>
        <v>32887.5</v>
      </c>
      <c r="G90" s="15">
        <f t="shared" si="22"/>
        <v>-0.3024749999967753</v>
      </c>
      <c r="K90" s="15">
        <f t="shared" si="23"/>
        <v>-0.3024749999967753</v>
      </c>
      <c r="O90" s="15">
        <f t="shared" ca="1" si="21"/>
        <v>-0.29911530012243598</v>
      </c>
      <c r="P90" s="30">
        <f t="shared" si="27"/>
        <v>-0.30168747334573298</v>
      </c>
      <c r="Q90" s="115">
        <f t="shared" si="28"/>
        <v>40214.211900000002</v>
      </c>
      <c r="R90" s="15">
        <f t="shared" si="24"/>
        <v>6.2019822610192266E-7</v>
      </c>
      <c r="S90" s="15">
        <v>1</v>
      </c>
      <c r="T90" s="15">
        <f t="shared" si="25"/>
        <v>6.2019822610192266E-7</v>
      </c>
    </row>
    <row r="91" spans="1:20" ht="12.75" customHeight="1">
      <c r="A91" s="56" t="s">
        <v>336</v>
      </c>
      <c r="B91" s="54" t="s">
        <v>318</v>
      </c>
      <c r="C91" s="47">
        <v>55271.645700000001</v>
      </c>
      <c r="D91" s="47">
        <v>1E-4</v>
      </c>
      <c r="E91" s="15">
        <f t="shared" si="26"/>
        <v>32976.305602170069</v>
      </c>
      <c r="F91" s="52">
        <f t="shared" ref="F91:F122" si="29">ROUND(2*E91,0)/2+0.5</f>
        <v>32977</v>
      </c>
      <c r="G91" s="15">
        <f t="shared" si="22"/>
        <v>-0.30206999999791151</v>
      </c>
      <c r="K91" s="15">
        <f t="shared" si="23"/>
        <v>-0.30206999999791151</v>
      </c>
      <c r="O91" s="15">
        <f t="shared" ca="1" si="21"/>
        <v>-0.29877608537553974</v>
      </c>
      <c r="P91" s="30">
        <f t="shared" si="27"/>
        <v>-0.30150069939868962</v>
      </c>
      <c r="Q91" s="115">
        <f t="shared" si="28"/>
        <v>40253.145700000001</v>
      </c>
      <c r="R91" s="15">
        <f t="shared" si="24"/>
        <v>3.2410317227440206E-7</v>
      </c>
      <c r="S91" s="15">
        <v>1</v>
      </c>
      <c r="T91" s="15">
        <f t="shared" si="25"/>
        <v>3.2410317227440206E-7</v>
      </c>
    </row>
    <row r="92" spans="1:20" ht="12.75" customHeight="1">
      <c r="A92" s="47" t="s">
        <v>337</v>
      </c>
      <c r="B92" s="54" t="s">
        <v>319</v>
      </c>
      <c r="C92" s="47">
        <v>55612.695800000001</v>
      </c>
      <c r="D92" s="47">
        <v>2.0000000000000001E-4</v>
      </c>
      <c r="E92" s="53">
        <f t="shared" si="26"/>
        <v>33760.310797452934</v>
      </c>
      <c r="F92" s="52">
        <f t="shared" si="29"/>
        <v>33761</v>
      </c>
      <c r="G92" s="15">
        <f t="shared" si="22"/>
        <v>-0.29980999999679625</v>
      </c>
      <c r="K92" s="15">
        <f t="shared" si="23"/>
        <v>-0.29980999999679625</v>
      </c>
      <c r="O92" s="15">
        <f t="shared" ca="1" si="21"/>
        <v>-0.29580463999490664</v>
      </c>
      <c r="P92" s="30">
        <f t="shared" si="27"/>
        <v>-0.29975327825781695</v>
      </c>
      <c r="Q92" s="115">
        <f t="shared" si="28"/>
        <v>40594.195800000001</v>
      </c>
      <c r="R92" s="15">
        <f t="shared" si="24"/>
        <v>3.2173556728362941E-9</v>
      </c>
      <c r="S92" s="15">
        <v>1</v>
      </c>
      <c r="T92" s="15">
        <f t="shared" si="25"/>
        <v>3.2173556728362941E-9</v>
      </c>
    </row>
    <row r="93" spans="1:20" ht="12.75" customHeight="1">
      <c r="A93" s="47" t="s">
        <v>337</v>
      </c>
      <c r="B93" s="54" t="s">
        <v>319</v>
      </c>
      <c r="C93" s="47">
        <v>55622.700299999997</v>
      </c>
      <c r="D93" s="47">
        <v>2.0000000000000001E-4</v>
      </c>
      <c r="E93" s="53">
        <f t="shared" si="26"/>
        <v>33783.309119330581</v>
      </c>
      <c r="F93" s="52">
        <f t="shared" si="29"/>
        <v>33784</v>
      </c>
      <c r="G93" s="15">
        <f t="shared" si="22"/>
        <v>-0.30054000000382075</v>
      </c>
      <c r="K93" s="15">
        <f t="shared" si="23"/>
        <v>-0.30054000000382075</v>
      </c>
      <c r="O93" s="15">
        <f t="shared" ca="1" si="21"/>
        <v>-0.29571746749011762</v>
      </c>
      <c r="P93" s="30">
        <f t="shared" si="27"/>
        <v>-0.29969899740240546</v>
      </c>
      <c r="Q93" s="115">
        <f t="shared" si="28"/>
        <v>40604.200299999997</v>
      </c>
      <c r="R93" s="15">
        <f t="shared" si="24"/>
        <v>7.0728537558727852E-7</v>
      </c>
      <c r="S93" s="15">
        <v>1</v>
      </c>
      <c r="T93" s="15">
        <f t="shared" si="25"/>
        <v>7.0728537558727852E-7</v>
      </c>
    </row>
    <row r="94" spans="1:20" ht="12.75" customHeight="1">
      <c r="A94" s="57" t="s">
        <v>338</v>
      </c>
      <c r="B94" s="58" t="s">
        <v>319</v>
      </c>
      <c r="C94" s="57">
        <v>55630.748099999997</v>
      </c>
      <c r="D94" s="57">
        <v>2.0000000000000001E-4</v>
      </c>
      <c r="E94" s="53">
        <f t="shared" si="26"/>
        <v>33801.809383692322</v>
      </c>
      <c r="F94" s="52">
        <f t="shared" si="29"/>
        <v>33802.5</v>
      </c>
      <c r="G94" s="15">
        <f t="shared" si="22"/>
        <v>-0.30042500000126893</v>
      </c>
      <c r="K94" s="15">
        <f t="shared" si="23"/>
        <v>-0.30042500000126893</v>
      </c>
      <c r="O94" s="15">
        <f t="shared" ca="1" si="21"/>
        <v>-0.29564735047539609</v>
      </c>
      <c r="P94" s="30">
        <f t="shared" si="27"/>
        <v>-0.29965521191103311</v>
      </c>
      <c r="Q94" s="115">
        <f t="shared" si="28"/>
        <v>40612.248099999997</v>
      </c>
      <c r="R94" s="15">
        <f t="shared" si="24"/>
        <v>5.9257370386889905E-7</v>
      </c>
      <c r="S94" s="15">
        <v>1</v>
      </c>
      <c r="T94" s="15">
        <f t="shared" si="25"/>
        <v>5.9257370386889905E-7</v>
      </c>
    </row>
    <row r="95" spans="1:20" ht="12.75" customHeight="1">
      <c r="A95" s="56" t="s">
        <v>339</v>
      </c>
      <c r="B95" s="54" t="s">
        <v>318</v>
      </c>
      <c r="C95" s="47">
        <v>56290.876700000001</v>
      </c>
      <c r="D95" s="47">
        <v>1.5000000000000001E-4</v>
      </c>
      <c r="E95" s="53">
        <f t="shared" si="26"/>
        <v>35319.311510080232</v>
      </c>
      <c r="F95" s="52">
        <f t="shared" si="29"/>
        <v>35320</v>
      </c>
      <c r="G95" s="15">
        <f t="shared" si="22"/>
        <v>-0.29950000000098953</v>
      </c>
      <c r="K95" s="15">
        <f t="shared" si="23"/>
        <v>-0.29950000000098953</v>
      </c>
      <c r="O95" s="15">
        <f t="shared" ca="1" si="21"/>
        <v>-0.28989586021377528</v>
      </c>
      <c r="P95" s="30">
        <f t="shared" si="27"/>
        <v>-0.29568471679827957</v>
      </c>
      <c r="Q95" s="115">
        <f t="shared" si="28"/>
        <v>41272.376700000001</v>
      </c>
      <c r="R95" s="15">
        <f t="shared" si="24"/>
        <v>1.4556385916880789E-5</v>
      </c>
      <c r="S95" s="15">
        <v>1</v>
      </c>
      <c r="T95" s="15">
        <f t="shared" si="25"/>
        <v>1.4556385916880789E-5</v>
      </c>
    </row>
    <row r="96" spans="1:20" ht="12.75" customHeight="1">
      <c r="A96" s="59" t="s">
        <v>340</v>
      </c>
      <c r="B96" s="60" t="s">
        <v>318</v>
      </c>
      <c r="C96" s="61">
        <v>56737.640399999997</v>
      </c>
      <c r="D96" s="61">
        <v>1E-4</v>
      </c>
      <c r="E96" s="15">
        <f t="shared" si="26"/>
        <v>36346.330888945071</v>
      </c>
      <c r="F96" s="52">
        <f t="shared" si="29"/>
        <v>36347</v>
      </c>
      <c r="G96" s="15">
        <f t="shared" si="22"/>
        <v>-0.29106999999930849</v>
      </c>
      <c r="K96" s="15">
        <f t="shared" si="23"/>
        <v>-0.29106999999930849</v>
      </c>
      <c r="O96" s="15">
        <f t="shared" ref="O96:O114" ca="1" si="30">+C$11+C$12*$F96</f>
        <v>-0.28600341836950205</v>
      </c>
      <c r="P96" s="30">
        <f t="shared" si="27"/>
        <v>-0.29257280599721858</v>
      </c>
      <c r="Q96" s="115">
        <f t="shared" si="28"/>
        <v>41719.140399999997</v>
      </c>
      <c r="R96" s="15">
        <f t="shared" si="24"/>
        <v>2.2584258673545229E-6</v>
      </c>
      <c r="S96" s="15">
        <v>1</v>
      </c>
      <c r="T96" s="15">
        <f t="shared" si="25"/>
        <v>2.2584258673545229E-6</v>
      </c>
    </row>
    <row r="97" spans="1:20" ht="12.75" customHeight="1">
      <c r="A97" s="62" t="s">
        <v>341</v>
      </c>
      <c r="B97" s="63" t="s">
        <v>318</v>
      </c>
      <c r="C97" s="64">
        <v>57034.542999999998</v>
      </c>
      <c r="D97" s="64">
        <v>5.0000000000000001E-3</v>
      </c>
      <c r="E97" s="15">
        <f t="shared" si="26"/>
        <v>37028.849911496283</v>
      </c>
      <c r="F97" s="52">
        <f t="shared" si="29"/>
        <v>37029.5</v>
      </c>
      <c r="G97" s="15">
        <f t="shared" si="22"/>
        <v>-0.28279499999916879</v>
      </c>
      <c r="K97" s="15">
        <f t="shared" si="23"/>
        <v>-0.28279499999916879</v>
      </c>
      <c r="O97" s="15">
        <f t="shared" ca="1" si="30"/>
        <v>-0.28341666904261165</v>
      </c>
      <c r="P97" s="30">
        <f t="shared" si="27"/>
        <v>-0.29031510298645613</v>
      </c>
      <c r="Q97" s="115">
        <f t="shared" si="28"/>
        <v>42016.042999999998</v>
      </c>
      <c r="R97" s="15">
        <f t="shared" si="24"/>
        <v>5.6551948939407915E-5</v>
      </c>
      <c r="S97" s="15">
        <v>1</v>
      </c>
      <c r="T97" s="15">
        <f t="shared" si="25"/>
        <v>5.6551948939407915E-5</v>
      </c>
    </row>
    <row r="98" spans="1:20" ht="12.75" customHeight="1">
      <c r="A98" s="65" t="s">
        <v>342</v>
      </c>
      <c r="B98" s="66" t="s">
        <v>318</v>
      </c>
      <c r="C98" s="65">
        <v>57828.658000000003</v>
      </c>
      <c r="D98" s="65">
        <v>1E-4</v>
      </c>
      <c r="E98" s="15">
        <f t="shared" si="26"/>
        <v>38854.359669892656</v>
      </c>
      <c r="F98" s="52">
        <f t="shared" si="29"/>
        <v>38855</v>
      </c>
      <c r="G98" s="15">
        <f t="shared" si="22"/>
        <v>-0.27854999999544816</v>
      </c>
      <c r="K98" s="15">
        <f t="shared" si="23"/>
        <v>-0.27854999999544816</v>
      </c>
      <c r="O98" s="15">
        <f t="shared" ca="1" si="30"/>
        <v>-0.27649782523859923</v>
      </c>
      <c r="P98" s="30">
        <f t="shared" si="27"/>
        <v>-0.28353212307310283</v>
      </c>
      <c r="Q98" s="115">
        <f t="shared" si="28"/>
        <v>42810.158000000003</v>
      </c>
      <c r="R98" s="15">
        <f t="shared" si="24"/>
        <v>2.4821550360899197E-5</v>
      </c>
      <c r="S98" s="15">
        <v>1</v>
      </c>
      <c r="T98" s="15">
        <f t="shared" si="25"/>
        <v>2.4821550360899197E-5</v>
      </c>
    </row>
    <row r="99" spans="1:20" ht="12.75" customHeight="1">
      <c r="A99" s="67" t="s">
        <v>343</v>
      </c>
      <c r="B99" s="68" t="s">
        <v>319</v>
      </c>
      <c r="C99" s="67">
        <v>58133.168800000101</v>
      </c>
      <c r="D99" s="67" t="s">
        <v>292</v>
      </c>
      <c r="E99" s="15">
        <f t="shared" si="26"/>
        <v>39554.368405324247</v>
      </c>
      <c r="F99" s="52">
        <f t="shared" si="29"/>
        <v>39555</v>
      </c>
      <c r="G99" s="15">
        <f t="shared" si="22"/>
        <v>-0.27474999989499338</v>
      </c>
      <c r="K99" s="15">
        <f t="shared" si="23"/>
        <v>-0.27474999989499338</v>
      </c>
      <c r="O99" s="15">
        <f t="shared" ca="1" si="30"/>
        <v>-0.27384474900589117</v>
      </c>
      <c r="P99" s="30">
        <f t="shared" si="27"/>
        <v>-0.28064376792068207</v>
      </c>
      <c r="Q99" s="115">
        <f t="shared" si="28"/>
        <v>43114.668800000101</v>
      </c>
      <c r="R99" s="15">
        <f t="shared" si="24"/>
        <v>3.4736501540630418E-5</v>
      </c>
      <c r="S99" s="15">
        <v>1</v>
      </c>
      <c r="T99" s="15">
        <f t="shared" si="25"/>
        <v>3.4736501540630418E-5</v>
      </c>
    </row>
    <row r="100" spans="1:20" ht="12.75" customHeight="1">
      <c r="A100" s="67" t="s">
        <v>343</v>
      </c>
      <c r="B100" s="68" t="s">
        <v>319</v>
      </c>
      <c r="C100" s="67">
        <v>58133.169100000057</v>
      </c>
      <c r="D100" s="67" t="s">
        <v>292</v>
      </c>
      <c r="E100" s="15">
        <f t="shared" si="26"/>
        <v>39554.369094963469</v>
      </c>
      <c r="F100" s="52">
        <f t="shared" si="29"/>
        <v>39555</v>
      </c>
      <c r="G100" s="15">
        <f t="shared" si="22"/>
        <v>-0.27444999993895181</v>
      </c>
      <c r="K100" s="15">
        <f t="shared" si="23"/>
        <v>-0.27444999993895181</v>
      </c>
      <c r="O100" s="15">
        <f t="shared" ca="1" si="30"/>
        <v>-0.27384474900589117</v>
      </c>
      <c r="P100" s="30">
        <f t="shared" si="27"/>
        <v>-0.28064376792068207</v>
      </c>
      <c r="Q100" s="115">
        <f t="shared" si="28"/>
        <v>43114.669100000057</v>
      </c>
      <c r="R100" s="15">
        <f t="shared" si="24"/>
        <v>3.8362761811507055E-5</v>
      </c>
      <c r="S100" s="15">
        <v>1</v>
      </c>
      <c r="T100" s="15">
        <f t="shared" si="25"/>
        <v>3.8362761811507055E-5</v>
      </c>
    </row>
    <row r="101" spans="1:20" ht="12.75" customHeight="1">
      <c r="A101" s="67" t="s">
        <v>343</v>
      </c>
      <c r="B101" s="68" t="s">
        <v>319</v>
      </c>
      <c r="C101" s="67">
        <v>58133.169100000057</v>
      </c>
      <c r="D101" s="67" t="s">
        <v>292</v>
      </c>
      <c r="E101" s="15">
        <f t="shared" si="26"/>
        <v>39554.369094963469</v>
      </c>
      <c r="F101" s="52">
        <f t="shared" si="29"/>
        <v>39555</v>
      </c>
      <c r="G101" s="15">
        <f t="shared" si="22"/>
        <v>-0.27444999993895181</v>
      </c>
      <c r="K101" s="15">
        <f t="shared" si="23"/>
        <v>-0.27444999993895181</v>
      </c>
      <c r="O101" s="15">
        <f t="shared" ca="1" si="30"/>
        <v>-0.27384474900589117</v>
      </c>
      <c r="P101" s="30">
        <f t="shared" si="27"/>
        <v>-0.28064376792068207</v>
      </c>
      <c r="Q101" s="115">
        <f t="shared" si="28"/>
        <v>43114.669100000057</v>
      </c>
      <c r="R101" s="15">
        <f t="shared" si="24"/>
        <v>3.8362761811507055E-5</v>
      </c>
      <c r="S101" s="15">
        <v>1</v>
      </c>
      <c r="T101" s="15">
        <f t="shared" si="25"/>
        <v>3.8362761811507055E-5</v>
      </c>
    </row>
    <row r="102" spans="1:20" ht="12.75" customHeight="1">
      <c r="A102" s="65" t="s">
        <v>344</v>
      </c>
      <c r="B102" s="69" t="s">
        <v>318</v>
      </c>
      <c r="C102" s="65">
        <v>58135.778299999998</v>
      </c>
      <c r="D102" s="65">
        <v>1E-4</v>
      </c>
      <c r="E102" s="15">
        <f t="shared" si="26"/>
        <v>39560.367117997281</v>
      </c>
      <c r="F102" s="52">
        <f t="shared" si="29"/>
        <v>39561</v>
      </c>
      <c r="G102" s="15">
        <f t="shared" si="22"/>
        <v>-0.27531000000453787</v>
      </c>
      <c r="K102" s="15">
        <f t="shared" si="23"/>
        <v>-0.27531000000453787</v>
      </c>
      <c r="O102" s="15">
        <f t="shared" ca="1" si="30"/>
        <v>-0.27382200835246795</v>
      </c>
      <c r="P102" s="30">
        <f t="shared" si="27"/>
        <v>-0.28061832199831921</v>
      </c>
      <c r="Q102" s="115">
        <f t="shared" si="28"/>
        <v>43117.278299999998</v>
      </c>
      <c r="R102" s="15">
        <f t="shared" si="24"/>
        <v>2.8178282389662696E-5</v>
      </c>
      <c r="S102" s="15">
        <v>1</v>
      </c>
      <c r="T102" s="15">
        <f t="shared" si="25"/>
        <v>2.8178282389662696E-5</v>
      </c>
    </row>
    <row r="103" spans="1:20" ht="12.75" customHeight="1">
      <c r="A103" s="70" t="s">
        <v>345</v>
      </c>
      <c r="B103" s="71" t="s">
        <v>318</v>
      </c>
      <c r="C103" s="72">
        <v>58203.640500000001</v>
      </c>
      <c r="D103" s="72">
        <v>1E-4</v>
      </c>
      <c r="E103" s="15">
        <f t="shared" si="26"/>
        <v>39716.368589227837</v>
      </c>
      <c r="F103" s="73">
        <f t="shared" si="29"/>
        <v>39717</v>
      </c>
      <c r="G103" s="15">
        <f t="shared" si="22"/>
        <v>-0.27466999999887776</v>
      </c>
      <c r="K103" s="15">
        <f t="shared" si="23"/>
        <v>-0.27466999999887776</v>
      </c>
      <c r="O103" s="15">
        <f t="shared" ca="1" si="30"/>
        <v>-0.27323075136346442</v>
      </c>
      <c r="P103" s="30">
        <f t="shared" si="27"/>
        <v>-0.27995261987021769</v>
      </c>
      <c r="Q103" s="115">
        <f t="shared" si="28"/>
        <v>43185.140500000001</v>
      </c>
      <c r="R103" s="15">
        <f t="shared" si="24"/>
        <v>2.7906072705075532E-5</v>
      </c>
      <c r="S103" s="15">
        <v>1</v>
      </c>
      <c r="T103" s="15">
        <f t="shared" si="25"/>
        <v>2.7906072705075532E-5</v>
      </c>
    </row>
    <row r="104" spans="1:20" ht="12.75" customHeight="1">
      <c r="A104" s="70" t="s">
        <v>351</v>
      </c>
      <c r="B104" s="71" t="s">
        <v>318</v>
      </c>
      <c r="C104" s="72">
        <v>58497.057999999997</v>
      </c>
      <c r="D104" s="72" t="s">
        <v>323</v>
      </c>
      <c r="E104" s="15">
        <f t="shared" si="26"/>
        <v>40390.876071814433</v>
      </c>
      <c r="F104" s="73">
        <f t="shared" si="29"/>
        <v>40391.5</v>
      </c>
      <c r="G104" s="15">
        <f t="shared" si="22"/>
        <v>-0.27141500000288943</v>
      </c>
      <c r="K104" s="15">
        <f t="shared" si="23"/>
        <v>-0.27141500000288943</v>
      </c>
      <c r="O104" s="15">
        <f t="shared" ca="1" si="30"/>
        <v>-0.27067432290780491</v>
      </c>
      <c r="P104" s="30">
        <f t="shared" si="27"/>
        <v>-0.27698325157340037</v>
      </c>
      <c r="Q104" s="115">
        <f t="shared" si="28"/>
        <v>43478.557999999997</v>
      </c>
      <c r="R104" s="15">
        <f t="shared" si="24"/>
        <v>3.1005425552497556E-5</v>
      </c>
      <c r="S104" s="15">
        <v>1</v>
      </c>
      <c r="T104" s="15">
        <f t="shared" si="25"/>
        <v>3.1005425552497556E-5</v>
      </c>
    </row>
    <row r="105" spans="1:20" ht="12.75" customHeight="1">
      <c r="A105" s="70" t="s">
        <v>351</v>
      </c>
      <c r="B105" s="71" t="s">
        <v>318</v>
      </c>
      <c r="C105" s="72">
        <v>58497.058700000001</v>
      </c>
      <c r="D105" s="72" t="s">
        <v>350</v>
      </c>
      <c r="E105" s="15">
        <f t="shared" si="26"/>
        <v>40390.877680972852</v>
      </c>
      <c r="F105" s="73">
        <f t="shared" si="29"/>
        <v>40391.5</v>
      </c>
      <c r="G105" s="15">
        <f t="shared" si="22"/>
        <v>-0.27071499999874504</v>
      </c>
      <c r="K105" s="15">
        <f t="shared" si="23"/>
        <v>-0.27071499999874504</v>
      </c>
      <c r="O105" s="15">
        <f t="shared" ca="1" si="30"/>
        <v>-0.27067432290780491</v>
      </c>
      <c r="P105" s="30">
        <f t="shared" si="27"/>
        <v>-0.27698325157340037</v>
      </c>
      <c r="Q105" s="115">
        <f t="shared" si="28"/>
        <v>43478.558700000001</v>
      </c>
      <c r="R105" s="15">
        <f t="shared" si="24"/>
        <v>3.9290977803168971E-5</v>
      </c>
      <c r="S105" s="15">
        <v>1</v>
      </c>
      <c r="T105" s="15">
        <f t="shared" si="25"/>
        <v>3.9290977803168971E-5</v>
      </c>
    </row>
    <row r="106" spans="1:20" ht="12.75" customHeight="1">
      <c r="A106" s="70" t="s">
        <v>351</v>
      </c>
      <c r="B106" s="71" t="s">
        <v>318</v>
      </c>
      <c r="C106" s="72">
        <v>58497.059300000001</v>
      </c>
      <c r="D106" s="72" t="s">
        <v>9</v>
      </c>
      <c r="E106" s="15">
        <f t="shared" si="26"/>
        <v>40390.879060251493</v>
      </c>
      <c r="F106" s="73">
        <f t="shared" si="29"/>
        <v>40391.5</v>
      </c>
      <c r="G106" s="15">
        <f t="shared" si="22"/>
        <v>-0.2701149999993504</v>
      </c>
      <c r="K106" s="15">
        <f t="shared" si="23"/>
        <v>-0.2701149999993504</v>
      </c>
      <c r="O106" s="15">
        <f t="shared" ca="1" si="30"/>
        <v>-0.27067432290780491</v>
      </c>
      <c r="P106" s="30">
        <f t="shared" si="27"/>
        <v>-0.27698325157340037</v>
      </c>
      <c r="Q106" s="115">
        <f t="shared" si="28"/>
        <v>43478.559300000001</v>
      </c>
      <c r="R106" s="15">
        <f t="shared" si="24"/>
        <v>4.7172879684439836E-5</v>
      </c>
      <c r="S106" s="15">
        <v>1</v>
      </c>
      <c r="T106" s="15">
        <f t="shared" si="25"/>
        <v>4.7172879684439836E-5</v>
      </c>
    </row>
    <row r="107" spans="1:20" ht="12.75" customHeight="1">
      <c r="A107" s="70" t="s">
        <v>346</v>
      </c>
      <c r="B107" s="71" t="s">
        <v>318</v>
      </c>
      <c r="C107" s="72">
        <v>58554.698400000001</v>
      </c>
      <c r="D107" s="72">
        <v>1E-4</v>
      </c>
      <c r="E107" s="15">
        <f t="shared" si="26"/>
        <v>40523.379692420865</v>
      </c>
      <c r="F107" s="73">
        <f t="shared" si="29"/>
        <v>40524</v>
      </c>
      <c r="G107" s="15">
        <f t="shared" si="22"/>
        <v>-0.26984000000084052</v>
      </c>
      <c r="K107" s="15">
        <f t="shared" si="23"/>
        <v>-0.26984000000084052</v>
      </c>
      <c r="O107" s="15">
        <f t="shared" ca="1" si="30"/>
        <v>-0.27017213347804236</v>
      </c>
      <c r="P107" s="30">
        <f t="shared" si="27"/>
        <v>-0.27638256165464425</v>
      </c>
      <c r="Q107" s="115">
        <f t="shared" si="28"/>
        <v>43536.198400000001</v>
      </c>
      <c r="R107" s="15">
        <f t="shared" si="24"/>
        <v>4.2805112993823073E-5</v>
      </c>
      <c r="S107" s="15">
        <v>1</v>
      </c>
      <c r="T107" s="15">
        <f t="shared" si="25"/>
        <v>4.2805112993823073E-5</v>
      </c>
    </row>
    <row r="108" spans="1:20" ht="12.75" customHeight="1">
      <c r="A108" s="74" t="s">
        <v>347</v>
      </c>
      <c r="B108" s="75" t="s">
        <v>318</v>
      </c>
      <c r="C108" s="76">
        <v>58895.750399999997</v>
      </c>
      <c r="D108" s="76">
        <v>2.0000000000000001E-4</v>
      </c>
      <c r="E108" s="15">
        <f t="shared" si="26"/>
        <v>41307.38925541941</v>
      </c>
      <c r="F108" s="73">
        <f t="shared" si="29"/>
        <v>41308</v>
      </c>
      <c r="G108" s="15">
        <f t="shared" si="22"/>
        <v>-0.26568000000406755</v>
      </c>
      <c r="K108" s="15">
        <f t="shared" si="23"/>
        <v>-0.26568000000406755</v>
      </c>
      <c r="O108" s="15">
        <f t="shared" ca="1" si="30"/>
        <v>-0.26720068809740927</v>
      </c>
      <c r="P108" s="30">
        <f t="shared" si="27"/>
        <v>-0.27271148750736457</v>
      </c>
      <c r="Q108" s="115">
        <f t="shared" si="28"/>
        <v>43877.250399999997</v>
      </c>
      <c r="R108" s="15">
        <f t="shared" si="24"/>
        <v>4.9441816509022134E-5</v>
      </c>
      <c r="S108" s="15">
        <v>1</v>
      </c>
      <c r="T108" s="15">
        <f t="shared" si="25"/>
        <v>4.9441816509022134E-5</v>
      </c>
    </row>
    <row r="109" spans="1:20" ht="12.75" customHeight="1">
      <c r="A109" s="74" t="s">
        <v>348</v>
      </c>
      <c r="B109" s="75" t="s">
        <v>318</v>
      </c>
      <c r="C109" s="76">
        <v>59206.132599999997</v>
      </c>
      <c r="D109" s="76" t="s">
        <v>349</v>
      </c>
      <c r="E109" s="15">
        <f t="shared" si="26"/>
        <v>42020.895151835583</v>
      </c>
      <c r="F109" s="73">
        <f t="shared" si="29"/>
        <v>42021.5</v>
      </c>
      <c r="G109" s="15">
        <f t="shared" si="22"/>
        <v>-0.26311500000156229</v>
      </c>
      <c r="K109" s="15">
        <f t="shared" si="23"/>
        <v>-0.26311500000156229</v>
      </c>
      <c r="O109" s="15">
        <f t="shared" ca="1" si="30"/>
        <v>-0.2644964453944989</v>
      </c>
      <c r="P109" s="30">
        <f t="shared" si="27"/>
        <v>-0.26919684215503309</v>
      </c>
      <c r="Q109" s="115">
        <f t="shared" si="28"/>
        <v>44187.632599999997</v>
      </c>
      <c r="R109" s="15">
        <f t="shared" si="24"/>
        <v>3.6988803979734288E-5</v>
      </c>
      <c r="S109" s="15">
        <v>1</v>
      </c>
      <c r="T109" s="15">
        <f t="shared" si="25"/>
        <v>3.6988803979734288E-5</v>
      </c>
    </row>
    <row r="110" spans="1:20" ht="12" customHeight="1">
      <c r="A110" s="74" t="s">
        <v>348</v>
      </c>
      <c r="B110" s="75" t="s">
        <v>318</v>
      </c>
      <c r="C110" s="76">
        <v>59206.133000000002</v>
      </c>
      <c r="D110" s="76" t="s">
        <v>9</v>
      </c>
      <c r="E110" s="15">
        <f t="shared" si="26"/>
        <v>42020.896071354684</v>
      </c>
      <c r="F110" s="73">
        <f t="shared" si="29"/>
        <v>42021.5</v>
      </c>
      <c r="G110" s="15">
        <f t="shared" si="22"/>
        <v>-0.26271499999711523</v>
      </c>
      <c r="K110" s="15">
        <f t="shared" si="23"/>
        <v>-0.26271499999711523</v>
      </c>
      <c r="O110" s="15">
        <f t="shared" ca="1" si="30"/>
        <v>-0.2644964453944989</v>
      </c>
      <c r="P110" s="30">
        <f t="shared" si="27"/>
        <v>-0.26919684215503309</v>
      </c>
      <c r="Q110" s="115">
        <f t="shared" si="28"/>
        <v>44187.633000000002</v>
      </c>
      <c r="R110" s="15">
        <f t="shared" si="24"/>
        <v>4.2014277760161274E-5</v>
      </c>
      <c r="S110" s="15">
        <v>1</v>
      </c>
      <c r="T110" s="15">
        <f t="shared" si="25"/>
        <v>4.2014277760161274E-5</v>
      </c>
    </row>
    <row r="111" spans="1:20" ht="12" customHeight="1">
      <c r="A111" s="74" t="s">
        <v>348</v>
      </c>
      <c r="B111" s="75" t="s">
        <v>318</v>
      </c>
      <c r="C111" s="76">
        <v>59206.134599999998</v>
      </c>
      <c r="D111" s="76" t="s">
        <v>350</v>
      </c>
      <c r="E111" s="15">
        <f t="shared" si="26"/>
        <v>42020.899749431039</v>
      </c>
      <c r="F111" s="73">
        <f t="shared" si="29"/>
        <v>42021.5</v>
      </c>
      <c r="G111" s="15">
        <f t="shared" si="22"/>
        <v>-0.26111500000115484</v>
      </c>
      <c r="K111" s="15">
        <f t="shared" si="23"/>
        <v>-0.26111500000115484</v>
      </c>
      <c r="O111" s="15">
        <f t="shared" ca="1" si="30"/>
        <v>-0.2644964453944989</v>
      </c>
      <c r="P111" s="30">
        <f t="shared" si="27"/>
        <v>-0.26919684215503309</v>
      </c>
      <c r="Q111" s="115">
        <f t="shared" si="28"/>
        <v>44187.634599999998</v>
      </c>
      <c r="R111" s="15">
        <f t="shared" si="24"/>
        <v>6.5316172600203413E-5</v>
      </c>
      <c r="S111" s="15">
        <v>1</v>
      </c>
      <c r="T111" s="15">
        <f t="shared" si="25"/>
        <v>6.5316172600203413E-5</v>
      </c>
    </row>
    <row r="112" spans="1:20" ht="12" customHeight="1">
      <c r="A112" s="74" t="s">
        <v>348</v>
      </c>
      <c r="B112" s="75" t="s">
        <v>318</v>
      </c>
      <c r="C112" s="76">
        <v>59206.134899999997</v>
      </c>
      <c r="D112" s="76" t="s">
        <v>323</v>
      </c>
      <c r="E112" s="15">
        <f t="shared" si="26"/>
        <v>42020.900439070363</v>
      </c>
      <c r="F112" s="73">
        <f t="shared" si="29"/>
        <v>42021.5</v>
      </c>
      <c r="G112" s="15">
        <f t="shared" si="22"/>
        <v>-0.26081500000145752</v>
      </c>
      <c r="K112" s="15">
        <f t="shared" si="23"/>
        <v>-0.26081500000145752</v>
      </c>
      <c r="O112" s="15">
        <f t="shared" ca="1" si="30"/>
        <v>-0.2644964453944989</v>
      </c>
      <c r="P112" s="30">
        <f t="shared" si="27"/>
        <v>-0.26919684215503309</v>
      </c>
      <c r="Q112" s="115">
        <f t="shared" si="28"/>
        <v>44187.634899999997</v>
      </c>
      <c r="R112" s="15">
        <f t="shared" si="24"/>
        <v>7.0255277887456343E-5</v>
      </c>
      <c r="S112" s="15">
        <v>1</v>
      </c>
      <c r="T112" s="15">
        <f t="shared" si="25"/>
        <v>7.0255277887456343E-5</v>
      </c>
    </row>
    <row r="113" spans="1:20" ht="12" customHeight="1">
      <c r="A113" s="70" t="s">
        <v>437</v>
      </c>
      <c r="B113" s="71" t="s">
        <v>318</v>
      </c>
      <c r="C113" s="72">
        <v>59294.660799999998</v>
      </c>
      <c r="D113" s="72">
        <v>2.0000000000000001E-4</v>
      </c>
      <c r="E113" s="15">
        <f t="shared" si="26"/>
        <v>42224.40357692926</v>
      </c>
      <c r="F113" s="73">
        <f t="shared" si="29"/>
        <v>42225</v>
      </c>
      <c r="G113" s="15">
        <f t="shared" si="22"/>
        <v>-0.25944999999774154</v>
      </c>
      <c r="K113" s="15">
        <f t="shared" si="23"/>
        <v>-0.25944999999774154</v>
      </c>
      <c r="O113" s="15">
        <f t="shared" ca="1" si="30"/>
        <v>-0.2637251582325616</v>
      </c>
      <c r="P113" s="30">
        <f t="shared" si="27"/>
        <v>-0.26816408230051497</v>
      </c>
      <c r="Q113" s="115">
        <f t="shared" si="28"/>
        <v>44276.160799999998</v>
      </c>
      <c r="R113" s="15">
        <f t="shared" si="24"/>
        <v>7.5935230379509073E-5</v>
      </c>
      <c r="S113" s="15">
        <v>1</v>
      </c>
      <c r="T113" s="15">
        <f t="shared" ref="T113:T144" si="31">+S113*R113</f>
        <v>7.5935230379509073E-5</v>
      </c>
    </row>
    <row r="114" spans="1:20" ht="12" customHeight="1">
      <c r="A114" s="116" t="s">
        <v>438</v>
      </c>
      <c r="B114" s="117" t="s">
        <v>318</v>
      </c>
      <c r="C114" s="118">
        <v>59676.386200000001</v>
      </c>
      <c r="D114" s="119">
        <v>1E-4</v>
      </c>
      <c r="E114" s="15">
        <f t="shared" si="26"/>
        <v>43101.913059469902</v>
      </c>
      <c r="F114" s="73">
        <f t="shared" si="29"/>
        <v>43102.5</v>
      </c>
      <c r="G114" s="15">
        <f t="shared" si="22"/>
        <v>-0.25532499999826541</v>
      </c>
      <c r="K114" s="15">
        <f t="shared" si="23"/>
        <v>-0.25532499999826541</v>
      </c>
      <c r="O114" s="15">
        <f t="shared" ca="1" si="30"/>
        <v>-0.26039933766941681</v>
      </c>
      <c r="P114" s="30">
        <f t="shared" si="27"/>
        <v>-0.26355658306395119</v>
      </c>
      <c r="Q114" s="115">
        <f t="shared" si="28"/>
        <v>44657.886200000001</v>
      </c>
      <c r="R114" s="15">
        <f t="shared" si="24"/>
        <v>6.775895976728485E-5</v>
      </c>
      <c r="S114" s="15">
        <v>1</v>
      </c>
      <c r="T114" s="15">
        <f t="shared" si="31"/>
        <v>6.775895976728485E-5</v>
      </c>
    </row>
    <row r="115" spans="1:20" ht="12" customHeight="1">
      <c r="C115" s="1"/>
      <c r="D115" s="1"/>
    </row>
    <row r="116" spans="1:20" ht="12" customHeight="1">
      <c r="C116" s="1"/>
      <c r="D116" s="1"/>
    </row>
    <row r="117" spans="1:20">
      <c r="C117" s="1"/>
      <c r="D117" s="1"/>
    </row>
    <row r="118" spans="1:20">
      <c r="C118" s="1"/>
      <c r="D118" s="1"/>
    </row>
  </sheetData>
  <sheetProtection selectLockedCells="1" selectUnlockedCells="1"/>
  <sortState xmlns:xlrd2="http://schemas.microsoft.com/office/spreadsheetml/2017/richdata2" ref="A21:W114">
    <sortCondition ref="C21:C11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"/>
  <sheetViews>
    <sheetView topLeftCell="A46" workbookViewId="0">
      <selection activeCell="E85" sqref="E85"/>
    </sheetView>
  </sheetViews>
  <sheetFormatPr defaultRowHeight="12.75"/>
  <cols>
    <col min="1" max="1" width="19.7109375" style="1" customWidth="1"/>
    <col min="2" max="2" width="4.42578125" customWidth="1"/>
    <col min="3" max="3" width="12.7109375" style="1" customWidth="1"/>
    <col min="4" max="4" width="5.42578125" customWidth="1"/>
    <col min="5" max="5" width="14.85546875" customWidth="1"/>
    <col min="7" max="7" width="12" customWidth="1"/>
    <col min="8" max="8" width="14.140625" style="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2" t="s">
        <v>0</v>
      </c>
      <c r="I1" s="3" t="s">
        <v>1</v>
      </c>
      <c r="J1" s="4" t="s">
        <v>2</v>
      </c>
    </row>
    <row r="2" spans="1:16">
      <c r="I2" s="5" t="s">
        <v>3</v>
      </c>
      <c r="J2" s="6" t="s">
        <v>4</v>
      </c>
    </row>
    <row r="3" spans="1:16">
      <c r="A3" s="7" t="s">
        <v>5</v>
      </c>
      <c r="I3" s="5" t="s">
        <v>6</v>
      </c>
      <c r="J3" s="6" t="s">
        <v>7</v>
      </c>
    </row>
    <row r="4" spans="1:16">
      <c r="I4" s="5" t="s">
        <v>8</v>
      </c>
      <c r="J4" s="6" t="s">
        <v>7</v>
      </c>
    </row>
    <row r="5" spans="1:16">
      <c r="I5" s="8" t="s">
        <v>9</v>
      </c>
      <c r="J5" s="9" t="s">
        <v>10</v>
      </c>
    </row>
    <row r="11" spans="1:16" ht="12.75" customHeight="1">
      <c r="A11" s="1" t="str">
        <f t="shared" ref="A11:A42" si="0">P11</f>
        <v> IODE 4.2.314 </v>
      </c>
      <c r="B11" s="10" t="str">
        <f t="shared" ref="B11:B42" si="1">IF(H11=INT(H11),"I","II")</f>
        <v>I</v>
      </c>
      <c r="C11" s="1">
        <f t="shared" ref="C11:C42" si="2">1*G11</f>
        <v>31178.131000000001</v>
      </c>
      <c r="D11" t="str">
        <f t="shared" ref="D11:D42" si="3">VLOOKUP(F11,I$1:J$5,2,FALSE)</f>
        <v>vis</v>
      </c>
      <c r="E11">
        <f>VLOOKUP(C11,Active!C$21:E$971,3,FALSE)</f>
        <v>-22409.811268706464</v>
      </c>
      <c r="F11" s="10" t="s">
        <v>9</v>
      </c>
      <c r="G11" t="str">
        <f t="shared" ref="G11:G42" si="4">MID(I11,3,LEN(I11)-3)</f>
        <v>31178.131</v>
      </c>
      <c r="H11" s="1">
        <f t="shared" ref="H11:H42" si="5">1*K11</f>
        <v>0</v>
      </c>
      <c r="I11" s="11" t="s">
        <v>11</v>
      </c>
      <c r="J11" s="12" t="s">
        <v>12</v>
      </c>
      <c r="K11" s="11">
        <v>0</v>
      </c>
      <c r="L11" s="11" t="s">
        <v>13</v>
      </c>
      <c r="M11" s="12" t="s">
        <v>14</v>
      </c>
      <c r="N11" s="12"/>
      <c r="O11" s="13" t="s">
        <v>15</v>
      </c>
      <c r="P11" s="13" t="s">
        <v>16</v>
      </c>
    </row>
    <row r="12" spans="1:16" ht="12.75" customHeight="1">
      <c r="A12" s="1" t="str">
        <f t="shared" si="0"/>
        <v> ORI 122 </v>
      </c>
      <c r="B12" s="10" t="str">
        <f t="shared" si="1"/>
        <v>II</v>
      </c>
      <c r="C12" s="1">
        <f t="shared" si="2"/>
        <v>40926.623</v>
      </c>
      <c r="D12" t="str">
        <f t="shared" si="3"/>
        <v>vis</v>
      </c>
      <c r="E12">
        <f>VLOOKUP(C12,Active!C$21:E$971,3,FALSE)</f>
        <v>0</v>
      </c>
      <c r="F12" s="10" t="s">
        <v>9</v>
      </c>
      <c r="G12" t="str">
        <f t="shared" si="4"/>
        <v>40926.623</v>
      </c>
      <c r="H12" s="1">
        <f t="shared" si="5"/>
        <v>17596.5</v>
      </c>
      <c r="I12" s="11" t="s">
        <v>17</v>
      </c>
      <c r="J12" s="12" t="s">
        <v>18</v>
      </c>
      <c r="K12" s="11">
        <v>17596.5</v>
      </c>
      <c r="L12" s="11" t="s">
        <v>19</v>
      </c>
      <c r="M12" s="12" t="s">
        <v>14</v>
      </c>
      <c r="N12" s="12"/>
      <c r="O12" s="13" t="s">
        <v>20</v>
      </c>
      <c r="P12" s="13" t="s">
        <v>21</v>
      </c>
    </row>
    <row r="13" spans="1:16" ht="12.75" customHeight="1">
      <c r="A13" s="1" t="str">
        <f t="shared" si="0"/>
        <v> ORI 123 </v>
      </c>
      <c r="B13" s="10" t="str">
        <f t="shared" si="1"/>
        <v>II</v>
      </c>
      <c r="C13" s="1">
        <f t="shared" si="2"/>
        <v>40974.493000000002</v>
      </c>
      <c r="D13" t="str">
        <f t="shared" si="3"/>
        <v>vis</v>
      </c>
      <c r="E13">
        <f>VLOOKUP(C13,Active!C$21:E$971,3,FALSE)</f>
        <v>110.04344727708011</v>
      </c>
      <c r="F13" s="10" t="s">
        <v>9</v>
      </c>
      <c r="G13" t="str">
        <f t="shared" si="4"/>
        <v>40974.493</v>
      </c>
      <c r="H13" s="1">
        <f t="shared" si="5"/>
        <v>17682.5</v>
      </c>
      <c r="I13" s="11" t="s">
        <v>22</v>
      </c>
      <c r="J13" s="12" t="s">
        <v>23</v>
      </c>
      <c r="K13" s="11">
        <v>17682.5</v>
      </c>
      <c r="L13" s="11" t="s">
        <v>24</v>
      </c>
      <c r="M13" s="12" t="s">
        <v>14</v>
      </c>
      <c r="N13" s="12"/>
      <c r="O13" s="13" t="s">
        <v>20</v>
      </c>
      <c r="P13" s="13" t="s">
        <v>25</v>
      </c>
    </row>
    <row r="14" spans="1:16" ht="12.75" customHeight="1">
      <c r="A14" s="1" t="str">
        <f t="shared" si="0"/>
        <v> AOEB 3 </v>
      </c>
      <c r="B14" s="10" t="str">
        <f t="shared" si="1"/>
        <v>I</v>
      </c>
      <c r="C14" s="1">
        <f t="shared" si="2"/>
        <v>43143.843999999997</v>
      </c>
      <c r="D14" t="str">
        <f t="shared" si="3"/>
        <v>vis</v>
      </c>
      <c r="E14">
        <f>VLOOKUP(C14,Active!C$21:E$971,3,FALSE)</f>
        <v>5096.9425990207064</v>
      </c>
      <c r="F14" s="10" t="s">
        <v>9</v>
      </c>
      <c r="G14" t="str">
        <f t="shared" si="4"/>
        <v>43143.844</v>
      </c>
      <c r="H14" s="1">
        <f t="shared" si="5"/>
        <v>21598</v>
      </c>
      <c r="I14" s="11" t="s">
        <v>26</v>
      </c>
      <c r="J14" s="12" t="s">
        <v>27</v>
      </c>
      <c r="K14" s="11">
        <v>21598</v>
      </c>
      <c r="L14" s="11" t="s">
        <v>28</v>
      </c>
      <c r="M14" s="12" t="s">
        <v>14</v>
      </c>
      <c r="N14" s="12"/>
      <c r="O14" s="13" t="s">
        <v>29</v>
      </c>
      <c r="P14" s="13" t="s">
        <v>30</v>
      </c>
    </row>
    <row r="15" spans="1:16" ht="12.75" customHeight="1">
      <c r="A15" s="1" t="str">
        <f t="shared" si="0"/>
        <v> AOEB 3 </v>
      </c>
      <c r="B15" s="10" t="str">
        <f t="shared" si="1"/>
        <v>II</v>
      </c>
      <c r="C15" s="1">
        <f t="shared" si="2"/>
        <v>43165.81</v>
      </c>
      <c r="D15" t="str">
        <f t="shared" si="3"/>
        <v>vis</v>
      </c>
      <c r="E15">
        <f>VLOOKUP(C15,Active!C$21:E$971,3,FALSE)</f>
        <v>5147.4379899312617</v>
      </c>
      <c r="F15" s="10" t="s">
        <v>9</v>
      </c>
      <c r="G15" t="str">
        <f t="shared" si="4"/>
        <v>43165.810</v>
      </c>
      <c r="H15" s="1">
        <f t="shared" si="5"/>
        <v>21637.5</v>
      </c>
      <c r="I15" s="11" t="s">
        <v>31</v>
      </c>
      <c r="J15" s="12" t="s">
        <v>32</v>
      </c>
      <c r="K15" s="11">
        <v>21637.5</v>
      </c>
      <c r="L15" s="11" t="s">
        <v>33</v>
      </c>
      <c r="M15" s="12" t="s">
        <v>14</v>
      </c>
      <c r="N15" s="12"/>
      <c r="O15" s="13" t="s">
        <v>29</v>
      </c>
      <c r="P15" s="13" t="s">
        <v>30</v>
      </c>
    </row>
    <row r="16" spans="1:16" ht="12.75" customHeight="1">
      <c r="A16" s="1" t="str">
        <f t="shared" si="0"/>
        <v> AOEB 3 </v>
      </c>
      <c r="B16" s="10" t="str">
        <f t="shared" si="1"/>
        <v>II</v>
      </c>
      <c r="C16" s="1">
        <f t="shared" si="2"/>
        <v>43165.811999999998</v>
      </c>
      <c r="D16" t="str">
        <f t="shared" si="3"/>
        <v>vis</v>
      </c>
      <c r="E16">
        <f>VLOOKUP(C16,Active!C$21:E$971,3,FALSE)</f>
        <v>5147.4425875267198</v>
      </c>
      <c r="F16" s="10" t="s">
        <v>9</v>
      </c>
      <c r="G16" t="str">
        <f t="shared" si="4"/>
        <v>43165.812</v>
      </c>
      <c r="H16" s="1">
        <f t="shared" si="5"/>
        <v>21637.5</v>
      </c>
      <c r="I16" s="11" t="s">
        <v>34</v>
      </c>
      <c r="J16" s="12" t="s">
        <v>35</v>
      </c>
      <c r="K16" s="11">
        <v>21637.5</v>
      </c>
      <c r="L16" s="11" t="s">
        <v>36</v>
      </c>
      <c r="M16" s="12" t="s">
        <v>14</v>
      </c>
      <c r="N16" s="12"/>
      <c r="O16" s="13" t="s">
        <v>37</v>
      </c>
      <c r="P16" s="13" t="s">
        <v>30</v>
      </c>
    </row>
    <row r="17" spans="1:16" ht="12.75" customHeight="1">
      <c r="A17" s="1" t="str">
        <f t="shared" si="0"/>
        <v> AOEB 3 </v>
      </c>
      <c r="B17" s="10" t="str">
        <f t="shared" si="1"/>
        <v>I</v>
      </c>
      <c r="C17" s="1">
        <f t="shared" si="2"/>
        <v>43503.803</v>
      </c>
      <c r="D17" t="str">
        <f t="shared" si="3"/>
        <v>vis</v>
      </c>
      <c r="E17">
        <f>VLOOKUP(C17,Active!C$21:E$971,3,FALSE)</f>
        <v>5924.4155306774564</v>
      </c>
      <c r="F17" s="10" t="s">
        <v>9</v>
      </c>
      <c r="G17" t="str">
        <f t="shared" si="4"/>
        <v>43503.803</v>
      </c>
      <c r="H17" s="1">
        <f t="shared" si="5"/>
        <v>22245</v>
      </c>
      <c r="I17" s="11" t="s">
        <v>38</v>
      </c>
      <c r="J17" s="12" t="s">
        <v>39</v>
      </c>
      <c r="K17" s="11">
        <v>22245</v>
      </c>
      <c r="L17" s="11" t="s">
        <v>40</v>
      </c>
      <c r="M17" s="12" t="s">
        <v>14</v>
      </c>
      <c r="N17" s="12"/>
      <c r="O17" s="13" t="s">
        <v>37</v>
      </c>
      <c r="P17" s="13" t="s">
        <v>30</v>
      </c>
    </row>
    <row r="18" spans="1:16" ht="12.75" customHeight="1">
      <c r="A18" s="1" t="str">
        <f t="shared" si="0"/>
        <v> AOEB 3 </v>
      </c>
      <c r="B18" s="10" t="str">
        <f t="shared" si="1"/>
        <v>I</v>
      </c>
      <c r="C18" s="1">
        <f t="shared" si="2"/>
        <v>43820.932999999997</v>
      </c>
      <c r="D18" t="str">
        <f t="shared" si="3"/>
        <v>vis</v>
      </c>
      <c r="E18">
        <f>VLOOKUP(C18,Active!C$21:E$971,3,FALSE)</f>
        <v>6653.4332544079389</v>
      </c>
      <c r="F18" s="10" t="s">
        <v>9</v>
      </c>
      <c r="G18" t="str">
        <f t="shared" si="4"/>
        <v>43820.933</v>
      </c>
      <c r="H18" s="1">
        <f t="shared" si="5"/>
        <v>22815</v>
      </c>
      <c r="I18" s="11" t="s">
        <v>41</v>
      </c>
      <c r="J18" s="12" t="s">
        <v>42</v>
      </c>
      <c r="K18" s="11">
        <v>22815</v>
      </c>
      <c r="L18" s="11" t="s">
        <v>43</v>
      </c>
      <c r="M18" s="12" t="s">
        <v>14</v>
      </c>
      <c r="N18" s="12"/>
      <c r="O18" s="13" t="s">
        <v>37</v>
      </c>
      <c r="P18" s="13" t="s">
        <v>30</v>
      </c>
    </row>
    <row r="19" spans="1:16" ht="12.75" customHeight="1">
      <c r="A19" s="1" t="str">
        <f t="shared" si="0"/>
        <v> AOEB 3 </v>
      </c>
      <c r="B19" s="10" t="str">
        <f t="shared" si="1"/>
        <v>I</v>
      </c>
      <c r="C19" s="1">
        <f t="shared" si="2"/>
        <v>44608.714999999997</v>
      </c>
      <c r="D19" t="str">
        <f t="shared" si="3"/>
        <v>vis</v>
      </c>
      <c r="E19">
        <f>VLOOKUP(C19,Active!C$21:E$971,3,FALSE)</f>
        <v>8464.3847267878828</v>
      </c>
      <c r="F19" s="10" t="s">
        <v>9</v>
      </c>
      <c r="G19" t="str">
        <f t="shared" si="4"/>
        <v>44608.715</v>
      </c>
      <c r="H19" s="1">
        <f t="shared" si="5"/>
        <v>24231</v>
      </c>
      <c r="I19" s="11" t="s">
        <v>44</v>
      </c>
      <c r="J19" s="12" t="s">
        <v>45</v>
      </c>
      <c r="K19" s="11">
        <v>24231</v>
      </c>
      <c r="L19" s="11" t="s">
        <v>46</v>
      </c>
      <c r="M19" s="12" t="s">
        <v>14</v>
      </c>
      <c r="N19" s="12"/>
      <c r="O19" s="13" t="s">
        <v>37</v>
      </c>
      <c r="P19" s="13" t="s">
        <v>30</v>
      </c>
    </row>
    <row r="20" spans="1:16" ht="12.75" customHeight="1">
      <c r="A20" s="1" t="str">
        <f t="shared" si="0"/>
        <v> AOEB 3 </v>
      </c>
      <c r="B20" s="10" t="str">
        <f t="shared" si="1"/>
        <v>I</v>
      </c>
      <c r="C20" s="1">
        <f t="shared" si="2"/>
        <v>44672.675999999999</v>
      </c>
      <c r="D20" t="str">
        <f t="shared" si="3"/>
        <v>vis</v>
      </c>
      <c r="E20">
        <f>VLOOKUP(C20,Active!C$21:E$971,3,FALSE)</f>
        <v>8611.4181283188882</v>
      </c>
      <c r="F20" s="10" t="s">
        <v>9</v>
      </c>
      <c r="G20" t="str">
        <f t="shared" si="4"/>
        <v>44672.676</v>
      </c>
      <c r="H20" s="1">
        <f t="shared" si="5"/>
        <v>24346</v>
      </c>
      <c r="I20" s="11" t="s">
        <v>47</v>
      </c>
      <c r="J20" s="12" t="s">
        <v>48</v>
      </c>
      <c r="K20" s="11">
        <v>24346</v>
      </c>
      <c r="L20" s="11" t="s">
        <v>49</v>
      </c>
      <c r="M20" s="12" t="s">
        <v>14</v>
      </c>
      <c r="N20" s="12"/>
      <c r="O20" s="13" t="s">
        <v>37</v>
      </c>
      <c r="P20" s="13" t="s">
        <v>30</v>
      </c>
    </row>
    <row r="21" spans="1:16" ht="12.75" customHeight="1">
      <c r="A21" s="1" t="str">
        <f t="shared" si="0"/>
        <v> AOEB 3 </v>
      </c>
      <c r="B21" s="10" t="str">
        <f t="shared" si="1"/>
        <v>I</v>
      </c>
      <c r="C21" s="1">
        <f t="shared" si="2"/>
        <v>45012.616000000002</v>
      </c>
      <c r="D21" t="str">
        <f t="shared" si="3"/>
        <v>vis</v>
      </c>
      <c r="E21">
        <f>VLOOKUP(C21,Active!C$21:E$971,3,FALSE)</f>
        <v>9392.8714282430337</v>
      </c>
      <c r="F21" s="10" t="s">
        <v>9</v>
      </c>
      <c r="G21" t="str">
        <f t="shared" si="4"/>
        <v>45012.616</v>
      </c>
      <c r="H21" s="1">
        <f t="shared" si="5"/>
        <v>24957</v>
      </c>
      <c r="I21" s="11" t="s">
        <v>50</v>
      </c>
      <c r="J21" s="12" t="s">
        <v>51</v>
      </c>
      <c r="K21" s="11">
        <v>24957</v>
      </c>
      <c r="L21" s="11" t="s">
        <v>52</v>
      </c>
      <c r="M21" s="12" t="s">
        <v>14</v>
      </c>
      <c r="N21" s="12"/>
      <c r="O21" s="13" t="s">
        <v>37</v>
      </c>
      <c r="P21" s="13" t="s">
        <v>30</v>
      </c>
    </row>
    <row r="22" spans="1:16" ht="12.75" customHeight="1">
      <c r="A22" s="1" t="str">
        <f t="shared" si="0"/>
        <v> AOEB 3 </v>
      </c>
      <c r="B22" s="10" t="str">
        <f t="shared" si="1"/>
        <v>I</v>
      </c>
      <c r="C22" s="1">
        <f t="shared" si="2"/>
        <v>45373.68</v>
      </c>
      <c r="D22" t="str">
        <f t="shared" si="3"/>
        <v>vis</v>
      </c>
      <c r="E22">
        <f>VLOOKUP(C22,Active!C$21:E$971,3,FALSE)</f>
        <v>10222.884531390084</v>
      </c>
      <c r="F22" s="10" t="s">
        <v>9</v>
      </c>
      <c r="G22" t="str">
        <f t="shared" si="4"/>
        <v>45373.680</v>
      </c>
      <c r="H22" s="1">
        <f t="shared" si="5"/>
        <v>25606</v>
      </c>
      <c r="I22" s="11" t="s">
        <v>53</v>
      </c>
      <c r="J22" s="12" t="s">
        <v>54</v>
      </c>
      <c r="K22" s="11">
        <v>25606</v>
      </c>
      <c r="L22" s="11" t="s">
        <v>52</v>
      </c>
      <c r="M22" s="12" t="s">
        <v>14</v>
      </c>
      <c r="N22" s="12"/>
      <c r="O22" s="13" t="s">
        <v>37</v>
      </c>
      <c r="P22" s="13" t="s">
        <v>30</v>
      </c>
    </row>
    <row r="23" spans="1:16" ht="12.75" customHeight="1">
      <c r="A23" s="1" t="str">
        <f t="shared" si="0"/>
        <v> AOEB 3 </v>
      </c>
      <c r="B23" s="10" t="str">
        <f t="shared" si="1"/>
        <v>I</v>
      </c>
      <c r="C23" s="1">
        <f t="shared" si="2"/>
        <v>45753.667999999998</v>
      </c>
      <c r="D23" t="str">
        <f t="shared" si="3"/>
        <v>vis</v>
      </c>
      <c r="E23">
        <f>VLOOKUP(C23,Active!C$21:E$971,3,FALSE)</f>
        <v>11096.400082756714</v>
      </c>
      <c r="F23" s="10" t="s">
        <v>9</v>
      </c>
      <c r="G23" t="str">
        <f t="shared" si="4"/>
        <v>45753.668</v>
      </c>
      <c r="H23" s="1">
        <f t="shared" si="5"/>
        <v>26289</v>
      </c>
      <c r="I23" s="11" t="s">
        <v>55</v>
      </c>
      <c r="J23" s="12" t="s">
        <v>56</v>
      </c>
      <c r="K23" s="11">
        <v>26289</v>
      </c>
      <c r="L23" s="11" t="s">
        <v>57</v>
      </c>
      <c r="M23" s="12" t="s">
        <v>14</v>
      </c>
      <c r="N23" s="12"/>
      <c r="O23" s="13" t="s">
        <v>37</v>
      </c>
      <c r="P23" s="13" t="s">
        <v>30</v>
      </c>
    </row>
    <row r="24" spans="1:16" ht="12.75" customHeight="1">
      <c r="A24" s="1" t="str">
        <f t="shared" si="0"/>
        <v> AOEB 3 </v>
      </c>
      <c r="B24" s="10" t="str">
        <f t="shared" si="1"/>
        <v>I</v>
      </c>
      <c r="C24" s="1">
        <f t="shared" si="2"/>
        <v>47604.614999999998</v>
      </c>
      <c r="D24" t="str">
        <f t="shared" si="3"/>
        <v>vis</v>
      </c>
      <c r="E24">
        <f>VLOOKUP(C24,Active!C$21:E$971,3,FALSE)</f>
        <v>15351.352842463388</v>
      </c>
      <c r="F24" s="10" t="s">
        <v>9</v>
      </c>
      <c r="G24" t="str">
        <f t="shared" si="4"/>
        <v>47604.615</v>
      </c>
      <c r="H24" s="1">
        <f t="shared" si="5"/>
        <v>29616</v>
      </c>
      <c r="I24" s="11" t="s">
        <v>58</v>
      </c>
      <c r="J24" s="12" t="s">
        <v>59</v>
      </c>
      <c r="K24" s="11">
        <v>29616</v>
      </c>
      <c r="L24" s="11" t="s">
        <v>60</v>
      </c>
      <c r="M24" s="12" t="s">
        <v>14</v>
      </c>
      <c r="N24" s="12"/>
      <c r="O24" s="13" t="s">
        <v>37</v>
      </c>
      <c r="P24" s="13" t="s">
        <v>30</v>
      </c>
    </row>
    <row r="25" spans="1:16" ht="12.75" customHeight="1">
      <c r="A25" s="1" t="str">
        <f t="shared" si="0"/>
        <v> AOEB 3 </v>
      </c>
      <c r="B25" s="10" t="str">
        <f t="shared" si="1"/>
        <v>I</v>
      </c>
      <c r="C25" s="1">
        <f t="shared" si="2"/>
        <v>47629.633000000002</v>
      </c>
      <c r="D25" t="str">
        <f t="shared" si="3"/>
        <v>vis</v>
      </c>
      <c r="E25">
        <f>VLOOKUP(C25,Active!C$21:E$971,3,FALSE)</f>
        <v>15408.86416404221</v>
      </c>
      <c r="F25" s="10" t="s">
        <v>9</v>
      </c>
      <c r="G25" t="str">
        <f t="shared" si="4"/>
        <v>47629.633</v>
      </c>
      <c r="H25" s="1">
        <f t="shared" si="5"/>
        <v>29661</v>
      </c>
      <c r="I25" s="11" t="s">
        <v>61</v>
      </c>
      <c r="J25" s="12" t="s">
        <v>62</v>
      </c>
      <c r="K25" s="11">
        <v>29661</v>
      </c>
      <c r="L25" s="11" t="s">
        <v>63</v>
      </c>
      <c r="M25" s="12" t="s">
        <v>14</v>
      </c>
      <c r="N25" s="12"/>
      <c r="O25" s="13" t="s">
        <v>37</v>
      </c>
      <c r="P25" s="13" t="s">
        <v>30</v>
      </c>
    </row>
    <row r="26" spans="1:16" ht="12.75" customHeight="1">
      <c r="A26" s="1" t="str">
        <f t="shared" si="0"/>
        <v> AOEB 3 </v>
      </c>
      <c r="B26" s="10" t="str">
        <f t="shared" si="1"/>
        <v>I</v>
      </c>
      <c r="C26" s="1">
        <f t="shared" si="2"/>
        <v>47950.652999999998</v>
      </c>
      <c r="D26" t="str">
        <f t="shared" si="3"/>
        <v>vis</v>
      </c>
      <c r="E26">
        <f>VLOOKUP(C26,Active!C$21:E$971,3,FALSE)</f>
        <v>16146.824210937677</v>
      </c>
      <c r="F26" s="10" t="s">
        <v>9</v>
      </c>
      <c r="G26" t="str">
        <f t="shared" si="4"/>
        <v>47950.653</v>
      </c>
      <c r="H26" s="1">
        <f t="shared" si="5"/>
        <v>30238</v>
      </c>
      <c r="I26" s="11" t="s">
        <v>64</v>
      </c>
      <c r="J26" s="12" t="s">
        <v>65</v>
      </c>
      <c r="K26" s="11">
        <v>30238</v>
      </c>
      <c r="L26" s="11" t="s">
        <v>66</v>
      </c>
      <c r="M26" s="12" t="s">
        <v>14</v>
      </c>
      <c r="N26" s="12"/>
      <c r="O26" s="13" t="s">
        <v>37</v>
      </c>
      <c r="P26" s="13" t="s">
        <v>30</v>
      </c>
    </row>
    <row r="27" spans="1:16" ht="12.75" customHeight="1">
      <c r="A27" s="1" t="str">
        <f t="shared" si="0"/>
        <v> AOEB 3 </v>
      </c>
      <c r="B27" s="10" t="str">
        <f t="shared" si="1"/>
        <v>I</v>
      </c>
      <c r="C27" s="1">
        <f t="shared" si="2"/>
        <v>48297.798000000003</v>
      </c>
      <c r="D27" t="str">
        <f t="shared" si="3"/>
        <v>vis</v>
      </c>
      <c r="E27">
        <f>VLOOKUP(C27,Active!C$21:E$971,3,FALSE)</f>
        <v>16944.840348497743</v>
      </c>
      <c r="F27" s="10" t="s">
        <v>9</v>
      </c>
      <c r="G27" t="str">
        <f t="shared" si="4"/>
        <v>48297.798</v>
      </c>
      <c r="H27" s="1">
        <f t="shared" si="5"/>
        <v>30862</v>
      </c>
      <c r="I27" s="11" t="s">
        <v>67</v>
      </c>
      <c r="J27" s="12" t="s">
        <v>68</v>
      </c>
      <c r="K27" s="11">
        <v>30862</v>
      </c>
      <c r="L27" s="11" t="s">
        <v>46</v>
      </c>
      <c r="M27" s="12" t="s">
        <v>14</v>
      </c>
      <c r="N27" s="12"/>
      <c r="O27" s="13" t="s">
        <v>37</v>
      </c>
      <c r="P27" s="13" t="s">
        <v>30</v>
      </c>
    </row>
    <row r="28" spans="1:16" ht="12.75" customHeight="1">
      <c r="A28" s="1" t="str">
        <f t="shared" si="0"/>
        <v> AOEB 3 </v>
      </c>
      <c r="B28" s="10" t="str">
        <f t="shared" si="1"/>
        <v>I</v>
      </c>
      <c r="C28" s="1">
        <f t="shared" si="2"/>
        <v>48330.642</v>
      </c>
      <c r="D28" t="str">
        <f t="shared" si="3"/>
        <v>vis</v>
      </c>
      <c r="E28">
        <f>VLOOKUP(C28,Active!C$21:E$971,3,FALSE)</f>
        <v>17020.342061102045</v>
      </c>
      <c r="F28" s="10" t="s">
        <v>9</v>
      </c>
      <c r="G28" t="str">
        <f t="shared" si="4"/>
        <v>48330.642</v>
      </c>
      <c r="H28" s="1">
        <f t="shared" si="5"/>
        <v>30921</v>
      </c>
      <c r="I28" s="11" t="s">
        <v>69</v>
      </c>
      <c r="J28" s="12" t="s">
        <v>70</v>
      </c>
      <c r="K28" s="11">
        <v>30921</v>
      </c>
      <c r="L28" s="11" t="s">
        <v>71</v>
      </c>
      <c r="M28" s="12" t="s">
        <v>14</v>
      </c>
      <c r="N28" s="12"/>
      <c r="O28" s="13" t="s">
        <v>37</v>
      </c>
      <c r="P28" s="13" t="s">
        <v>30</v>
      </c>
    </row>
    <row r="29" spans="1:16" ht="12.75" customHeight="1">
      <c r="A29" s="1" t="str">
        <f t="shared" si="0"/>
        <v> AOEB 3 </v>
      </c>
      <c r="B29" s="10" t="str">
        <f t="shared" si="1"/>
        <v>I</v>
      </c>
      <c r="C29" s="1">
        <f t="shared" si="2"/>
        <v>48335.654000000002</v>
      </c>
      <c r="D29" t="str">
        <f t="shared" si="3"/>
        <v>vis</v>
      </c>
      <c r="E29">
        <f>VLOOKUP(C29,Active!C$21:E$971,3,FALSE)</f>
        <v>17031.863635318736</v>
      </c>
      <c r="F29" s="10" t="s">
        <v>9</v>
      </c>
      <c r="G29" t="str">
        <f t="shared" si="4"/>
        <v>48335.654</v>
      </c>
      <c r="H29" s="1">
        <f t="shared" si="5"/>
        <v>30930</v>
      </c>
      <c r="I29" s="11" t="s">
        <v>72</v>
      </c>
      <c r="J29" s="12" t="s">
        <v>73</v>
      </c>
      <c r="K29" s="11">
        <v>30930</v>
      </c>
      <c r="L29" s="11" t="s">
        <v>74</v>
      </c>
      <c r="M29" s="12" t="s">
        <v>14</v>
      </c>
      <c r="N29" s="12"/>
      <c r="O29" s="13" t="s">
        <v>37</v>
      </c>
      <c r="P29" s="13" t="s">
        <v>30</v>
      </c>
    </row>
    <row r="30" spans="1:16" ht="12.75" customHeight="1">
      <c r="A30" s="1" t="str">
        <f t="shared" si="0"/>
        <v> AOEB 3 </v>
      </c>
      <c r="B30" s="10" t="str">
        <f t="shared" si="1"/>
        <v>I</v>
      </c>
      <c r="C30" s="1">
        <f t="shared" si="2"/>
        <v>48681.703000000001</v>
      </c>
      <c r="D30" t="str">
        <f t="shared" si="3"/>
        <v>vis</v>
      </c>
      <c r="E30">
        <f>VLOOKUP(C30,Active!C$21:E$971,3,FALSE)</f>
        <v>17827.360290568038</v>
      </c>
      <c r="F30" s="10" t="s">
        <v>9</v>
      </c>
      <c r="G30" t="str">
        <f t="shared" si="4"/>
        <v>48681.703</v>
      </c>
      <c r="H30" s="1">
        <f t="shared" si="5"/>
        <v>31552</v>
      </c>
      <c r="I30" s="11" t="s">
        <v>75</v>
      </c>
      <c r="J30" s="12" t="s">
        <v>76</v>
      </c>
      <c r="K30" s="11">
        <v>31552</v>
      </c>
      <c r="L30" s="11" t="s">
        <v>77</v>
      </c>
      <c r="M30" s="12" t="s">
        <v>14</v>
      </c>
      <c r="N30" s="12"/>
      <c r="O30" s="13" t="s">
        <v>78</v>
      </c>
      <c r="P30" s="13" t="s">
        <v>30</v>
      </c>
    </row>
    <row r="31" spans="1:16" ht="12.75" customHeight="1">
      <c r="A31" s="1" t="str">
        <f t="shared" si="0"/>
        <v> AOEB 3 </v>
      </c>
      <c r="B31" s="10" t="str">
        <f t="shared" si="1"/>
        <v>I</v>
      </c>
      <c r="C31" s="1">
        <f t="shared" si="2"/>
        <v>49031.665999999997</v>
      </c>
      <c r="D31" t="str">
        <f t="shared" si="3"/>
        <v>vis</v>
      </c>
      <c r="E31">
        <f>VLOOKUP(C31,Active!C$21:E$971,3,FALSE)</f>
        <v>18631.854440127809</v>
      </c>
      <c r="F31" s="10" t="s">
        <v>9</v>
      </c>
      <c r="G31" t="str">
        <f t="shared" si="4"/>
        <v>49031.666</v>
      </c>
      <c r="H31" s="1">
        <f t="shared" si="5"/>
        <v>32181</v>
      </c>
      <c r="I31" s="11" t="s">
        <v>79</v>
      </c>
      <c r="J31" s="12" t="s">
        <v>80</v>
      </c>
      <c r="K31" s="11">
        <v>32181</v>
      </c>
      <c r="L31" s="11" t="s">
        <v>81</v>
      </c>
      <c r="M31" s="12" t="s">
        <v>14</v>
      </c>
      <c r="N31" s="12"/>
      <c r="O31" s="13" t="s">
        <v>78</v>
      </c>
      <c r="P31" s="13" t="s">
        <v>30</v>
      </c>
    </row>
    <row r="32" spans="1:16" ht="12.75" customHeight="1">
      <c r="A32" s="1" t="str">
        <f t="shared" si="0"/>
        <v> AOEB 3 </v>
      </c>
      <c r="B32" s="10" t="str">
        <f t="shared" si="1"/>
        <v>I</v>
      </c>
      <c r="C32" s="1">
        <f t="shared" si="2"/>
        <v>49061.673000000003</v>
      </c>
      <c r="D32" t="str">
        <f t="shared" si="3"/>
        <v>vis</v>
      </c>
      <c r="E32">
        <f>VLOOKUP(C32,Active!C$21:E$971,3,FALSE)</f>
        <v>18700.834463575557</v>
      </c>
      <c r="F32" s="10" t="s">
        <v>9</v>
      </c>
      <c r="G32" t="str">
        <f t="shared" si="4"/>
        <v>49061.673</v>
      </c>
      <c r="H32" s="1">
        <f t="shared" si="5"/>
        <v>32235</v>
      </c>
      <c r="I32" s="11" t="s">
        <v>82</v>
      </c>
      <c r="J32" s="12" t="s">
        <v>83</v>
      </c>
      <c r="K32" s="11">
        <v>32235</v>
      </c>
      <c r="L32" s="11" t="s">
        <v>84</v>
      </c>
      <c r="M32" s="12" t="s">
        <v>14</v>
      </c>
      <c r="N32" s="12"/>
      <c r="O32" s="13" t="s">
        <v>37</v>
      </c>
      <c r="P32" s="13" t="s">
        <v>30</v>
      </c>
    </row>
    <row r="33" spans="1:16" ht="12.75" customHeight="1">
      <c r="A33" s="1" t="str">
        <f t="shared" si="0"/>
        <v> AOEB 3 </v>
      </c>
      <c r="B33" s="10" t="str">
        <f t="shared" si="1"/>
        <v>II</v>
      </c>
      <c r="C33" s="1">
        <f t="shared" si="2"/>
        <v>49406.351999999999</v>
      </c>
      <c r="D33" t="str">
        <f t="shared" si="3"/>
        <v>vis</v>
      </c>
      <c r="E33">
        <f>VLOOKUP(C33,Active!C$21:E$971,3,FALSE)</f>
        <v>19493.181765936413</v>
      </c>
      <c r="F33" s="10" t="s">
        <v>9</v>
      </c>
      <c r="G33" t="str">
        <f t="shared" si="4"/>
        <v>49406.352</v>
      </c>
      <c r="H33" s="1">
        <f t="shared" si="5"/>
        <v>32854.5</v>
      </c>
      <c r="I33" s="11" t="s">
        <v>85</v>
      </c>
      <c r="J33" s="12" t="s">
        <v>86</v>
      </c>
      <c r="K33" s="11">
        <v>32854.5</v>
      </c>
      <c r="L33" s="11" t="s">
        <v>87</v>
      </c>
      <c r="M33" s="12" t="s">
        <v>14</v>
      </c>
      <c r="N33" s="12"/>
      <c r="O33" s="13" t="s">
        <v>78</v>
      </c>
      <c r="P33" s="13" t="s">
        <v>30</v>
      </c>
    </row>
    <row r="34" spans="1:16" ht="12.75" customHeight="1">
      <c r="A34" s="1" t="str">
        <f t="shared" si="0"/>
        <v> AOEB 3 </v>
      </c>
      <c r="B34" s="10" t="str">
        <f t="shared" si="1"/>
        <v>I</v>
      </c>
      <c r="C34" s="1">
        <f t="shared" si="2"/>
        <v>49406.642999999996</v>
      </c>
      <c r="D34" t="str">
        <f t="shared" si="3"/>
        <v>vis</v>
      </c>
      <c r="E34">
        <f>VLOOKUP(C34,Active!C$21:E$971,3,FALSE)</f>
        <v>19493.850716075485</v>
      </c>
      <c r="F34" s="10" t="s">
        <v>9</v>
      </c>
      <c r="G34" t="str">
        <f t="shared" si="4"/>
        <v>49406.643</v>
      </c>
      <c r="H34" s="1">
        <f t="shared" si="5"/>
        <v>32855</v>
      </c>
      <c r="I34" s="11" t="s">
        <v>88</v>
      </c>
      <c r="J34" s="12" t="s">
        <v>89</v>
      </c>
      <c r="K34" s="11">
        <v>32855</v>
      </c>
      <c r="L34" s="11" t="s">
        <v>90</v>
      </c>
      <c r="M34" s="12" t="s">
        <v>14</v>
      </c>
      <c r="N34" s="12"/>
      <c r="O34" s="13" t="s">
        <v>78</v>
      </c>
      <c r="P34" s="13" t="s">
        <v>30</v>
      </c>
    </row>
    <row r="35" spans="1:16" ht="12.75" customHeight="1">
      <c r="A35" s="1" t="str">
        <f t="shared" si="0"/>
        <v> AOEB 3 </v>
      </c>
      <c r="B35" s="10" t="str">
        <f t="shared" si="1"/>
        <v>I</v>
      </c>
      <c r="C35" s="1">
        <f t="shared" si="2"/>
        <v>49752.705999999998</v>
      </c>
      <c r="D35" t="str">
        <f t="shared" si="3"/>
        <v>vis</v>
      </c>
      <c r="E35">
        <f>VLOOKUP(C35,Active!C$21:E$971,3,FALSE)</f>
        <v>20289.379554492996</v>
      </c>
      <c r="F35" s="10" t="s">
        <v>9</v>
      </c>
      <c r="G35" t="str">
        <f t="shared" si="4"/>
        <v>49752.706</v>
      </c>
      <c r="H35" s="1">
        <f t="shared" si="5"/>
        <v>33477</v>
      </c>
      <c r="I35" s="11" t="s">
        <v>91</v>
      </c>
      <c r="J35" s="12" t="s">
        <v>92</v>
      </c>
      <c r="K35" s="11">
        <v>33477</v>
      </c>
      <c r="L35" s="11" t="s">
        <v>93</v>
      </c>
      <c r="M35" s="12" t="s">
        <v>14</v>
      </c>
      <c r="N35" s="12"/>
      <c r="O35" s="13" t="s">
        <v>78</v>
      </c>
      <c r="P35" s="13" t="s">
        <v>30</v>
      </c>
    </row>
    <row r="36" spans="1:16" ht="12.75" customHeight="1">
      <c r="A36" s="1" t="str">
        <f t="shared" si="0"/>
        <v> AOEB 3 </v>
      </c>
      <c r="B36" s="10" t="str">
        <f t="shared" si="1"/>
        <v>I</v>
      </c>
      <c r="C36" s="1">
        <f t="shared" si="2"/>
        <v>50152.675000000003</v>
      </c>
      <c r="D36" t="str">
        <f t="shared" si="3"/>
        <v>vis</v>
      </c>
      <c r="E36">
        <f>VLOOKUP(C36,Active!C$21:E$971,3,FALSE)</f>
        <v>21208.827383278553</v>
      </c>
      <c r="F36" s="10" t="s">
        <v>9</v>
      </c>
      <c r="G36" t="str">
        <f t="shared" si="4"/>
        <v>50152.675</v>
      </c>
      <c r="H36" s="1">
        <f t="shared" si="5"/>
        <v>34196</v>
      </c>
      <c r="I36" s="11" t="s">
        <v>94</v>
      </c>
      <c r="J36" s="12" t="s">
        <v>95</v>
      </c>
      <c r="K36" s="11">
        <v>34196</v>
      </c>
      <c r="L36" s="11" t="s">
        <v>96</v>
      </c>
      <c r="M36" s="12" t="s">
        <v>14</v>
      </c>
      <c r="N36" s="12"/>
      <c r="O36" s="13" t="s">
        <v>37</v>
      </c>
      <c r="P36" s="13" t="s">
        <v>30</v>
      </c>
    </row>
    <row r="37" spans="1:16" ht="12.75" customHeight="1">
      <c r="A37" s="1" t="str">
        <f t="shared" si="0"/>
        <v>JAAVSO 36(2);186 </v>
      </c>
      <c r="B37" s="10" t="str">
        <f t="shared" si="1"/>
        <v>I</v>
      </c>
      <c r="C37" s="1">
        <f t="shared" si="2"/>
        <v>54127.782500000001</v>
      </c>
      <c r="D37" t="str">
        <f t="shared" si="3"/>
        <v>vis</v>
      </c>
      <c r="E37">
        <f>VLOOKUP(C37,Active!C$21:E$971,3,FALSE)</f>
        <v>30346.795475966072</v>
      </c>
      <c r="F37" s="10" t="s">
        <v>9</v>
      </c>
      <c r="G37" t="str">
        <f t="shared" si="4"/>
        <v>54127.7825</v>
      </c>
      <c r="H37" s="1">
        <f t="shared" si="5"/>
        <v>41341</v>
      </c>
      <c r="I37" s="11" t="s">
        <v>97</v>
      </c>
      <c r="J37" s="12" t="s">
        <v>98</v>
      </c>
      <c r="K37" s="11">
        <v>41341</v>
      </c>
      <c r="L37" s="11" t="s">
        <v>99</v>
      </c>
      <c r="M37" s="12" t="s">
        <v>100</v>
      </c>
      <c r="N37" s="12" t="s">
        <v>101</v>
      </c>
      <c r="O37" s="13" t="s">
        <v>102</v>
      </c>
      <c r="P37" s="14" t="s">
        <v>103</v>
      </c>
    </row>
    <row r="38" spans="1:16" ht="12.75" customHeight="1">
      <c r="A38" s="1" t="str">
        <f t="shared" si="0"/>
        <v>JAAVSO 36(2);186 </v>
      </c>
      <c r="B38" s="10" t="str">
        <f t="shared" si="1"/>
        <v>I</v>
      </c>
      <c r="C38" s="1">
        <f t="shared" si="2"/>
        <v>54526.687299999998</v>
      </c>
      <c r="D38" t="str">
        <f t="shared" si="3"/>
        <v>vis</v>
      </c>
      <c r="E38">
        <f>VLOOKUP(C38,Active!C$21:E$971,3,FALSE)</f>
        <v>31263.796924208633</v>
      </c>
      <c r="F38" s="10" t="s">
        <v>9</v>
      </c>
      <c r="G38" t="str">
        <f t="shared" si="4"/>
        <v>54526.6873</v>
      </c>
      <c r="H38" s="1">
        <f t="shared" si="5"/>
        <v>42058</v>
      </c>
      <c r="I38" s="11" t="s">
        <v>104</v>
      </c>
      <c r="J38" s="12" t="s">
        <v>105</v>
      </c>
      <c r="K38" s="11">
        <v>42058</v>
      </c>
      <c r="L38" s="11" t="s">
        <v>106</v>
      </c>
      <c r="M38" s="12" t="s">
        <v>100</v>
      </c>
      <c r="N38" s="12" t="s">
        <v>101</v>
      </c>
      <c r="O38" s="13" t="s">
        <v>107</v>
      </c>
      <c r="P38" s="14" t="s">
        <v>103</v>
      </c>
    </row>
    <row r="39" spans="1:16" ht="12.75" customHeight="1">
      <c r="A39" s="1" t="str">
        <f t="shared" si="0"/>
        <v>JAAVSO 36(2);186 </v>
      </c>
      <c r="B39" s="10" t="str">
        <f t="shared" si="1"/>
        <v>I</v>
      </c>
      <c r="C39" s="1">
        <f t="shared" si="2"/>
        <v>54526.687400000003</v>
      </c>
      <c r="D39" t="str">
        <f t="shared" si="3"/>
        <v>vis</v>
      </c>
      <c r="E39">
        <f>VLOOKUP(C39,Active!C$21:E$971,3,FALSE)</f>
        <v>31263.797154088417</v>
      </c>
      <c r="F39" s="10" t="s">
        <v>9</v>
      </c>
      <c r="G39" t="str">
        <f t="shared" si="4"/>
        <v>54526.6874</v>
      </c>
      <c r="H39" s="1">
        <f t="shared" si="5"/>
        <v>42058</v>
      </c>
      <c r="I39" s="11" t="s">
        <v>108</v>
      </c>
      <c r="J39" s="12" t="s">
        <v>105</v>
      </c>
      <c r="K39" s="11">
        <v>42058</v>
      </c>
      <c r="L39" s="11" t="s">
        <v>109</v>
      </c>
      <c r="M39" s="12" t="s">
        <v>100</v>
      </c>
      <c r="N39" s="12" t="s">
        <v>101</v>
      </c>
      <c r="O39" s="13" t="s">
        <v>102</v>
      </c>
      <c r="P39" s="14" t="s">
        <v>103</v>
      </c>
    </row>
    <row r="40" spans="1:16" ht="12.75" customHeight="1">
      <c r="A40" s="1" t="str">
        <f t="shared" si="0"/>
        <v>JAAVSO 36(2);186 </v>
      </c>
      <c r="B40" s="10" t="str">
        <f t="shared" si="1"/>
        <v>I</v>
      </c>
      <c r="C40" s="1">
        <f t="shared" si="2"/>
        <v>54545.610099999998</v>
      </c>
      <c r="D40" t="str">
        <f t="shared" si="3"/>
        <v>vis</v>
      </c>
      <c r="E40">
        <f>VLOOKUP(C40,Active!C$21:E$971,3,FALSE)</f>
        <v>31307.296613870942</v>
      </c>
      <c r="F40" s="10" t="s">
        <v>9</v>
      </c>
      <c r="G40" t="str">
        <f t="shared" si="4"/>
        <v>54545.6101</v>
      </c>
      <c r="H40" s="1">
        <f t="shared" si="5"/>
        <v>42092</v>
      </c>
      <c r="I40" s="11" t="s">
        <v>110</v>
      </c>
      <c r="J40" s="12" t="s">
        <v>111</v>
      </c>
      <c r="K40" s="11">
        <v>42092</v>
      </c>
      <c r="L40" s="11" t="s">
        <v>112</v>
      </c>
      <c r="M40" s="12" t="s">
        <v>100</v>
      </c>
      <c r="N40" s="12" t="s">
        <v>101</v>
      </c>
      <c r="O40" s="13" t="s">
        <v>37</v>
      </c>
      <c r="P40" s="14" t="s">
        <v>103</v>
      </c>
    </row>
    <row r="41" spans="1:16" ht="12.75" customHeight="1">
      <c r="A41" s="1" t="str">
        <f t="shared" si="0"/>
        <v>JAAVSO 37(1);44 </v>
      </c>
      <c r="B41" s="10" t="str">
        <f t="shared" si="1"/>
        <v>I</v>
      </c>
      <c r="C41" s="1">
        <f t="shared" si="2"/>
        <v>54877.737999999998</v>
      </c>
      <c r="D41" t="str">
        <f t="shared" si="3"/>
        <v>vis</v>
      </c>
      <c r="E41">
        <f>VLOOKUP(C41,Active!C$21:E$971,3,FALSE)</f>
        <v>32070.791476058017</v>
      </c>
      <c r="F41" s="10" t="s">
        <v>9</v>
      </c>
      <c r="G41" t="str">
        <f t="shared" si="4"/>
        <v>54877.738</v>
      </c>
      <c r="H41" s="1">
        <f t="shared" si="5"/>
        <v>42689</v>
      </c>
      <c r="I41" s="11" t="s">
        <v>113</v>
      </c>
      <c r="J41" s="12" t="s">
        <v>114</v>
      </c>
      <c r="K41" s="11">
        <v>42689</v>
      </c>
      <c r="L41" s="11" t="s">
        <v>115</v>
      </c>
      <c r="M41" s="12" t="s">
        <v>100</v>
      </c>
      <c r="N41" s="12" t="s">
        <v>116</v>
      </c>
      <c r="O41" s="13" t="s">
        <v>37</v>
      </c>
      <c r="P41" s="14" t="s">
        <v>117</v>
      </c>
    </row>
    <row r="42" spans="1:16" ht="12.75" customHeight="1">
      <c r="A42" s="1" t="str">
        <f t="shared" si="0"/>
        <v> JAAVSO 38;85 </v>
      </c>
      <c r="B42" s="10" t="str">
        <f t="shared" si="1"/>
        <v>I</v>
      </c>
      <c r="C42" s="1">
        <f t="shared" si="2"/>
        <v>54901.667399999998</v>
      </c>
      <c r="D42" t="str">
        <f t="shared" si="3"/>
        <v>vis</v>
      </c>
      <c r="E42">
        <f>VLOOKUP(C42,Active!C$21:E$971,3,FALSE)</f>
        <v>32125.800326429275</v>
      </c>
      <c r="F42" s="10" t="s">
        <v>9</v>
      </c>
      <c r="G42" t="str">
        <f t="shared" si="4"/>
        <v>54901.6674</v>
      </c>
      <c r="H42" s="1">
        <f t="shared" si="5"/>
        <v>42732</v>
      </c>
      <c r="I42" s="11" t="s">
        <v>118</v>
      </c>
      <c r="J42" s="12" t="s">
        <v>119</v>
      </c>
      <c r="K42" s="11">
        <v>42732</v>
      </c>
      <c r="L42" s="11" t="s">
        <v>120</v>
      </c>
      <c r="M42" s="12" t="s">
        <v>100</v>
      </c>
      <c r="N42" s="12" t="s">
        <v>116</v>
      </c>
      <c r="O42" s="13" t="s">
        <v>107</v>
      </c>
      <c r="P42" s="13" t="s">
        <v>121</v>
      </c>
    </row>
    <row r="43" spans="1:16" ht="12.75" customHeight="1">
      <c r="A43" s="1" t="str">
        <f t="shared" ref="A43:A74" si="6">P43</f>
        <v> JAAVSO 38;120 </v>
      </c>
      <c r="B43" s="10" t="str">
        <f t="shared" ref="B43:B74" si="7">IF(H43=INT(H43),"I","II")</f>
        <v>I</v>
      </c>
      <c r="C43" s="1">
        <f t="shared" ref="C43:C74" si="8">1*G43</f>
        <v>55175.944300000003</v>
      </c>
      <c r="D43" t="str">
        <f t="shared" ref="D43:D74" si="9">VLOOKUP(F43,I$1:J$5,2,FALSE)</f>
        <v>vis</v>
      </c>
      <c r="E43">
        <f>VLOOKUP(C43,Active!C$21:E$971,3,FALSE)</f>
        <v>32756.307441208253</v>
      </c>
      <c r="F43" s="10" t="s">
        <v>9</v>
      </c>
      <c r="G43" t="str">
        <f t="shared" ref="G43:G74" si="10">MID(I43,3,LEN(I43)-3)</f>
        <v>55175.9443</v>
      </c>
      <c r="H43" s="1">
        <f t="shared" ref="H43:H74" si="11">1*K43</f>
        <v>43225</v>
      </c>
      <c r="I43" s="11" t="s">
        <v>122</v>
      </c>
      <c r="J43" s="12" t="s">
        <v>123</v>
      </c>
      <c r="K43" s="11">
        <v>43225</v>
      </c>
      <c r="L43" s="11" t="s">
        <v>124</v>
      </c>
      <c r="M43" s="12" t="s">
        <v>100</v>
      </c>
      <c r="N43" s="12" t="s">
        <v>116</v>
      </c>
      <c r="O43" s="13" t="s">
        <v>37</v>
      </c>
      <c r="P43" s="13" t="s">
        <v>125</v>
      </c>
    </row>
    <row r="44" spans="1:16" ht="12.75" customHeight="1">
      <c r="A44" s="1" t="str">
        <f t="shared" si="6"/>
        <v> JAAVSO 38;120 </v>
      </c>
      <c r="B44" s="10" t="str">
        <f t="shared" si="7"/>
        <v>I</v>
      </c>
      <c r="C44" s="1">
        <f t="shared" si="8"/>
        <v>55232.711900000002</v>
      </c>
      <c r="D44" t="str">
        <f t="shared" si="9"/>
        <v>CCD</v>
      </c>
      <c r="E44">
        <f>VLOOKUP(C44,Active!C$21:E$971,3,FALSE)</f>
        <v>32886.804671156991</v>
      </c>
      <c r="F44" s="10" t="str">
        <f>LEFT(M44,1)</f>
        <v>C</v>
      </c>
      <c r="G44" t="str">
        <f t="shared" si="10"/>
        <v>55232.7119</v>
      </c>
      <c r="H44" s="1">
        <f t="shared" si="11"/>
        <v>43327</v>
      </c>
      <c r="I44" s="11" t="s">
        <v>126</v>
      </c>
      <c r="J44" s="12" t="s">
        <v>127</v>
      </c>
      <c r="K44" s="11">
        <v>43327</v>
      </c>
      <c r="L44" s="11" t="s">
        <v>128</v>
      </c>
      <c r="M44" s="12" t="s">
        <v>100</v>
      </c>
      <c r="N44" s="12" t="s">
        <v>116</v>
      </c>
      <c r="O44" s="13" t="s">
        <v>107</v>
      </c>
      <c r="P44" s="13" t="s">
        <v>125</v>
      </c>
    </row>
    <row r="45" spans="1:16" ht="12.75" customHeight="1">
      <c r="A45" s="1" t="str">
        <f t="shared" si="6"/>
        <v> JAAVSO 39;94 </v>
      </c>
      <c r="B45" s="10" t="str">
        <f t="shared" si="7"/>
        <v>I</v>
      </c>
      <c r="C45" s="1">
        <f t="shared" si="8"/>
        <v>55271.645700000001</v>
      </c>
      <c r="D45" t="str">
        <f t="shared" si="9"/>
        <v>CCD</v>
      </c>
      <c r="E45">
        <f>VLOOKUP(C45,Active!C$21:E$971,3,FALSE)</f>
        <v>32976.305602170069</v>
      </c>
      <c r="F45" s="10" t="str">
        <f>LEFT(M45,1)</f>
        <v>C</v>
      </c>
      <c r="G45" t="str">
        <f t="shared" si="10"/>
        <v>55271.6457</v>
      </c>
      <c r="H45" s="1">
        <f t="shared" si="11"/>
        <v>43397</v>
      </c>
      <c r="I45" s="11" t="s">
        <v>129</v>
      </c>
      <c r="J45" s="12" t="s">
        <v>130</v>
      </c>
      <c r="K45" s="11">
        <v>43397</v>
      </c>
      <c r="L45" s="11" t="s">
        <v>131</v>
      </c>
      <c r="M45" s="12" t="s">
        <v>100</v>
      </c>
      <c r="N45" s="12" t="s">
        <v>116</v>
      </c>
      <c r="O45" s="13" t="s">
        <v>37</v>
      </c>
      <c r="P45" s="13" t="s">
        <v>132</v>
      </c>
    </row>
    <row r="46" spans="1:16" ht="12.75" customHeight="1">
      <c r="A46" s="1" t="str">
        <f t="shared" si="6"/>
        <v> JAAVSO 39;177 </v>
      </c>
      <c r="B46" s="10" t="str">
        <f t="shared" si="7"/>
        <v>I</v>
      </c>
      <c r="C46" s="1">
        <f t="shared" si="8"/>
        <v>55612.695800000001</v>
      </c>
      <c r="D46" t="str">
        <f t="shared" si="9"/>
        <v>CCD</v>
      </c>
      <c r="E46">
        <f>VLOOKUP(C46,Active!C$21:E$971,3,FALSE)</f>
        <v>33760.310797452934</v>
      </c>
      <c r="F46" s="10" t="str">
        <f>LEFT(M46,1)</f>
        <v>C</v>
      </c>
      <c r="G46" t="str">
        <f t="shared" si="10"/>
        <v>55612.6958</v>
      </c>
      <c r="H46" s="1">
        <f t="shared" si="11"/>
        <v>44010</v>
      </c>
      <c r="I46" s="11" t="s">
        <v>133</v>
      </c>
      <c r="J46" s="12" t="s">
        <v>134</v>
      </c>
      <c r="K46" s="11">
        <v>44010</v>
      </c>
      <c r="L46" s="11" t="s">
        <v>135</v>
      </c>
      <c r="M46" s="12" t="s">
        <v>100</v>
      </c>
      <c r="N46" s="12" t="s">
        <v>9</v>
      </c>
      <c r="O46" s="13" t="s">
        <v>37</v>
      </c>
      <c r="P46" s="13" t="s">
        <v>136</v>
      </c>
    </row>
    <row r="47" spans="1:16" ht="12.75" customHeight="1">
      <c r="A47" s="1" t="str">
        <f t="shared" si="6"/>
        <v> JAAVSO 39;177 </v>
      </c>
      <c r="B47" s="10" t="str">
        <f t="shared" si="7"/>
        <v>I</v>
      </c>
      <c r="C47" s="1">
        <f t="shared" si="8"/>
        <v>55622.700299999997</v>
      </c>
      <c r="D47" t="str">
        <f t="shared" si="9"/>
        <v>CCD</v>
      </c>
      <c r="E47">
        <f>VLOOKUP(C47,Active!C$21:E$971,3,FALSE)</f>
        <v>33783.309119330581</v>
      </c>
      <c r="F47" s="10" t="str">
        <f>LEFT(M47,1)</f>
        <v>C</v>
      </c>
      <c r="G47" t="str">
        <f t="shared" si="10"/>
        <v>55622.7003</v>
      </c>
      <c r="H47" s="1">
        <f t="shared" si="11"/>
        <v>44028</v>
      </c>
      <c r="I47" s="11" t="s">
        <v>137</v>
      </c>
      <c r="J47" s="12" t="s">
        <v>138</v>
      </c>
      <c r="K47" s="11">
        <v>44028</v>
      </c>
      <c r="L47" s="11" t="s">
        <v>139</v>
      </c>
      <c r="M47" s="12" t="s">
        <v>100</v>
      </c>
      <c r="N47" s="12" t="s">
        <v>9</v>
      </c>
      <c r="O47" s="13" t="s">
        <v>107</v>
      </c>
      <c r="P47" s="13" t="s">
        <v>136</v>
      </c>
    </row>
    <row r="48" spans="1:16" ht="12.75" customHeight="1">
      <c r="A48" s="1" t="str">
        <f t="shared" si="6"/>
        <v>IBVS 5992 </v>
      </c>
      <c r="B48" s="10" t="str">
        <f t="shared" si="7"/>
        <v>II</v>
      </c>
      <c r="C48" s="1">
        <f t="shared" si="8"/>
        <v>55630.748099999997</v>
      </c>
      <c r="D48" t="str">
        <f t="shared" si="9"/>
        <v>CCD</v>
      </c>
      <c r="E48">
        <f>VLOOKUP(C48,Active!C$21:E$971,3,FALSE)</f>
        <v>33801.809383692322</v>
      </c>
      <c r="F48" s="10" t="str">
        <f>LEFT(M48,1)</f>
        <v>C</v>
      </c>
      <c r="G48" t="str">
        <f t="shared" si="10"/>
        <v>55630.7481</v>
      </c>
      <c r="H48" s="1">
        <f t="shared" si="11"/>
        <v>44042.5</v>
      </c>
      <c r="I48" s="11" t="s">
        <v>140</v>
      </c>
      <c r="J48" s="12" t="s">
        <v>141</v>
      </c>
      <c r="K48" s="11">
        <v>44042.5</v>
      </c>
      <c r="L48" s="11" t="s">
        <v>142</v>
      </c>
      <c r="M48" s="12" t="s">
        <v>100</v>
      </c>
      <c r="N48" s="12" t="s">
        <v>9</v>
      </c>
      <c r="O48" s="13" t="s">
        <v>143</v>
      </c>
      <c r="P48" s="14" t="s">
        <v>144</v>
      </c>
    </row>
    <row r="49" spans="1:16" ht="12.75" customHeight="1">
      <c r="A49" s="1" t="str">
        <f t="shared" si="6"/>
        <v>IBVS 6042 </v>
      </c>
      <c r="B49" s="10" t="str">
        <f t="shared" si="7"/>
        <v>I</v>
      </c>
      <c r="C49" s="1">
        <f t="shared" si="8"/>
        <v>56290.876700000001</v>
      </c>
      <c r="D49" t="str">
        <f t="shared" si="9"/>
        <v>vis</v>
      </c>
      <c r="E49">
        <f>VLOOKUP(C49,Active!C$21:E$971,3,FALSE)</f>
        <v>35319.311510080232</v>
      </c>
      <c r="F49" s="10" t="s">
        <v>9</v>
      </c>
      <c r="G49" t="str">
        <f t="shared" si="10"/>
        <v>56290.8767</v>
      </c>
      <c r="H49" s="1">
        <f t="shared" si="11"/>
        <v>45229</v>
      </c>
      <c r="I49" s="11" t="s">
        <v>145</v>
      </c>
      <c r="J49" s="12" t="s">
        <v>146</v>
      </c>
      <c r="K49" s="11">
        <v>45229</v>
      </c>
      <c r="L49" s="11" t="s">
        <v>147</v>
      </c>
      <c r="M49" s="12" t="s">
        <v>100</v>
      </c>
      <c r="N49" s="12" t="s">
        <v>9</v>
      </c>
      <c r="O49" s="13" t="s">
        <v>143</v>
      </c>
      <c r="P49" s="14" t="s">
        <v>148</v>
      </c>
    </row>
    <row r="50" spans="1:16" ht="12.75" customHeight="1">
      <c r="A50" s="1" t="str">
        <f t="shared" si="6"/>
        <v> JAAVSO 42;426 </v>
      </c>
      <c r="B50" s="10" t="str">
        <f t="shared" si="7"/>
        <v>I</v>
      </c>
      <c r="C50" s="1">
        <f t="shared" si="8"/>
        <v>56737.640399999997</v>
      </c>
      <c r="D50" t="str">
        <f t="shared" si="9"/>
        <v>vis</v>
      </c>
      <c r="E50">
        <f>VLOOKUP(C50,Active!C$21:E$971,3,FALSE)</f>
        <v>36346.330888945071</v>
      </c>
      <c r="F50" s="10" t="s">
        <v>9</v>
      </c>
      <c r="G50" t="str">
        <f t="shared" si="10"/>
        <v>56737.6404</v>
      </c>
      <c r="H50" s="1">
        <f t="shared" si="11"/>
        <v>46032</v>
      </c>
      <c r="I50" s="11" t="s">
        <v>149</v>
      </c>
      <c r="J50" s="12" t="s">
        <v>150</v>
      </c>
      <c r="K50" s="11">
        <v>46032</v>
      </c>
      <c r="L50" s="11" t="s">
        <v>151</v>
      </c>
      <c r="M50" s="12" t="s">
        <v>100</v>
      </c>
      <c r="N50" s="12" t="s">
        <v>9</v>
      </c>
      <c r="O50" s="13" t="s">
        <v>37</v>
      </c>
      <c r="P50" s="13" t="s">
        <v>152</v>
      </c>
    </row>
    <row r="51" spans="1:16" ht="12.75" customHeight="1">
      <c r="A51" s="1" t="str">
        <f t="shared" si="6"/>
        <v>OEJV 0172 </v>
      </c>
      <c r="B51" s="10" t="str">
        <f t="shared" si="7"/>
        <v>II</v>
      </c>
      <c r="C51" s="1">
        <f t="shared" si="8"/>
        <v>57034.542999999998</v>
      </c>
      <c r="D51" t="str">
        <f t="shared" si="9"/>
        <v>vis</v>
      </c>
      <c r="E51">
        <f>VLOOKUP(C51,Active!C$21:E$971,3,FALSE)</f>
        <v>37028.849911496283</v>
      </c>
      <c r="F51" s="10" t="s">
        <v>9</v>
      </c>
      <c r="G51" t="str">
        <f t="shared" si="10"/>
        <v>57034.543</v>
      </c>
      <c r="H51" s="1">
        <f t="shared" si="11"/>
        <v>46565.5</v>
      </c>
      <c r="I51" s="11" t="s">
        <v>153</v>
      </c>
      <c r="J51" s="12" t="s">
        <v>154</v>
      </c>
      <c r="K51" s="11">
        <v>46565.5</v>
      </c>
      <c r="L51" s="11" t="s">
        <v>155</v>
      </c>
      <c r="M51" s="12" t="s">
        <v>100</v>
      </c>
      <c r="N51" s="12" t="s">
        <v>101</v>
      </c>
      <c r="O51" s="13" t="s">
        <v>156</v>
      </c>
      <c r="P51" s="14" t="s">
        <v>157</v>
      </c>
    </row>
    <row r="52" spans="1:16" ht="12.75" customHeight="1">
      <c r="A52" s="1" t="str">
        <f t="shared" si="6"/>
        <v> PSMO 8.2.51 </v>
      </c>
      <c r="B52" s="10" t="str">
        <f t="shared" si="7"/>
        <v>I</v>
      </c>
      <c r="C52" s="1">
        <f t="shared" si="8"/>
        <v>26738.537</v>
      </c>
      <c r="D52" t="str">
        <f t="shared" si="9"/>
        <v>vis</v>
      </c>
      <c r="E52">
        <f>VLOOKUP(C52,Active!C$21:E$971,3,FALSE)</f>
        <v>-32615.539872646605</v>
      </c>
      <c r="F52" s="10" t="s">
        <v>9</v>
      </c>
      <c r="G52" t="str">
        <f t="shared" si="10"/>
        <v>26738.537</v>
      </c>
      <c r="H52" s="1">
        <f t="shared" si="11"/>
        <v>-7980</v>
      </c>
      <c r="I52" s="11" t="s">
        <v>158</v>
      </c>
      <c r="J52" s="12" t="s">
        <v>159</v>
      </c>
      <c r="K52" s="11">
        <v>-7980</v>
      </c>
      <c r="L52" s="11" t="s">
        <v>160</v>
      </c>
      <c r="M52" s="12" t="s">
        <v>14</v>
      </c>
      <c r="N52" s="12"/>
      <c r="O52" s="13" t="s">
        <v>161</v>
      </c>
      <c r="P52" s="13" t="s">
        <v>162</v>
      </c>
    </row>
    <row r="53" spans="1:16" ht="12.75" customHeight="1">
      <c r="A53" s="1" t="str">
        <f t="shared" si="6"/>
        <v> PSMO 8.2.51 </v>
      </c>
      <c r="B53" s="10" t="str">
        <f t="shared" si="7"/>
        <v>II</v>
      </c>
      <c r="C53" s="1">
        <f t="shared" si="8"/>
        <v>27005.878000000001</v>
      </c>
      <c r="D53" t="str">
        <f t="shared" si="9"/>
        <v>vis</v>
      </c>
      <c r="E53">
        <f>VLOOKUP(C53,Active!C$21:E$971,3,FALSE)</f>
        <v>-32000.976989034731</v>
      </c>
      <c r="F53" s="10" t="s">
        <v>9</v>
      </c>
      <c r="G53" t="str">
        <f t="shared" si="10"/>
        <v>27005.878</v>
      </c>
      <c r="H53" s="1">
        <f t="shared" si="11"/>
        <v>-7499.5</v>
      </c>
      <c r="I53" s="11" t="s">
        <v>163</v>
      </c>
      <c r="J53" s="12" t="s">
        <v>164</v>
      </c>
      <c r="K53" s="11">
        <v>-7499.5</v>
      </c>
      <c r="L53" s="11" t="s">
        <v>165</v>
      </c>
      <c r="M53" s="12" t="s">
        <v>14</v>
      </c>
      <c r="N53" s="12"/>
      <c r="O53" s="13" t="s">
        <v>161</v>
      </c>
      <c r="P53" s="13" t="s">
        <v>162</v>
      </c>
    </row>
    <row r="54" spans="1:16" ht="12.75" customHeight="1">
      <c r="A54" s="1" t="str">
        <f t="shared" si="6"/>
        <v> PSMO 8.2.51 </v>
      </c>
      <c r="B54" s="10" t="str">
        <f t="shared" si="7"/>
        <v>I</v>
      </c>
      <c r="C54" s="1">
        <f t="shared" si="8"/>
        <v>27117.423999999999</v>
      </c>
      <c r="D54" t="str">
        <f t="shared" si="9"/>
        <v>vis</v>
      </c>
      <c r="E54">
        <f>VLOOKUP(C54,Active!C$21:E$971,3,FALSE)</f>
        <v>-31744.555297579365</v>
      </c>
      <c r="F54" s="10" t="s">
        <v>9</v>
      </c>
      <c r="G54" t="str">
        <f t="shared" si="10"/>
        <v>27117.424</v>
      </c>
      <c r="H54" s="1">
        <f t="shared" si="11"/>
        <v>-7299</v>
      </c>
      <c r="I54" s="11" t="s">
        <v>166</v>
      </c>
      <c r="J54" s="12" t="s">
        <v>167</v>
      </c>
      <c r="K54" s="11">
        <v>-7299</v>
      </c>
      <c r="L54" s="11" t="s">
        <v>165</v>
      </c>
      <c r="M54" s="12" t="s">
        <v>14</v>
      </c>
      <c r="N54" s="12"/>
      <c r="O54" s="13" t="s">
        <v>161</v>
      </c>
      <c r="P54" s="13" t="s">
        <v>162</v>
      </c>
    </row>
    <row r="55" spans="1:16" ht="12.75" customHeight="1">
      <c r="A55" s="1" t="str">
        <f t="shared" si="6"/>
        <v> PSMO 8.2.51 </v>
      </c>
      <c r="B55" s="10" t="str">
        <f t="shared" si="7"/>
        <v>I</v>
      </c>
      <c r="C55" s="1">
        <f t="shared" si="8"/>
        <v>27875.692999999999</v>
      </c>
      <c r="D55" t="str">
        <f t="shared" si="9"/>
        <v>vis</v>
      </c>
      <c r="E55">
        <f>VLOOKUP(C55,Active!C$21:E$971,3,FALSE)</f>
        <v>-30001.448242569135</v>
      </c>
      <c r="F55" s="10" t="s">
        <v>9</v>
      </c>
      <c r="G55" t="str">
        <f t="shared" si="10"/>
        <v>27875.693</v>
      </c>
      <c r="H55" s="1">
        <f t="shared" si="11"/>
        <v>-5936</v>
      </c>
      <c r="I55" s="11" t="s">
        <v>168</v>
      </c>
      <c r="J55" s="12" t="s">
        <v>169</v>
      </c>
      <c r="K55" s="11">
        <v>-5936</v>
      </c>
      <c r="L55" s="11" t="s">
        <v>160</v>
      </c>
      <c r="M55" s="12" t="s">
        <v>14</v>
      </c>
      <c r="N55" s="12"/>
      <c r="O55" s="13" t="s">
        <v>161</v>
      </c>
      <c r="P55" s="13" t="s">
        <v>162</v>
      </c>
    </row>
    <row r="56" spans="1:16" ht="12.75" customHeight="1">
      <c r="A56" s="1" t="str">
        <f t="shared" si="6"/>
        <v> IODE 4.2.314 </v>
      </c>
      <c r="B56" s="10" t="str">
        <f t="shared" si="7"/>
        <v>II</v>
      </c>
      <c r="C56" s="1">
        <f t="shared" si="8"/>
        <v>31178.407999999999</v>
      </c>
      <c r="D56" t="str">
        <f t="shared" si="9"/>
        <v>vis</v>
      </c>
      <c r="E56">
        <f>VLOOKUP(C56,Active!C$21:E$971,3,FALSE)</f>
        <v>-22409.174501735593</v>
      </c>
      <c r="F56" s="10" t="s">
        <v>9</v>
      </c>
      <c r="G56" t="str">
        <f t="shared" si="10"/>
        <v>31178.408</v>
      </c>
      <c r="H56" s="1">
        <f t="shared" si="11"/>
        <v>0.5</v>
      </c>
      <c r="I56" s="11" t="s">
        <v>170</v>
      </c>
      <c r="J56" s="12" t="s">
        <v>171</v>
      </c>
      <c r="K56" s="11">
        <v>0.5</v>
      </c>
      <c r="L56" s="11" t="s">
        <v>172</v>
      </c>
      <c r="M56" s="12" t="s">
        <v>14</v>
      </c>
      <c r="N56" s="12"/>
      <c r="O56" s="13" t="s">
        <v>15</v>
      </c>
      <c r="P56" s="13" t="s">
        <v>16</v>
      </c>
    </row>
    <row r="57" spans="1:16" ht="12.75" customHeight="1">
      <c r="A57" s="1" t="str">
        <f t="shared" si="6"/>
        <v> AOEB 8 </v>
      </c>
      <c r="B57" s="10" t="str">
        <f t="shared" si="7"/>
        <v>I</v>
      </c>
      <c r="C57" s="1">
        <f t="shared" si="8"/>
        <v>50140.483</v>
      </c>
      <c r="D57" t="str">
        <f t="shared" si="9"/>
        <v>vis</v>
      </c>
      <c r="E57">
        <f>VLOOKUP(C57,Active!C$21:E$971,3,FALSE)</f>
        <v>21180.800441369163</v>
      </c>
      <c r="F57" s="10" t="s">
        <v>9</v>
      </c>
      <c r="G57" t="str">
        <f t="shared" si="10"/>
        <v>50140.483</v>
      </c>
      <c r="H57" s="1">
        <f t="shared" si="11"/>
        <v>34174</v>
      </c>
      <c r="I57" s="11" t="s">
        <v>173</v>
      </c>
      <c r="J57" s="12" t="s">
        <v>174</v>
      </c>
      <c r="K57" s="11">
        <v>34174</v>
      </c>
      <c r="L57" s="11" t="s">
        <v>175</v>
      </c>
      <c r="M57" s="12" t="s">
        <v>14</v>
      </c>
      <c r="N57" s="12"/>
      <c r="O57" s="13" t="s">
        <v>78</v>
      </c>
      <c r="P57" s="13" t="s">
        <v>176</v>
      </c>
    </row>
    <row r="58" spans="1:16" ht="12.75" customHeight="1">
      <c r="A58" s="1" t="str">
        <f t="shared" si="6"/>
        <v> AOEB 8 </v>
      </c>
      <c r="B58" s="10" t="str">
        <f t="shared" si="7"/>
        <v>I</v>
      </c>
      <c r="C58" s="1">
        <f t="shared" si="8"/>
        <v>50488.718000000001</v>
      </c>
      <c r="D58" t="str">
        <f t="shared" si="9"/>
        <v>vis</v>
      </c>
      <c r="E58">
        <f>VLOOKUP(C58,Active!C$21:E$971,3,FALSE)</f>
        <v>21981.322268453601</v>
      </c>
      <c r="F58" s="10" t="s">
        <v>9</v>
      </c>
      <c r="G58" t="str">
        <f t="shared" si="10"/>
        <v>50488.718</v>
      </c>
      <c r="H58" s="1">
        <f t="shared" si="11"/>
        <v>34800</v>
      </c>
      <c r="I58" s="11" t="s">
        <v>177</v>
      </c>
      <c r="J58" s="12" t="s">
        <v>178</v>
      </c>
      <c r="K58" s="11">
        <v>34800</v>
      </c>
      <c r="L58" s="11" t="s">
        <v>81</v>
      </c>
      <c r="M58" s="12" t="s">
        <v>14</v>
      </c>
      <c r="N58" s="12"/>
      <c r="O58" s="13" t="s">
        <v>37</v>
      </c>
      <c r="P58" s="13" t="s">
        <v>176</v>
      </c>
    </row>
    <row r="59" spans="1:16" ht="12.75" customHeight="1">
      <c r="A59" s="1" t="str">
        <f t="shared" si="6"/>
        <v> AOEB 8 </v>
      </c>
      <c r="B59" s="10" t="str">
        <f t="shared" si="7"/>
        <v>I</v>
      </c>
      <c r="C59" s="1">
        <f t="shared" si="8"/>
        <v>50492.627999999997</v>
      </c>
      <c r="D59" t="str">
        <f t="shared" si="9"/>
        <v>vis</v>
      </c>
      <c r="E59">
        <f>VLOOKUP(C59,Active!C$21:E$971,3,FALSE)</f>
        <v>21990.310567573153</v>
      </c>
      <c r="F59" s="10" t="s">
        <v>9</v>
      </c>
      <c r="G59" t="str">
        <f t="shared" si="10"/>
        <v>50492.628</v>
      </c>
      <c r="H59" s="1">
        <f t="shared" si="11"/>
        <v>34807</v>
      </c>
      <c r="I59" s="11" t="s">
        <v>179</v>
      </c>
      <c r="J59" s="12" t="s">
        <v>180</v>
      </c>
      <c r="K59" s="11">
        <v>34807</v>
      </c>
      <c r="L59" s="11" t="s">
        <v>181</v>
      </c>
      <c r="M59" s="12" t="s">
        <v>14</v>
      </c>
      <c r="N59" s="12"/>
      <c r="O59" s="13" t="s">
        <v>37</v>
      </c>
      <c r="P59" s="13" t="s">
        <v>176</v>
      </c>
    </row>
    <row r="60" spans="1:16" ht="12.75" customHeight="1">
      <c r="A60" s="1" t="str">
        <f t="shared" si="6"/>
        <v> AOEB 8 </v>
      </c>
      <c r="B60" s="10" t="str">
        <f t="shared" si="7"/>
        <v>II</v>
      </c>
      <c r="C60" s="1">
        <f t="shared" si="8"/>
        <v>50845.646000000001</v>
      </c>
      <c r="D60" t="str">
        <f t="shared" si="9"/>
        <v>vis</v>
      </c>
      <c r="E60">
        <f>VLOOKUP(C60,Active!C$21:E$971,3,FALSE)</f>
        <v>22801.827544194388</v>
      </c>
      <c r="F60" s="10" t="s">
        <v>9</v>
      </c>
      <c r="G60" t="str">
        <f t="shared" si="10"/>
        <v>50845.646</v>
      </c>
      <c r="H60" s="1">
        <f t="shared" si="11"/>
        <v>35441.5</v>
      </c>
      <c r="I60" s="11" t="s">
        <v>182</v>
      </c>
      <c r="J60" s="12" t="s">
        <v>183</v>
      </c>
      <c r="K60" s="11">
        <v>35441.5</v>
      </c>
      <c r="L60" s="11" t="s">
        <v>184</v>
      </c>
      <c r="M60" s="12" t="s">
        <v>14</v>
      </c>
      <c r="N60" s="12"/>
      <c r="O60" s="13" t="s">
        <v>78</v>
      </c>
      <c r="P60" s="13" t="s">
        <v>176</v>
      </c>
    </row>
    <row r="61" spans="1:16" ht="12.75" customHeight="1">
      <c r="A61" s="1" t="str">
        <f t="shared" si="6"/>
        <v> AOEB 8 </v>
      </c>
      <c r="B61" s="10" t="str">
        <f t="shared" si="7"/>
        <v>II</v>
      </c>
      <c r="C61" s="1">
        <f t="shared" si="8"/>
        <v>50850.642</v>
      </c>
      <c r="D61" t="str">
        <f t="shared" si="9"/>
        <v>vis</v>
      </c>
      <c r="E61">
        <f>VLOOKUP(C61,Active!C$21:E$971,3,FALSE)</f>
        <v>22813.31233764741</v>
      </c>
      <c r="F61" s="10" t="s">
        <v>9</v>
      </c>
      <c r="G61" t="str">
        <f t="shared" si="10"/>
        <v>50850.642</v>
      </c>
      <c r="H61" s="1">
        <f t="shared" si="11"/>
        <v>35450.5</v>
      </c>
      <c r="I61" s="11" t="s">
        <v>185</v>
      </c>
      <c r="J61" s="12" t="s">
        <v>186</v>
      </c>
      <c r="K61" s="11">
        <v>35450.5</v>
      </c>
      <c r="L61" s="11" t="s">
        <v>187</v>
      </c>
      <c r="M61" s="12" t="s">
        <v>14</v>
      </c>
      <c r="N61" s="12"/>
      <c r="O61" s="13" t="s">
        <v>78</v>
      </c>
      <c r="P61" s="13" t="s">
        <v>176</v>
      </c>
    </row>
    <row r="62" spans="1:16" ht="12.75" customHeight="1">
      <c r="A62" s="1" t="str">
        <f t="shared" si="6"/>
        <v> AOEB 8 </v>
      </c>
      <c r="B62" s="10" t="str">
        <f t="shared" si="7"/>
        <v>II</v>
      </c>
      <c r="C62" s="1">
        <f t="shared" si="8"/>
        <v>51201.701000000001</v>
      </c>
      <c r="D62" t="str">
        <f t="shared" si="9"/>
        <v>vis</v>
      </c>
      <c r="E62">
        <f>VLOOKUP(C62,Active!C$21:E$971,3,FALSE)</f>
        <v>23620.325969517944</v>
      </c>
      <c r="F62" s="10" t="s">
        <v>9</v>
      </c>
      <c r="G62" t="str">
        <f t="shared" si="10"/>
        <v>51201.701</v>
      </c>
      <c r="H62" s="1">
        <f t="shared" si="11"/>
        <v>36081.5</v>
      </c>
      <c r="I62" s="11" t="s">
        <v>188</v>
      </c>
      <c r="J62" s="12" t="s">
        <v>189</v>
      </c>
      <c r="K62" s="11">
        <v>36081.5</v>
      </c>
      <c r="L62" s="11" t="s">
        <v>190</v>
      </c>
      <c r="M62" s="12" t="s">
        <v>14</v>
      </c>
      <c r="N62" s="12"/>
      <c r="O62" s="13" t="s">
        <v>78</v>
      </c>
      <c r="P62" s="13" t="s">
        <v>176</v>
      </c>
    </row>
    <row r="63" spans="1:16" ht="12.75" customHeight="1">
      <c r="A63" s="1" t="str">
        <f t="shared" si="6"/>
        <v> AOEB 8 </v>
      </c>
      <c r="B63" s="10" t="str">
        <f t="shared" si="7"/>
        <v>II</v>
      </c>
      <c r="C63" s="1">
        <f t="shared" si="8"/>
        <v>51215.608999999997</v>
      </c>
      <c r="D63" t="str">
        <f t="shared" si="9"/>
        <v>vis</v>
      </c>
      <c r="E63">
        <f>VLOOKUP(C63,Active!C$21:E$971,3,FALSE)</f>
        <v>23652.297648329917</v>
      </c>
      <c r="F63" s="10" t="s">
        <v>9</v>
      </c>
      <c r="G63" t="str">
        <f t="shared" si="10"/>
        <v>51215.609</v>
      </c>
      <c r="H63" s="1">
        <f t="shared" si="11"/>
        <v>36106.5</v>
      </c>
      <c r="I63" s="11" t="s">
        <v>191</v>
      </c>
      <c r="J63" s="12" t="s">
        <v>192</v>
      </c>
      <c r="K63" s="11">
        <v>36106.5</v>
      </c>
      <c r="L63" s="11" t="s">
        <v>190</v>
      </c>
      <c r="M63" s="12" t="s">
        <v>14</v>
      </c>
      <c r="N63" s="12"/>
      <c r="O63" s="13" t="s">
        <v>78</v>
      </c>
      <c r="P63" s="13" t="s">
        <v>176</v>
      </c>
    </row>
    <row r="64" spans="1:16" ht="12.75" customHeight="1">
      <c r="A64" s="1" t="str">
        <f t="shared" si="6"/>
        <v> AOEB 8 </v>
      </c>
      <c r="B64" s="10" t="str">
        <f t="shared" si="7"/>
        <v>II</v>
      </c>
      <c r="C64" s="1">
        <f t="shared" si="8"/>
        <v>51229.54</v>
      </c>
      <c r="D64" t="str">
        <f t="shared" si="9"/>
        <v>vis</v>
      </c>
      <c r="E64">
        <f>VLOOKUP(C64,Active!C$21:E$971,3,FALSE)</f>
        <v>23684.32219948967</v>
      </c>
      <c r="F64" s="10" t="s">
        <v>9</v>
      </c>
      <c r="G64" t="str">
        <f t="shared" si="10"/>
        <v>51229.540</v>
      </c>
      <c r="H64" s="1">
        <f t="shared" si="11"/>
        <v>36131.5</v>
      </c>
      <c r="I64" s="11" t="s">
        <v>193</v>
      </c>
      <c r="J64" s="12" t="s">
        <v>194</v>
      </c>
      <c r="K64" s="11">
        <v>36131.5</v>
      </c>
      <c r="L64" s="11" t="s">
        <v>195</v>
      </c>
      <c r="M64" s="12" t="s">
        <v>14</v>
      </c>
      <c r="N64" s="12"/>
      <c r="O64" s="13" t="s">
        <v>78</v>
      </c>
      <c r="P64" s="13" t="s">
        <v>176</v>
      </c>
    </row>
    <row r="65" spans="1:16" ht="12.75" customHeight="1">
      <c r="A65" s="1" t="str">
        <f t="shared" si="6"/>
        <v> AOEB 8 </v>
      </c>
      <c r="B65" s="10" t="str">
        <f t="shared" si="7"/>
        <v>I</v>
      </c>
      <c r="C65" s="1">
        <f t="shared" si="8"/>
        <v>51257.603999999999</v>
      </c>
      <c r="D65" t="str">
        <f t="shared" si="9"/>
        <v>vis</v>
      </c>
      <c r="E65">
        <f>VLOOKUP(C65,Active!C$21:E$971,3,FALSE)</f>
        <v>23748.835658950367</v>
      </c>
      <c r="F65" s="10" t="s">
        <v>9</v>
      </c>
      <c r="G65" t="str">
        <f t="shared" si="10"/>
        <v>51257.604</v>
      </c>
      <c r="H65" s="1">
        <f t="shared" si="11"/>
        <v>36182</v>
      </c>
      <c r="I65" s="11" t="s">
        <v>196</v>
      </c>
      <c r="J65" s="12" t="s">
        <v>197</v>
      </c>
      <c r="K65" s="11">
        <v>36182</v>
      </c>
      <c r="L65" s="11" t="s">
        <v>187</v>
      </c>
      <c r="M65" s="12" t="s">
        <v>14</v>
      </c>
      <c r="N65" s="12"/>
      <c r="O65" s="13" t="s">
        <v>78</v>
      </c>
      <c r="P65" s="13" t="s">
        <v>176</v>
      </c>
    </row>
    <row r="66" spans="1:16" ht="12.75" customHeight="1">
      <c r="A66" s="1" t="str">
        <f t="shared" si="6"/>
        <v> AOEB 8 </v>
      </c>
      <c r="B66" s="10" t="str">
        <f t="shared" si="7"/>
        <v>II</v>
      </c>
      <c r="C66" s="1">
        <f t="shared" si="8"/>
        <v>51260.639000000003</v>
      </c>
      <c r="D66" t="str">
        <f t="shared" si="9"/>
        <v>vis</v>
      </c>
      <c r="E66">
        <f>VLOOKUP(C66,Active!C$21:E$971,3,FALSE)</f>
        <v>23755.812510057247</v>
      </c>
      <c r="F66" s="10" t="s">
        <v>9</v>
      </c>
      <c r="G66" t="str">
        <f t="shared" si="10"/>
        <v>51260.639</v>
      </c>
      <c r="H66" s="1">
        <f t="shared" si="11"/>
        <v>36187.5</v>
      </c>
      <c r="I66" s="11" t="s">
        <v>198</v>
      </c>
      <c r="J66" s="12" t="s">
        <v>199</v>
      </c>
      <c r="K66" s="11">
        <v>36187.5</v>
      </c>
      <c r="L66" s="11" t="s">
        <v>200</v>
      </c>
      <c r="M66" s="12" t="s">
        <v>14</v>
      </c>
      <c r="N66" s="12"/>
      <c r="O66" s="13" t="s">
        <v>78</v>
      </c>
      <c r="P66" s="13" t="s">
        <v>176</v>
      </c>
    </row>
    <row r="67" spans="1:16" ht="12.75" customHeight="1">
      <c r="A67" s="1" t="str">
        <f t="shared" si="6"/>
        <v> AOEB 8 </v>
      </c>
      <c r="B67" s="10" t="str">
        <f t="shared" si="7"/>
        <v>I</v>
      </c>
      <c r="C67" s="1">
        <f t="shared" si="8"/>
        <v>51262.612000000001</v>
      </c>
      <c r="D67" t="str">
        <f t="shared" si="9"/>
        <v>vis</v>
      </c>
      <c r="E67">
        <f>VLOOKUP(C67,Active!C$21:E$971,3,FALSE)</f>
        <v>23760.348037976142</v>
      </c>
      <c r="F67" s="10" t="s">
        <v>9</v>
      </c>
      <c r="G67" t="str">
        <f t="shared" si="10"/>
        <v>51262.612</v>
      </c>
      <c r="H67" s="1">
        <f t="shared" si="11"/>
        <v>36191</v>
      </c>
      <c r="I67" s="11" t="s">
        <v>201</v>
      </c>
      <c r="J67" s="12" t="s">
        <v>202</v>
      </c>
      <c r="K67" s="11">
        <v>36191</v>
      </c>
      <c r="L67" s="11" t="s">
        <v>203</v>
      </c>
      <c r="M67" s="12" t="s">
        <v>14</v>
      </c>
      <c r="N67" s="12"/>
      <c r="O67" s="13" t="s">
        <v>78</v>
      </c>
      <c r="P67" s="13" t="s">
        <v>176</v>
      </c>
    </row>
    <row r="68" spans="1:16" ht="12.75" customHeight="1">
      <c r="A68" s="1" t="str">
        <f t="shared" si="6"/>
        <v> AOEB 8 </v>
      </c>
      <c r="B68" s="10" t="str">
        <f t="shared" si="7"/>
        <v>II</v>
      </c>
      <c r="C68" s="1">
        <f t="shared" si="8"/>
        <v>51581.665999999997</v>
      </c>
      <c r="D68" t="str">
        <f t="shared" si="9"/>
        <v>vis</v>
      </c>
      <c r="E68">
        <f>VLOOKUP(C68,Active!C$21:E$971,3,FALSE)</f>
        <v>24493.788648536811</v>
      </c>
      <c r="F68" s="10" t="s">
        <v>9</v>
      </c>
      <c r="G68" t="str">
        <f t="shared" si="10"/>
        <v>51581.666</v>
      </c>
      <c r="H68" s="1">
        <f t="shared" si="11"/>
        <v>36764.5</v>
      </c>
      <c r="I68" s="11" t="s">
        <v>204</v>
      </c>
      <c r="J68" s="12" t="s">
        <v>205</v>
      </c>
      <c r="K68" s="11">
        <v>36764.5</v>
      </c>
      <c r="L68" s="11" t="s">
        <v>206</v>
      </c>
      <c r="M68" s="12" t="s">
        <v>14</v>
      </c>
      <c r="N68" s="12"/>
      <c r="O68" s="13" t="s">
        <v>78</v>
      </c>
      <c r="P68" s="13" t="s">
        <v>176</v>
      </c>
    </row>
    <row r="69" spans="1:16" ht="12.75" customHeight="1">
      <c r="A69" s="1" t="str">
        <f t="shared" si="6"/>
        <v> AOEB 8 </v>
      </c>
      <c r="B69" s="10" t="str">
        <f t="shared" si="7"/>
        <v>I</v>
      </c>
      <c r="C69" s="1">
        <f t="shared" si="8"/>
        <v>52002.542399999998</v>
      </c>
      <c r="D69" t="str">
        <f t="shared" si="9"/>
        <v>vis</v>
      </c>
      <c r="E69">
        <f>VLOOKUP(C69,Active!C$21:E$971,3,FALSE)</f>
        <v>25461.298360957215</v>
      </c>
      <c r="F69" s="10" t="s">
        <v>9</v>
      </c>
      <c r="G69" t="str">
        <f t="shared" si="10"/>
        <v>52002.5424</v>
      </c>
      <c r="H69" s="1">
        <f t="shared" si="11"/>
        <v>37521</v>
      </c>
      <c r="I69" s="11" t="s">
        <v>207</v>
      </c>
      <c r="J69" s="12" t="s">
        <v>208</v>
      </c>
      <c r="K69" s="11">
        <v>37521</v>
      </c>
      <c r="L69" s="11" t="s">
        <v>209</v>
      </c>
      <c r="M69" s="12" t="s">
        <v>100</v>
      </c>
      <c r="N69" s="12" t="s">
        <v>116</v>
      </c>
      <c r="O69" s="13" t="s">
        <v>210</v>
      </c>
      <c r="P69" s="13" t="s">
        <v>176</v>
      </c>
    </row>
    <row r="70" spans="1:16" ht="12.75" customHeight="1">
      <c r="A70" s="1" t="str">
        <f t="shared" si="6"/>
        <v>VSB 39 </v>
      </c>
      <c r="B70" s="10" t="str">
        <f t="shared" si="7"/>
        <v>I</v>
      </c>
      <c r="C70" s="1">
        <f t="shared" si="8"/>
        <v>52237.23</v>
      </c>
      <c r="D70" t="str">
        <f t="shared" si="9"/>
        <v>vis</v>
      </c>
      <c r="E70">
        <f>VLOOKUP(C70,Active!C$21:E$971,3,FALSE)</f>
        <v>26000.797682811899</v>
      </c>
      <c r="F70" s="10" t="s">
        <v>9</v>
      </c>
      <c r="G70" t="str">
        <f t="shared" si="10"/>
        <v>52237.2300</v>
      </c>
      <c r="H70" s="1">
        <f t="shared" si="11"/>
        <v>37943</v>
      </c>
      <c r="I70" s="11" t="s">
        <v>211</v>
      </c>
      <c r="J70" s="12" t="s">
        <v>212</v>
      </c>
      <c r="K70" s="11">
        <v>37943</v>
      </c>
      <c r="L70" s="11" t="s">
        <v>213</v>
      </c>
      <c r="M70" s="12" t="s">
        <v>214</v>
      </c>
      <c r="N70" s="12" t="s">
        <v>215</v>
      </c>
      <c r="O70" s="13" t="s">
        <v>216</v>
      </c>
      <c r="P70" s="14" t="s">
        <v>217</v>
      </c>
    </row>
    <row r="71" spans="1:16" ht="12.75" customHeight="1">
      <c r="A71" s="1" t="str">
        <f t="shared" si="6"/>
        <v>VSB 42 </v>
      </c>
      <c r="B71" s="10" t="str">
        <f t="shared" si="7"/>
        <v>I</v>
      </c>
      <c r="C71" s="1">
        <f t="shared" si="8"/>
        <v>52655.056299999997</v>
      </c>
      <c r="D71" t="str">
        <f t="shared" si="9"/>
        <v>vis</v>
      </c>
      <c r="E71">
        <f>VLOOKUP(C71,Active!C$21:E$971,3,FALSE)</f>
        <v>26961.295832279709</v>
      </c>
      <c r="F71" s="10" t="s">
        <v>9</v>
      </c>
      <c r="G71" t="str">
        <f t="shared" si="10"/>
        <v>52655.0563</v>
      </c>
      <c r="H71" s="1">
        <f t="shared" si="11"/>
        <v>38694</v>
      </c>
      <c r="I71" s="11" t="s">
        <v>218</v>
      </c>
      <c r="J71" s="12" t="s">
        <v>219</v>
      </c>
      <c r="K71" s="11">
        <v>38694</v>
      </c>
      <c r="L71" s="11" t="s">
        <v>220</v>
      </c>
      <c r="M71" s="12" t="s">
        <v>214</v>
      </c>
      <c r="N71" s="12" t="s">
        <v>215</v>
      </c>
      <c r="O71" s="13" t="s">
        <v>216</v>
      </c>
      <c r="P71" s="14" t="s">
        <v>221</v>
      </c>
    </row>
    <row r="72" spans="1:16" ht="12.75" customHeight="1">
      <c r="A72" s="1" t="str">
        <f t="shared" si="6"/>
        <v>VSB 43 </v>
      </c>
      <c r="B72" s="10" t="str">
        <f t="shared" si="7"/>
        <v>I</v>
      </c>
      <c r="C72" s="1">
        <f t="shared" si="8"/>
        <v>53020.029900000001</v>
      </c>
      <c r="D72" t="str">
        <f t="shared" si="9"/>
        <v>vis</v>
      </c>
      <c r="E72">
        <f>VLOOKUP(C72,Active!C$21:E$971,3,FALSE)</f>
        <v>27800.296315027244</v>
      </c>
      <c r="F72" s="10" t="s">
        <v>9</v>
      </c>
      <c r="G72" t="str">
        <f t="shared" si="10"/>
        <v>53020.0299</v>
      </c>
      <c r="H72" s="1">
        <f t="shared" si="11"/>
        <v>39350</v>
      </c>
      <c r="I72" s="11" t="s">
        <v>222</v>
      </c>
      <c r="J72" s="12" t="s">
        <v>223</v>
      </c>
      <c r="K72" s="11">
        <v>39350</v>
      </c>
      <c r="L72" s="11" t="s">
        <v>224</v>
      </c>
      <c r="M72" s="12" t="s">
        <v>214</v>
      </c>
      <c r="N72" s="12" t="s">
        <v>215</v>
      </c>
      <c r="O72" s="13" t="s">
        <v>216</v>
      </c>
      <c r="P72" s="14" t="s">
        <v>225</v>
      </c>
    </row>
    <row r="73" spans="1:16" ht="12.75" customHeight="1">
      <c r="A73" s="1" t="str">
        <f t="shared" si="6"/>
        <v> AOEB 12 </v>
      </c>
      <c r="B73" s="10" t="str">
        <f t="shared" si="7"/>
        <v>I</v>
      </c>
      <c r="C73" s="1">
        <f t="shared" si="8"/>
        <v>53021.770499999999</v>
      </c>
      <c r="D73" t="str">
        <f t="shared" si="9"/>
        <v>vis</v>
      </c>
      <c r="E73">
        <f>VLOOKUP(C73,Active!C$21:E$971,3,FALSE)</f>
        <v>27804.297602353967</v>
      </c>
      <c r="F73" s="10" t="s">
        <v>9</v>
      </c>
      <c r="G73" t="str">
        <f t="shared" si="10"/>
        <v>53021.7705</v>
      </c>
      <c r="H73" s="1">
        <f t="shared" si="11"/>
        <v>39353</v>
      </c>
      <c r="I73" s="11" t="s">
        <v>226</v>
      </c>
      <c r="J73" s="12" t="s">
        <v>227</v>
      </c>
      <c r="K73" s="11">
        <v>39353</v>
      </c>
      <c r="L73" s="11" t="s">
        <v>228</v>
      </c>
      <c r="M73" s="12" t="s">
        <v>100</v>
      </c>
      <c r="N73" s="12" t="s">
        <v>116</v>
      </c>
      <c r="O73" s="13" t="s">
        <v>210</v>
      </c>
      <c r="P73" s="13" t="s">
        <v>229</v>
      </c>
    </row>
    <row r="74" spans="1:16" ht="12.75" customHeight="1">
      <c r="A74" s="1" t="str">
        <f t="shared" si="6"/>
        <v> AOEB 12 </v>
      </c>
      <c r="B74" s="10" t="str">
        <f t="shared" si="7"/>
        <v>I</v>
      </c>
      <c r="C74" s="1">
        <f t="shared" si="8"/>
        <v>53035.690699999999</v>
      </c>
      <c r="D74" t="str">
        <f t="shared" si="9"/>
        <v>vis</v>
      </c>
      <c r="E74">
        <f>VLOOKUP(C74,Active!C$21:E$971,3,FALSE)</f>
        <v>27836.297326498239</v>
      </c>
      <c r="F74" s="10" t="s">
        <v>9</v>
      </c>
      <c r="G74" t="str">
        <f t="shared" si="10"/>
        <v>53035.6907</v>
      </c>
      <c r="H74" s="1">
        <f t="shared" si="11"/>
        <v>39378</v>
      </c>
      <c r="I74" s="11" t="s">
        <v>230</v>
      </c>
      <c r="J74" s="12" t="s">
        <v>231</v>
      </c>
      <c r="K74" s="11">
        <v>39378</v>
      </c>
      <c r="L74" s="11" t="s">
        <v>232</v>
      </c>
      <c r="M74" s="12" t="s">
        <v>100</v>
      </c>
      <c r="N74" s="12" t="s">
        <v>116</v>
      </c>
      <c r="O74" s="13" t="s">
        <v>37</v>
      </c>
      <c r="P74" s="13" t="s">
        <v>229</v>
      </c>
    </row>
    <row r="75" spans="1:16" ht="12.75" customHeight="1">
      <c r="A75" s="1" t="str">
        <f t="shared" ref="A75:A85" si="12">P75</f>
        <v>VSB 43 </v>
      </c>
      <c r="B75" s="10" t="str">
        <f t="shared" ref="B75:B85" si="13">IF(H75=INT(H75),"I","II")</f>
        <v>I</v>
      </c>
      <c r="C75" s="1">
        <f t="shared" ref="C75:C85" si="14">1*G75</f>
        <v>53043.086000000003</v>
      </c>
      <c r="D75" t="str">
        <f t="shared" ref="D75:D85" si="15">VLOOKUP(F75,I$1:J$5,2,FALSE)</f>
        <v>vis</v>
      </c>
      <c r="E75">
        <f>VLOOKUP(C75,Active!C$21:E$971,3,FALSE)</f>
        <v>27853.297625341955</v>
      </c>
      <c r="F75" s="10" t="s">
        <v>9</v>
      </c>
      <c r="G75" t="str">
        <f t="shared" ref="G75:G85" si="16">MID(I75,3,LEN(I75)-3)</f>
        <v>53043.0860</v>
      </c>
      <c r="H75" s="1">
        <f t="shared" ref="H75:H85" si="17">1*K75</f>
        <v>39391</v>
      </c>
      <c r="I75" s="11" t="s">
        <v>233</v>
      </c>
      <c r="J75" s="12" t="s">
        <v>234</v>
      </c>
      <c r="K75" s="11">
        <v>39391</v>
      </c>
      <c r="L75" s="11" t="s">
        <v>235</v>
      </c>
      <c r="M75" s="12" t="s">
        <v>214</v>
      </c>
      <c r="N75" s="12" t="s">
        <v>215</v>
      </c>
      <c r="O75" s="13" t="s">
        <v>216</v>
      </c>
      <c r="P75" s="14" t="s">
        <v>225</v>
      </c>
    </row>
    <row r="76" spans="1:16" ht="12.75" customHeight="1">
      <c r="A76" s="1" t="str">
        <f t="shared" si="12"/>
        <v> AOEB 12 </v>
      </c>
      <c r="B76" s="10" t="str">
        <f t="shared" si="13"/>
        <v>I</v>
      </c>
      <c r="C76" s="1">
        <f t="shared" si="14"/>
        <v>53074.623200000002</v>
      </c>
      <c r="D76" t="str">
        <f t="shared" si="15"/>
        <v>vis</v>
      </c>
      <c r="E76">
        <f>VLOOKUP(C76,Active!C$21:E$971,3,FALSE)</f>
        <v>27925.795269074279</v>
      </c>
      <c r="F76" s="10" t="s">
        <v>9</v>
      </c>
      <c r="G76" t="str">
        <f t="shared" si="16"/>
        <v>53074.6232</v>
      </c>
      <c r="H76" s="1">
        <f t="shared" si="17"/>
        <v>39448</v>
      </c>
      <c r="I76" s="11" t="s">
        <v>236</v>
      </c>
      <c r="J76" s="12" t="s">
        <v>237</v>
      </c>
      <c r="K76" s="11">
        <v>39448</v>
      </c>
      <c r="L76" s="11" t="s">
        <v>238</v>
      </c>
      <c r="M76" s="12" t="s">
        <v>100</v>
      </c>
      <c r="N76" s="12" t="s">
        <v>116</v>
      </c>
      <c r="O76" s="13" t="s">
        <v>102</v>
      </c>
      <c r="P76" s="13" t="s">
        <v>229</v>
      </c>
    </row>
    <row r="77" spans="1:16" ht="12.75" customHeight="1">
      <c r="A77" s="1" t="str">
        <f t="shared" si="12"/>
        <v> AOEB 12 </v>
      </c>
      <c r="B77" s="10" t="str">
        <f t="shared" si="13"/>
        <v>I</v>
      </c>
      <c r="C77" s="1">
        <f t="shared" si="14"/>
        <v>53109.684000000001</v>
      </c>
      <c r="D77" t="str">
        <f t="shared" si="15"/>
        <v>vis</v>
      </c>
      <c r="E77">
        <f>VLOOKUP(C77,Active!C$21:E$971,3,FALSE)</f>
        <v>28006.392956483764</v>
      </c>
      <c r="F77" s="10" t="s">
        <v>9</v>
      </c>
      <c r="G77" t="str">
        <f t="shared" si="16"/>
        <v>53109.6840</v>
      </c>
      <c r="H77" s="1">
        <f t="shared" si="17"/>
        <v>39511</v>
      </c>
      <c r="I77" s="11" t="s">
        <v>239</v>
      </c>
      <c r="J77" s="12" t="s">
        <v>240</v>
      </c>
      <c r="K77" s="11">
        <v>39511</v>
      </c>
      <c r="L77" s="11" t="s">
        <v>241</v>
      </c>
      <c r="M77" s="12" t="s">
        <v>100</v>
      </c>
      <c r="N77" s="12" t="s">
        <v>116</v>
      </c>
      <c r="O77" s="13" t="s">
        <v>102</v>
      </c>
      <c r="P77" s="13" t="s">
        <v>229</v>
      </c>
    </row>
    <row r="78" spans="1:16" ht="12.75" customHeight="1">
      <c r="A78" s="1" t="str">
        <f t="shared" si="12"/>
        <v>VSB 44 </v>
      </c>
      <c r="B78" s="10" t="str">
        <f t="shared" si="13"/>
        <v>II</v>
      </c>
      <c r="C78" s="1">
        <f t="shared" si="14"/>
        <v>53403.055200000003</v>
      </c>
      <c r="D78" t="str">
        <f t="shared" si="15"/>
        <v>vis</v>
      </c>
      <c r="E78">
        <f>VLOOKUP(C78,Active!C$21:E$971,3,FALSE)</f>
        <v>28680.79400473553</v>
      </c>
      <c r="F78" s="10" t="s">
        <v>9</v>
      </c>
      <c r="G78" t="str">
        <f t="shared" si="16"/>
        <v>53403.0552</v>
      </c>
      <c r="H78" s="1">
        <f t="shared" si="17"/>
        <v>40038.5</v>
      </c>
      <c r="I78" s="11" t="s">
        <v>242</v>
      </c>
      <c r="J78" s="12" t="s">
        <v>243</v>
      </c>
      <c r="K78" s="11">
        <v>40038.5</v>
      </c>
      <c r="L78" s="11" t="s">
        <v>244</v>
      </c>
      <c r="M78" s="12" t="s">
        <v>214</v>
      </c>
      <c r="N78" s="12" t="s">
        <v>215</v>
      </c>
      <c r="O78" s="13" t="s">
        <v>216</v>
      </c>
      <c r="P78" s="14" t="s">
        <v>245</v>
      </c>
    </row>
    <row r="79" spans="1:16" ht="12.75" customHeight="1">
      <c r="A79" s="1" t="str">
        <f t="shared" si="12"/>
        <v>VSB 44 </v>
      </c>
      <c r="B79" s="10" t="str">
        <f t="shared" si="13"/>
        <v>I</v>
      </c>
      <c r="C79" s="1">
        <f t="shared" si="14"/>
        <v>53405.012600000002</v>
      </c>
      <c r="D79" t="str">
        <f t="shared" si="15"/>
        <v>vis</v>
      </c>
      <c r="E79">
        <f>VLOOKUP(C79,Active!C$21:E$971,3,FALSE)</f>
        <v>28685.293671409858</v>
      </c>
      <c r="F79" s="10" t="s">
        <v>9</v>
      </c>
      <c r="G79" t="str">
        <f t="shared" si="16"/>
        <v>53405.0126</v>
      </c>
      <c r="H79" s="1">
        <f t="shared" si="17"/>
        <v>40042</v>
      </c>
      <c r="I79" s="11" t="s">
        <v>246</v>
      </c>
      <c r="J79" s="12" t="s">
        <v>247</v>
      </c>
      <c r="K79" s="11">
        <v>40042</v>
      </c>
      <c r="L79" s="11" t="s">
        <v>248</v>
      </c>
      <c r="M79" s="12" t="s">
        <v>214</v>
      </c>
      <c r="N79" s="12" t="s">
        <v>215</v>
      </c>
      <c r="O79" s="13" t="s">
        <v>216</v>
      </c>
      <c r="P79" s="14" t="s">
        <v>245</v>
      </c>
    </row>
    <row r="80" spans="1:16" ht="12.75" customHeight="1">
      <c r="A80" s="1" t="str">
        <f t="shared" si="12"/>
        <v>VSB 44 </v>
      </c>
      <c r="B80" s="10" t="str">
        <f t="shared" si="13"/>
        <v>II</v>
      </c>
      <c r="C80" s="1">
        <f t="shared" si="14"/>
        <v>53426.982799999998</v>
      </c>
      <c r="D80" t="str">
        <f t="shared" si="15"/>
        <v>vis</v>
      </c>
      <c r="E80">
        <f>VLOOKUP(C80,Active!C$21:E$971,3,FALSE)</f>
        <v>28735.798717270864</v>
      </c>
      <c r="F80" s="10" t="s">
        <v>9</v>
      </c>
      <c r="G80" t="str">
        <f t="shared" si="16"/>
        <v>53426.9828</v>
      </c>
      <c r="H80" s="1">
        <f t="shared" si="17"/>
        <v>40081.5</v>
      </c>
      <c r="I80" s="11" t="s">
        <v>249</v>
      </c>
      <c r="J80" s="12" t="s">
        <v>250</v>
      </c>
      <c r="K80" s="11">
        <v>40081.5</v>
      </c>
      <c r="L80" s="11" t="s">
        <v>251</v>
      </c>
      <c r="M80" s="12" t="s">
        <v>214</v>
      </c>
      <c r="N80" s="12" t="s">
        <v>215</v>
      </c>
      <c r="O80" s="13" t="s">
        <v>252</v>
      </c>
      <c r="P80" s="14" t="s">
        <v>245</v>
      </c>
    </row>
    <row r="81" spans="1:16" ht="12.75" customHeight="1">
      <c r="A81" s="1" t="str">
        <f t="shared" si="12"/>
        <v>VSB 45 </v>
      </c>
      <c r="B81" s="10" t="str">
        <f t="shared" si="13"/>
        <v>I</v>
      </c>
      <c r="C81" s="1">
        <f t="shared" si="14"/>
        <v>53743.2333</v>
      </c>
      <c r="D81" t="str">
        <f t="shared" si="15"/>
        <v>vis</v>
      </c>
      <c r="E81">
        <f>VLOOKUP(C81,Active!C$21:E$971,3,FALSE)</f>
        <v>29462.794648398889</v>
      </c>
      <c r="F81" s="10" t="s">
        <v>9</v>
      </c>
      <c r="G81" t="str">
        <f t="shared" si="16"/>
        <v>53743.2333</v>
      </c>
      <c r="H81" s="1">
        <f t="shared" si="17"/>
        <v>40650</v>
      </c>
      <c r="I81" s="11" t="s">
        <v>253</v>
      </c>
      <c r="J81" s="12" t="s">
        <v>254</v>
      </c>
      <c r="K81" s="11">
        <v>40650</v>
      </c>
      <c r="L81" s="11" t="s">
        <v>255</v>
      </c>
      <c r="M81" s="12" t="s">
        <v>214</v>
      </c>
      <c r="N81" s="12" t="s">
        <v>215</v>
      </c>
      <c r="O81" s="13" t="s">
        <v>256</v>
      </c>
      <c r="P81" s="14" t="s">
        <v>257</v>
      </c>
    </row>
    <row r="82" spans="1:16" ht="12.75" customHeight="1">
      <c r="A82" s="1" t="str">
        <f t="shared" si="12"/>
        <v>VSB 45 </v>
      </c>
      <c r="B82" s="10" t="str">
        <f t="shared" si="13"/>
        <v>I</v>
      </c>
      <c r="C82" s="1">
        <f t="shared" si="14"/>
        <v>53761.068899999998</v>
      </c>
      <c r="D82" t="str">
        <f t="shared" si="15"/>
        <v>vis</v>
      </c>
      <c r="E82">
        <f>VLOOKUP(C82,Active!C$21:E$971,3,FALSE)</f>
        <v>29503.795085170452</v>
      </c>
      <c r="F82" s="10" t="s">
        <v>9</v>
      </c>
      <c r="G82" t="str">
        <f t="shared" si="16"/>
        <v>53761.0689</v>
      </c>
      <c r="H82" s="1">
        <f t="shared" si="17"/>
        <v>40682</v>
      </c>
      <c r="I82" s="11" t="s">
        <v>258</v>
      </c>
      <c r="J82" s="12" t="s">
        <v>259</v>
      </c>
      <c r="K82" s="11">
        <v>40682</v>
      </c>
      <c r="L82" s="11" t="s">
        <v>260</v>
      </c>
      <c r="M82" s="12" t="s">
        <v>214</v>
      </c>
      <c r="N82" s="12" t="s">
        <v>215</v>
      </c>
      <c r="O82" s="13" t="s">
        <v>256</v>
      </c>
      <c r="P82" s="14" t="s">
        <v>257</v>
      </c>
    </row>
    <row r="83" spans="1:16" ht="12.75" customHeight="1">
      <c r="A83" s="1" t="str">
        <f t="shared" si="12"/>
        <v>VSB 46 </v>
      </c>
      <c r="B83" s="10" t="str">
        <f t="shared" si="13"/>
        <v>II</v>
      </c>
      <c r="C83" s="1">
        <f t="shared" si="14"/>
        <v>54119.0815</v>
      </c>
      <c r="D83" t="str">
        <f t="shared" si="15"/>
        <v>vis</v>
      </c>
      <c r="E83">
        <f>VLOOKUP(C83,Active!C$21:E$971,3,FALSE)</f>
        <v>30326.793636927887</v>
      </c>
      <c r="F83" s="10" t="s">
        <v>9</v>
      </c>
      <c r="G83" t="str">
        <f t="shared" si="16"/>
        <v>54119.0815</v>
      </c>
      <c r="H83" s="1">
        <f t="shared" si="17"/>
        <v>41325.5</v>
      </c>
      <c r="I83" s="11" t="s">
        <v>261</v>
      </c>
      <c r="J83" s="12" t="s">
        <v>262</v>
      </c>
      <c r="K83" s="11">
        <v>41325.5</v>
      </c>
      <c r="L83" s="11" t="s">
        <v>263</v>
      </c>
      <c r="M83" s="12" t="s">
        <v>100</v>
      </c>
      <c r="N83" s="12" t="s">
        <v>9</v>
      </c>
      <c r="O83" s="13" t="s">
        <v>264</v>
      </c>
      <c r="P83" s="14" t="s">
        <v>265</v>
      </c>
    </row>
    <row r="84" spans="1:16" ht="12.75" customHeight="1">
      <c r="A84" s="1" t="str">
        <f t="shared" si="12"/>
        <v>VSB 46 </v>
      </c>
      <c r="B84" s="10" t="str">
        <f t="shared" si="13"/>
        <v>I</v>
      </c>
      <c r="C84" s="1">
        <f t="shared" si="14"/>
        <v>54126.042500000003</v>
      </c>
      <c r="D84" t="str">
        <f t="shared" si="15"/>
        <v>vis</v>
      </c>
      <c r="E84">
        <f>VLOOKUP(C84,Active!C$21:E$971,3,FALSE)</f>
        <v>30342.795567917987</v>
      </c>
      <c r="F84" s="10" t="s">
        <v>9</v>
      </c>
      <c r="G84" t="str">
        <f t="shared" si="16"/>
        <v>54126.0425</v>
      </c>
      <c r="H84" s="1">
        <f t="shared" si="17"/>
        <v>41338</v>
      </c>
      <c r="I84" s="11" t="s">
        <v>266</v>
      </c>
      <c r="J84" s="12" t="s">
        <v>267</v>
      </c>
      <c r="K84" s="11">
        <v>41338</v>
      </c>
      <c r="L84" s="11" t="s">
        <v>268</v>
      </c>
      <c r="M84" s="12" t="s">
        <v>100</v>
      </c>
      <c r="N84" s="12" t="s">
        <v>9</v>
      </c>
      <c r="O84" s="13" t="s">
        <v>264</v>
      </c>
      <c r="P84" s="14" t="s">
        <v>265</v>
      </c>
    </row>
    <row r="85" spans="1:16" ht="12.75" customHeight="1">
      <c r="A85" s="1" t="str">
        <f t="shared" si="12"/>
        <v>VSB 48 </v>
      </c>
      <c r="B85" s="10" t="str">
        <f t="shared" si="13"/>
        <v>I</v>
      </c>
      <c r="C85" s="1">
        <f t="shared" si="14"/>
        <v>54548.0023</v>
      </c>
      <c r="D85" t="str">
        <f t="shared" si="15"/>
        <v>vis</v>
      </c>
      <c r="E85">
        <f>VLOOKUP(C85,Active!C$21:E$971,3,FALSE)</f>
        <v>31312.795797797753</v>
      </c>
      <c r="F85" s="10" t="s">
        <v>9</v>
      </c>
      <c r="G85" t="str">
        <f t="shared" si="16"/>
        <v>54548.0023</v>
      </c>
      <c r="H85" s="1">
        <f t="shared" si="17"/>
        <v>42096</v>
      </c>
      <c r="I85" s="11" t="s">
        <v>269</v>
      </c>
      <c r="J85" s="12" t="s">
        <v>270</v>
      </c>
      <c r="K85" s="11">
        <v>42096</v>
      </c>
      <c r="L85" s="11" t="s">
        <v>271</v>
      </c>
      <c r="M85" s="12" t="s">
        <v>100</v>
      </c>
      <c r="N85" s="12" t="s">
        <v>9</v>
      </c>
      <c r="O85" s="13" t="s">
        <v>272</v>
      </c>
      <c r="P85" s="14" t="s">
        <v>273</v>
      </c>
    </row>
  </sheetData>
  <sheetProtection selectLockedCells="1" selectUnlockedCells="1"/>
  <hyperlinks>
    <hyperlink ref="P37" r:id="rId1" xr:uid="{00000000-0004-0000-0100-000000000000}"/>
    <hyperlink ref="P38" r:id="rId2" xr:uid="{00000000-0004-0000-0100-000001000000}"/>
    <hyperlink ref="P39" r:id="rId3" xr:uid="{00000000-0004-0000-0100-000002000000}"/>
    <hyperlink ref="P40" r:id="rId4" xr:uid="{00000000-0004-0000-0100-000003000000}"/>
    <hyperlink ref="P41" r:id="rId5" xr:uid="{00000000-0004-0000-0100-000004000000}"/>
    <hyperlink ref="P48" r:id="rId6" xr:uid="{00000000-0004-0000-0100-000005000000}"/>
    <hyperlink ref="P49" r:id="rId7" xr:uid="{00000000-0004-0000-0100-000006000000}"/>
    <hyperlink ref="P51" r:id="rId8" xr:uid="{00000000-0004-0000-0100-000007000000}"/>
    <hyperlink ref="P70" r:id="rId9" xr:uid="{00000000-0004-0000-0100-000008000000}"/>
    <hyperlink ref="P71" r:id="rId10" xr:uid="{00000000-0004-0000-0100-000009000000}"/>
    <hyperlink ref="P72" r:id="rId11" xr:uid="{00000000-0004-0000-0100-00000A000000}"/>
    <hyperlink ref="P75" r:id="rId12" xr:uid="{00000000-0004-0000-0100-00000B000000}"/>
    <hyperlink ref="P78" r:id="rId13" xr:uid="{00000000-0004-0000-0100-00000C000000}"/>
    <hyperlink ref="P79" r:id="rId14" xr:uid="{00000000-0004-0000-0100-00000D000000}"/>
    <hyperlink ref="P80" r:id="rId15" xr:uid="{00000000-0004-0000-0100-00000E000000}"/>
    <hyperlink ref="P81" r:id="rId16" xr:uid="{00000000-0004-0000-0100-00000F000000}"/>
    <hyperlink ref="P82" r:id="rId17" xr:uid="{00000000-0004-0000-0100-000010000000}"/>
    <hyperlink ref="P83" r:id="rId18" xr:uid="{00000000-0004-0000-0100-000011000000}"/>
    <hyperlink ref="P84" r:id="rId19" xr:uid="{00000000-0004-0000-0100-000012000000}"/>
    <hyperlink ref="P85" r:id="rId20" xr:uid="{00000000-0004-0000-0100-000013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05"/>
  <sheetViews>
    <sheetView workbookViewId="0">
      <selection activeCell="E9" sqref="E9"/>
    </sheetView>
  </sheetViews>
  <sheetFormatPr defaultRowHeight="12.75"/>
  <cols>
    <col min="2" max="2" width="10.7109375" style="15" customWidth="1"/>
    <col min="5" max="5" width="12.5703125" style="15" customWidth="1"/>
    <col min="14" max="14" width="10.7109375" style="15" customWidth="1"/>
  </cols>
  <sheetData>
    <row r="1" spans="1:28" ht="18">
      <c r="A1" s="77" t="s">
        <v>352</v>
      </c>
      <c r="B1"/>
      <c r="D1" s="35" t="s">
        <v>353</v>
      </c>
      <c r="E1"/>
      <c r="M1" s="78" t="s">
        <v>354</v>
      </c>
      <c r="N1" t="s">
        <v>355</v>
      </c>
      <c r="O1">
        <f ca="1">H18*J18-I18*I18</f>
        <v>21007.394424972183</v>
      </c>
      <c r="P1" t="s">
        <v>356</v>
      </c>
      <c r="U1" s="18" t="s">
        <v>357</v>
      </c>
      <c r="V1" s="43" t="s">
        <v>358</v>
      </c>
      <c r="AA1">
        <v>1</v>
      </c>
      <c r="AB1" t="s">
        <v>328</v>
      </c>
    </row>
    <row r="2" spans="1:28">
      <c r="B2"/>
      <c r="E2"/>
      <c r="M2" s="78" t="s">
        <v>359</v>
      </c>
      <c r="N2" t="s">
        <v>360</v>
      </c>
      <c r="O2">
        <f ca="1">+F18*J18-H18*I18</f>
        <v>-861.97699527166696</v>
      </c>
      <c r="P2" t="s">
        <v>361</v>
      </c>
      <c r="U2">
        <v>-2.5</v>
      </c>
      <c r="V2">
        <f t="shared" ref="V2:V21" ca="1" si="0">+E$4+E$5*U2+E$6*U2^2</f>
        <v>0.12226465865569655</v>
      </c>
      <c r="AA2">
        <v>2</v>
      </c>
      <c r="AB2" t="s">
        <v>323</v>
      </c>
    </row>
    <row r="3" spans="1:28">
      <c r="A3" t="s">
        <v>362</v>
      </c>
      <c r="B3" t="s">
        <v>363</v>
      </c>
      <c r="E3" s="79" t="s">
        <v>364</v>
      </c>
      <c r="F3" s="79" t="s">
        <v>365</v>
      </c>
      <c r="G3" s="79" t="s">
        <v>366</v>
      </c>
      <c r="H3" s="79" t="s">
        <v>367</v>
      </c>
      <c r="M3" s="78" t="s">
        <v>368</v>
      </c>
      <c r="N3" t="s">
        <v>369</v>
      </c>
      <c r="O3">
        <f ca="1">+F18*I18-H18*H18</f>
        <v>-2339.6941309771482</v>
      </c>
      <c r="P3" t="s">
        <v>370</v>
      </c>
      <c r="U3">
        <v>-2.2000000000000002</v>
      </c>
      <c r="V3">
        <f t="shared" ca="1" si="0"/>
        <v>7.3885625969495744E-2</v>
      </c>
      <c r="AA3">
        <v>3</v>
      </c>
      <c r="AB3" t="s">
        <v>1</v>
      </c>
    </row>
    <row r="4" spans="1:28">
      <c r="A4" t="s">
        <v>371</v>
      </c>
      <c r="B4" t="s">
        <v>372</v>
      </c>
      <c r="D4" s="80" t="s">
        <v>373</v>
      </c>
      <c r="E4" s="81">
        <f ca="1">(G18*O1-K18*O2+L18*O3)/O7</f>
        <v>-0.19280312919734949</v>
      </c>
      <c r="F4" s="82">
        <f ca="1">+E7/O7*O18</f>
        <v>1.1436024538364689E-3</v>
      </c>
      <c r="G4" s="83">
        <f>+B18</f>
        <v>1</v>
      </c>
      <c r="H4" s="84">
        <f ca="1">ABS(F4/E4)</f>
        <v>5.9314517279742901E-3</v>
      </c>
      <c r="M4" s="78" t="s">
        <v>374</v>
      </c>
      <c r="N4" t="s">
        <v>375</v>
      </c>
      <c r="O4">
        <f ca="1">+C18*J18-H18*H18</f>
        <v>2693.3790820304421</v>
      </c>
      <c r="P4" t="s">
        <v>376</v>
      </c>
      <c r="U4">
        <v>-1.9</v>
      </c>
      <c r="V4">
        <f t="shared" ca="1" si="0"/>
        <v>2.8389565504340866E-2</v>
      </c>
      <c r="AA4">
        <v>4</v>
      </c>
      <c r="AB4" t="s">
        <v>377</v>
      </c>
    </row>
    <row r="5" spans="1:28">
      <c r="A5" t="s">
        <v>378</v>
      </c>
      <c r="B5" s="85">
        <v>40323</v>
      </c>
      <c r="D5" s="86" t="s">
        <v>379</v>
      </c>
      <c r="E5" s="87">
        <f ca="1">+(-G18*O2+K18*O4-L18*O5)/O7</f>
        <v>-8.5985834293357419E-2</v>
      </c>
      <c r="F5" s="88">
        <f ca="1">P18*E7/O7</f>
        <v>8.6967528397217421E-4</v>
      </c>
      <c r="G5" s="89">
        <f>+B18/A18</f>
        <v>1E-4</v>
      </c>
      <c r="H5" s="84">
        <f ca="1">ABS(F5/E5)</f>
        <v>1.0114169282874057E-2</v>
      </c>
      <c r="M5" s="78" t="s">
        <v>380</v>
      </c>
      <c r="N5" t="s">
        <v>381</v>
      </c>
      <c r="O5">
        <f ca="1">+C18*I18-F18*H18</f>
        <v>884.12853921900296</v>
      </c>
      <c r="P5" t="s">
        <v>382</v>
      </c>
      <c r="U5">
        <v>-1.6</v>
      </c>
      <c r="V5">
        <f t="shared" ca="1" si="0"/>
        <v>-1.4223522739767951E-2</v>
      </c>
      <c r="AA5">
        <v>5</v>
      </c>
      <c r="AB5" t="s">
        <v>3</v>
      </c>
    </row>
    <row r="6" spans="1:28">
      <c r="B6"/>
      <c r="D6" s="90" t="s">
        <v>383</v>
      </c>
      <c r="E6" s="91">
        <f ca="1">+(G18*O3-K18*O5+L18*O6)/O7</f>
        <v>1.6016512339144397E-2</v>
      </c>
      <c r="F6" s="92">
        <f ca="1">Q18*E7/O7</f>
        <v>2.5928326129153633E-4</v>
      </c>
      <c r="G6" s="93">
        <f>+B18/A18^2</f>
        <v>1E-8</v>
      </c>
      <c r="H6" s="84">
        <f ca="1">ABS(F6/E6)</f>
        <v>1.6188496958719746E-2</v>
      </c>
      <c r="M6" s="94" t="s">
        <v>384</v>
      </c>
      <c r="N6" s="95" t="s">
        <v>385</v>
      </c>
      <c r="O6" s="95">
        <f ca="1">+C18*H18-F18*F18</f>
        <v>524.27984036372595</v>
      </c>
      <c r="P6" t="s">
        <v>386</v>
      </c>
      <c r="U6">
        <v>-1.3</v>
      </c>
      <c r="V6">
        <f t="shared" ca="1" si="0"/>
        <v>-5.3953638762830797E-2</v>
      </c>
      <c r="AA6">
        <v>6</v>
      </c>
      <c r="AB6" t="s">
        <v>6</v>
      </c>
    </row>
    <row r="7" spans="1:28">
      <c r="B7"/>
      <c r="D7" s="35" t="s">
        <v>387</v>
      </c>
      <c r="E7" s="96">
        <f ca="1">SQRT(N18/(B15-3))</f>
        <v>3.6253846570363972E-3</v>
      </c>
      <c r="G7" s="97">
        <f>+B22</f>
        <v>-0.21750500000052853</v>
      </c>
      <c r="M7" s="78" t="s">
        <v>388</v>
      </c>
      <c r="N7" t="s">
        <v>389</v>
      </c>
      <c r="O7">
        <f ca="1">+C18*O1-F18*O2+H18*O3</f>
        <v>40935.135149636073</v>
      </c>
      <c r="U7">
        <v>-1</v>
      </c>
      <c r="V7">
        <f t="shared" ca="1" si="0"/>
        <v>-9.0800782564847665E-2</v>
      </c>
      <c r="AA7">
        <v>7</v>
      </c>
      <c r="AB7" t="s">
        <v>390</v>
      </c>
    </row>
    <row r="8" spans="1:28">
      <c r="A8" s="37">
        <v>21</v>
      </c>
      <c r="B8" t="s">
        <v>391</v>
      </c>
      <c r="C8" s="98">
        <v>21</v>
      </c>
      <c r="D8" s="35" t="s">
        <v>392</v>
      </c>
      <c r="E8"/>
      <c r="F8" s="99">
        <f ca="1">CORREL(INDIRECT(E12):INDIRECT(E13),INDIRECT(M12):INDIRECT(M13))</f>
        <v>0.98717751534147169</v>
      </c>
      <c r="G8" s="96"/>
      <c r="K8" s="97"/>
      <c r="N8"/>
      <c r="U8">
        <v>-0.7</v>
      </c>
      <c r="V8">
        <f t="shared" ca="1" si="0"/>
        <v>-0.12476495414581854</v>
      </c>
      <c r="AA8">
        <v>8</v>
      </c>
      <c r="AB8" t="s">
        <v>393</v>
      </c>
    </row>
    <row r="9" spans="1:28">
      <c r="A9" s="37">
        <f>20+COUNT(A21:A1412)</f>
        <v>57</v>
      </c>
      <c r="B9" t="s">
        <v>394</v>
      </c>
      <c r="C9" s="98">
        <f>A9</f>
        <v>57</v>
      </c>
      <c r="E9" s="100">
        <f ca="1">E6*G6</f>
        <v>1.6016512339144398E-10</v>
      </c>
      <c r="F9" s="101">
        <f ca="1">H6</f>
        <v>1.6188496958719746E-2</v>
      </c>
      <c r="G9" s="102">
        <f ca="1">F8</f>
        <v>0.98717751534147169</v>
      </c>
      <c r="K9" s="97"/>
      <c r="N9"/>
      <c r="U9">
        <v>-0.4</v>
      </c>
      <c r="V9">
        <f t="shared" ca="1" si="0"/>
        <v>-0.15584615350574343</v>
      </c>
      <c r="AA9">
        <v>9</v>
      </c>
      <c r="AB9" t="s">
        <v>318</v>
      </c>
    </row>
    <row r="10" spans="1:28">
      <c r="A10" s="103" t="s">
        <v>284</v>
      </c>
      <c r="B10" s="72">
        <f>Active!C8</f>
        <v>0.43501000000000001</v>
      </c>
      <c r="D10" t="s">
        <v>395</v>
      </c>
      <c r="E10">
        <f ca="1">2*E9*365.2422/B10</f>
        <v>2.6895502186507188E-7</v>
      </c>
      <c r="F10" t="s">
        <v>396</v>
      </c>
      <c r="N10"/>
      <c r="U10">
        <v>-0.1</v>
      </c>
      <c r="V10">
        <f t="shared" ca="1" si="0"/>
        <v>-0.18404438064462228</v>
      </c>
      <c r="AA10">
        <v>10</v>
      </c>
      <c r="AB10" t="s">
        <v>397</v>
      </c>
    </row>
    <row r="11" spans="1:28">
      <c r="B11"/>
      <c r="E11"/>
      <c r="N11"/>
      <c r="U11">
        <v>0.2</v>
      </c>
      <c r="V11">
        <f t="shared" ca="1" si="0"/>
        <v>-0.20935963556245518</v>
      </c>
      <c r="AA11">
        <v>11</v>
      </c>
      <c r="AB11" t="s">
        <v>398</v>
      </c>
    </row>
    <row r="12" spans="1:28">
      <c r="B12"/>
      <c r="C12" s="10" t="str">
        <f t="shared" ref="C12:Q13" si="1">C$15&amp;$C8</f>
        <v>C21</v>
      </c>
      <c r="D12" s="10" t="str">
        <f t="shared" si="1"/>
        <v>D21</v>
      </c>
      <c r="E12" s="10" t="str">
        <f t="shared" si="1"/>
        <v>E21</v>
      </c>
      <c r="F12" s="10" t="str">
        <f t="shared" si="1"/>
        <v>F21</v>
      </c>
      <c r="G12" s="10" t="str">
        <f t="shared" ref="G12:Q12" si="2">G15&amp;$C8</f>
        <v>G21</v>
      </c>
      <c r="H12" s="10" t="str">
        <f t="shared" si="2"/>
        <v>H21</v>
      </c>
      <c r="I12" s="10" t="str">
        <f t="shared" si="2"/>
        <v>I21</v>
      </c>
      <c r="J12" s="10" t="str">
        <f t="shared" si="2"/>
        <v>J21</v>
      </c>
      <c r="K12" s="10" t="str">
        <f t="shared" si="2"/>
        <v>K21</v>
      </c>
      <c r="L12" s="10" t="str">
        <f t="shared" si="2"/>
        <v>L21</v>
      </c>
      <c r="M12" s="10" t="str">
        <f t="shared" si="2"/>
        <v>M21</v>
      </c>
      <c r="N12" s="10" t="str">
        <f t="shared" si="2"/>
        <v>N21</v>
      </c>
      <c r="O12" s="10" t="str">
        <f t="shared" si="2"/>
        <v>O21</v>
      </c>
      <c r="P12" s="10" t="str">
        <f t="shared" si="2"/>
        <v>P21</v>
      </c>
      <c r="Q12" s="10" t="str">
        <f t="shared" si="2"/>
        <v>Q21</v>
      </c>
      <c r="U12">
        <v>0.5</v>
      </c>
      <c r="V12">
        <f t="shared" ca="1" si="0"/>
        <v>-0.23179191825924211</v>
      </c>
      <c r="AA12">
        <v>12</v>
      </c>
      <c r="AB12" t="s">
        <v>399</v>
      </c>
    </row>
    <row r="13" spans="1:28">
      <c r="B13"/>
      <c r="C13" s="10" t="str">
        <f t="shared" si="1"/>
        <v>C57</v>
      </c>
      <c r="D13" s="10" t="str">
        <f t="shared" si="1"/>
        <v>D57</v>
      </c>
      <c r="E13" s="10" t="str">
        <f t="shared" si="1"/>
        <v>E57</v>
      </c>
      <c r="F13" s="10" t="str">
        <f t="shared" si="1"/>
        <v>F57</v>
      </c>
      <c r="G13" s="10" t="str">
        <f t="shared" si="1"/>
        <v>G57</v>
      </c>
      <c r="H13" s="10" t="str">
        <f t="shared" si="1"/>
        <v>H57</v>
      </c>
      <c r="I13" s="10" t="str">
        <f t="shared" si="1"/>
        <v>I57</v>
      </c>
      <c r="J13" s="10" t="str">
        <f t="shared" si="1"/>
        <v>J57</v>
      </c>
      <c r="K13" s="10" t="str">
        <f t="shared" si="1"/>
        <v>K57</v>
      </c>
      <c r="L13" s="10" t="str">
        <f t="shared" si="1"/>
        <v>L57</v>
      </c>
      <c r="M13" s="10" t="str">
        <f t="shared" si="1"/>
        <v>M57</v>
      </c>
      <c r="N13" s="10" t="str">
        <f t="shared" si="1"/>
        <v>N57</v>
      </c>
      <c r="O13" s="10" t="str">
        <f t="shared" si="1"/>
        <v>O57</v>
      </c>
      <c r="P13" s="10" t="str">
        <f t="shared" si="1"/>
        <v>P57</v>
      </c>
      <c r="Q13" s="10" t="str">
        <f t="shared" si="1"/>
        <v>Q57</v>
      </c>
      <c r="U13">
        <v>0.8</v>
      </c>
      <c r="V13">
        <f t="shared" ca="1" si="0"/>
        <v>-0.25134122873498299</v>
      </c>
      <c r="AA13">
        <v>13</v>
      </c>
      <c r="AB13" t="s">
        <v>400</v>
      </c>
    </row>
    <row r="14" spans="1:28">
      <c r="B14"/>
      <c r="E14"/>
      <c r="N14"/>
      <c r="U14">
        <v>1.1000000000000001</v>
      </c>
      <c r="V14">
        <f t="shared" ca="1" si="0"/>
        <v>-0.26800756698967793</v>
      </c>
      <c r="AA14">
        <v>14</v>
      </c>
      <c r="AB14" t="s">
        <v>331</v>
      </c>
    </row>
    <row r="15" spans="1:28">
      <c r="A15" s="35" t="s">
        <v>401</v>
      </c>
      <c r="B15" s="35">
        <f>C9-C8+1</f>
        <v>37</v>
      </c>
      <c r="C15" s="10" t="str">
        <f t="shared" ref="C15:Q15" si="3">VLOOKUP(C16,$AA1:$AB26,2,FALSE)</f>
        <v>C</v>
      </c>
      <c r="D15" s="10" t="str">
        <f t="shared" si="3"/>
        <v>D</v>
      </c>
      <c r="E15" s="10" t="str">
        <f t="shared" si="3"/>
        <v>E</v>
      </c>
      <c r="F15" s="10" t="str">
        <f t="shared" si="3"/>
        <v>F</v>
      </c>
      <c r="G15" s="10" t="str">
        <f t="shared" si="3"/>
        <v>G</v>
      </c>
      <c r="H15" s="10" t="str">
        <f t="shared" si="3"/>
        <v>H</v>
      </c>
      <c r="I15" s="10" t="str">
        <f t="shared" si="3"/>
        <v>I</v>
      </c>
      <c r="J15" s="10" t="str">
        <f t="shared" si="3"/>
        <v>J</v>
      </c>
      <c r="K15" s="10" t="str">
        <f t="shared" si="3"/>
        <v>K</v>
      </c>
      <c r="L15" s="10" t="str">
        <f t="shared" si="3"/>
        <v>L</v>
      </c>
      <c r="M15" s="10" t="str">
        <f t="shared" si="3"/>
        <v>M</v>
      </c>
      <c r="N15" s="10" t="str">
        <f t="shared" si="3"/>
        <v>N</v>
      </c>
      <c r="O15" s="10" t="str">
        <f t="shared" si="3"/>
        <v>O</v>
      </c>
      <c r="P15" s="10" t="str">
        <f t="shared" si="3"/>
        <v>P</v>
      </c>
      <c r="Q15" s="10" t="str">
        <f t="shared" si="3"/>
        <v>Q</v>
      </c>
      <c r="U15">
        <v>1.4</v>
      </c>
      <c r="V15">
        <f t="shared" ca="1" si="0"/>
        <v>-0.28179093302332686</v>
      </c>
      <c r="AA15">
        <v>15</v>
      </c>
      <c r="AB15" t="s">
        <v>402</v>
      </c>
    </row>
    <row r="16" spans="1:28">
      <c r="A16" s="10"/>
      <c r="B16"/>
      <c r="C16" s="10">
        <f>COLUMN()</f>
        <v>3</v>
      </c>
      <c r="D16" s="10">
        <f>COLUMN()</f>
        <v>4</v>
      </c>
      <c r="E16" s="10">
        <f>COLUMN()</f>
        <v>5</v>
      </c>
      <c r="F16" s="10">
        <f>COLUMN()</f>
        <v>6</v>
      </c>
      <c r="G16" s="10">
        <f>COLUMN()</f>
        <v>7</v>
      </c>
      <c r="H16" s="10">
        <f>COLUMN()</f>
        <v>8</v>
      </c>
      <c r="I16" s="10">
        <f>COLUMN()</f>
        <v>9</v>
      </c>
      <c r="J16" s="10">
        <f>COLUMN()</f>
        <v>10</v>
      </c>
      <c r="K16" s="10">
        <f>COLUMN()</f>
        <v>11</v>
      </c>
      <c r="L16" s="10">
        <f>COLUMN()</f>
        <v>12</v>
      </c>
      <c r="M16" s="10">
        <f>COLUMN()</f>
        <v>13</v>
      </c>
      <c r="N16" s="10">
        <f>COLUMN()</f>
        <v>14</v>
      </c>
      <c r="O16" s="10">
        <f>COLUMN()</f>
        <v>15</v>
      </c>
      <c r="P16" s="10">
        <f>COLUMN()</f>
        <v>16</v>
      </c>
      <c r="Q16" s="10">
        <f>COLUMN()</f>
        <v>17</v>
      </c>
      <c r="U16">
        <v>1.7</v>
      </c>
      <c r="V16">
        <f t="shared" ca="1" si="0"/>
        <v>-0.2926913268359298</v>
      </c>
      <c r="AA16">
        <v>16</v>
      </c>
      <c r="AB16" t="s">
        <v>8</v>
      </c>
    </row>
    <row r="17" spans="1:28">
      <c r="A17" s="35" t="s">
        <v>403</v>
      </c>
      <c r="B17"/>
      <c r="E17"/>
      <c r="N17"/>
      <c r="U17">
        <v>2</v>
      </c>
      <c r="V17">
        <f t="shared" ca="1" si="0"/>
        <v>-0.30070874842748674</v>
      </c>
      <c r="AA17">
        <v>17</v>
      </c>
      <c r="AB17" t="s">
        <v>404</v>
      </c>
    </row>
    <row r="18" spans="1:28">
      <c r="A18" s="104">
        <v>10000</v>
      </c>
      <c r="B18" s="104">
        <v>1</v>
      </c>
      <c r="C18">
        <f ca="1">SUM(INDIRECT(C12):INDIRECT(C13))</f>
        <v>15.400000000000002</v>
      </c>
      <c r="D18" s="105">
        <f ca="1">SUM(INDIRECT(D12):INDIRECT(D13))</f>
        <v>65.587999999999994</v>
      </c>
      <c r="E18" s="105">
        <f ca="1">SUM(INDIRECT(E12):INDIRECT(E13))</f>
        <v>-9.9259999999922002</v>
      </c>
      <c r="F18" s="35">
        <f ca="1">SUM(INDIRECT(F12):INDIRECT(F13))</f>
        <v>39.493534999999994</v>
      </c>
      <c r="G18" s="35">
        <f ca="1">SUM(INDIRECT(G12):INDIRECT(G13))</f>
        <v>-4.1976034999963305</v>
      </c>
      <c r="H18" s="35">
        <f ca="1">SUM(INDIRECT(H12):INDIRECT(H13))</f>
        <v>135.32591864675001</v>
      </c>
      <c r="I18" s="35">
        <f ca="1">SUM(INDIRECT(I12):INDIRECT(I13))</f>
        <v>404.45632751308932</v>
      </c>
      <c r="J18" s="35">
        <f ca="1">SUM(INDIRECT(J12):INDIRECT(J13))</f>
        <v>1364.0573597154053</v>
      </c>
      <c r="K18" s="35">
        <f ca="1">SUM(INDIRECT(K12):INDIRECT(K13))</f>
        <v>-12.772609387162319</v>
      </c>
      <c r="L18" s="35">
        <f ca="1">SUM(INDIRECT(L12):INDIRECT(L13))</f>
        <v>-39.021333799856833</v>
      </c>
      <c r="N18">
        <f ca="1">SUM(INDIRECT(N12):INDIRECT(N13))</f>
        <v>4.468760729901471E-4</v>
      </c>
      <c r="O18">
        <f ca="1">SQRT(SUM(INDIRECT(O12):INDIRECT(O13)))</f>
        <v>12912.704563470908</v>
      </c>
      <c r="P18">
        <f ca="1">SQRT(SUM(INDIRECT(P12):INDIRECT(P13)))</f>
        <v>9819.7236027365016</v>
      </c>
      <c r="Q18">
        <f ca="1">SQRT(SUM(INDIRECT(Q12):INDIRECT(Q13)))</f>
        <v>2927.632885080885</v>
      </c>
      <c r="U18">
        <v>2.2999999999999998</v>
      </c>
      <c r="V18">
        <f t="shared" ca="1" si="0"/>
        <v>-0.30584319779799768</v>
      </c>
      <c r="AA18">
        <v>18</v>
      </c>
      <c r="AB18" t="s">
        <v>405</v>
      </c>
    </row>
    <row r="19" spans="1:28">
      <c r="A19" s="106" t="s">
        <v>406</v>
      </c>
      <c r="B19"/>
      <c r="E19"/>
      <c r="F19" s="46" t="s">
        <v>407</v>
      </c>
      <c r="G19" s="46" t="s">
        <v>408</v>
      </c>
      <c r="H19" s="46" t="s">
        <v>409</v>
      </c>
      <c r="I19" s="46" t="s">
        <v>410</v>
      </c>
      <c r="J19" s="46" t="s">
        <v>411</v>
      </c>
      <c r="K19" s="46" t="s">
        <v>412</v>
      </c>
      <c r="L19" s="46" t="s">
        <v>413</v>
      </c>
      <c r="N19"/>
      <c r="U19">
        <v>2.6</v>
      </c>
      <c r="V19">
        <f t="shared" ca="1" si="0"/>
        <v>-0.30809467494746262</v>
      </c>
      <c r="AA19">
        <v>19</v>
      </c>
      <c r="AB19" t="s">
        <v>414</v>
      </c>
    </row>
    <row r="20" spans="1:28" ht="14.25">
      <c r="A20" s="18" t="s">
        <v>357</v>
      </c>
      <c r="B20" s="18" t="s">
        <v>415</v>
      </c>
      <c r="C20" s="18" t="s">
        <v>416</v>
      </c>
      <c r="D20" s="18" t="s">
        <v>357</v>
      </c>
      <c r="E20" s="18" t="s">
        <v>415</v>
      </c>
      <c r="F20" s="18" t="s">
        <v>417</v>
      </c>
      <c r="G20" s="18" t="s">
        <v>418</v>
      </c>
      <c r="H20" s="18" t="s">
        <v>419</v>
      </c>
      <c r="I20" s="18" t="s">
        <v>420</v>
      </c>
      <c r="J20" s="18" t="s">
        <v>421</v>
      </c>
      <c r="K20" s="18" t="s">
        <v>422</v>
      </c>
      <c r="L20" s="18" t="s">
        <v>423</v>
      </c>
      <c r="M20" s="43" t="s">
        <v>358</v>
      </c>
      <c r="N20" s="18" t="s">
        <v>424</v>
      </c>
      <c r="O20" s="18" t="s">
        <v>425</v>
      </c>
      <c r="P20" s="18" t="s">
        <v>426</v>
      </c>
      <c r="Q20" s="18" t="s">
        <v>427</v>
      </c>
      <c r="R20" s="79" t="s">
        <v>428</v>
      </c>
      <c r="U20">
        <v>2.9</v>
      </c>
      <c r="V20">
        <f t="shared" ca="1" si="0"/>
        <v>-0.30746317987588162</v>
      </c>
      <c r="AA20">
        <v>20</v>
      </c>
      <c r="AB20" t="s">
        <v>429</v>
      </c>
    </row>
    <row r="21" spans="1:28">
      <c r="A21" s="107">
        <v>-22410</v>
      </c>
      <c r="B21" s="107">
        <v>8.2099999999627471E-2</v>
      </c>
      <c r="C21" s="108">
        <v>1</v>
      </c>
      <c r="D21" s="109">
        <f>A21/A$18</f>
        <v>-2.2410000000000001</v>
      </c>
      <c r="E21" s="109">
        <f>B21/B$18</f>
        <v>8.2099999999627471E-2</v>
      </c>
      <c r="F21" s="37">
        <f>$C21*D21</f>
        <v>-2.2410000000000001</v>
      </c>
      <c r="G21" s="37">
        <f>$C21*E21</f>
        <v>8.2099999999627471E-2</v>
      </c>
      <c r="H21" s="37">
        <f>C21*D21*D21</f>
        <v>5.0220810000000009</v>
      </c>
      <c r="I21" s="37">
        <f>C21*D21*D21*D21</f>
        <v>-11.254483521000003</v>
      </c>
      <c r="J21" s="37">
        <f>C21*D21*D21*D21*D21</f>
        <v>25.221297570561006</v>
      </c>
      <c r="K21" s="37">
        <f>C21*E21*D21</f>
        <v>-0.18398609999916518</v>
      </c>
      <c r="L21" s="37">
        <f>C21*E21*D21*D21</f>
        <v>0.41231285009812918</v>
      </c>
      <c r="M21" s="37">
        <f t="shared" ref="M21:M83" ca="1" si="4">+E$4+E$5*D21+E$6*D21^2</f>
        <v>8.0327347758747142E-2</v>
      </c>
      <c r="N21" s="37">
        <f ca="1">C21*(M21-E21)^2</f>
        <v>3.1422959670980524E-6</v>
      </c>
      <c r="O21" s="110">
        <f ca="1">(C21*O$1-O$2*F21+O$3*H21)^2</f>
        <v>53663983.701009266</v>
      </c>
      <c r="P21" s="37">
        <f ca="1">(-C21*O$2+O$4*F21-O$5*H21)^2</f>
        <v>92429970.207031876</v>
      </c>
      <c r="Q21" s="37">
        <f ca="1">+(C21*O$3-F21*O$5+H21*O$6)^2</f>
        <v>5173867.7134466078</v>
      </c>
      <c r="R21">
        <f t="shared" ref="R21:R83" ca="1" si="5">+E21-M21</f>
        <v>1.7726522408803291E-3</v>
      </c>
      <c r="U21">
        <v>3.2</v>
      </c>
      <c r="V21">
        <f t="shared" ca="1" si="0"/>
        <v>-0.30394871258325462</v>
      </c>
      <c r="AA21">
        <v>21</v>
      </c>
      <c r="AB21" t="s">
        <v>349</v>
      </c>
    </row>
    <row r="22" spans="1:28">
      <c r="A22" s="107">
        <v>0.5</v>
      </c>
      <c r="B22" s="107">
        <v>-0.21750500000052853</v>
      </c>
      <c r="C22" s="107">
        <v>0.1</v>
      </c>
      <c r="D22" s="109">
        <f t="shared" ref="D22:E49" si="6">A22/A$18</f>
        <v>5.0000000000000002E-5</v>
      </c>
      <c r="E22" s="109">
        <f t="shared" si="6"/>
        <v>-0.21750500000052853</v>
      </c>
      <c r="F22" s="37">
        <f t="shared" ref="F22:G49" si="7">$C22*D22</f>
        <v>5.0000000000000004E-6</v>
      </c>
      <c r="G22" s="37">
        <f t="shared" si="7"/>
        <v>-2.1750500000052853E-2</v>
      </c>
      <c r="H22" s="37">
        <f t="shared" ref="H22:H84" si="8">C22*D22*D22</f>
        <v>2.5000000000000002E-10</v>
      </c>
      <c r="I22" s="37">
        <f t="shared" ref="I22:I84" si="9">C22*D22*D22*D22</f>
        <v>1.2500000000000002E-14</v>
      </c>
      <c r="J22" s="37">
        <f t="shared" ref="J22:J84" si="10">C22*D22*D22*D22*D22</f>
        <v>6.2500000000000014E-19</v>
      </c>
      <c r="K22" s="37">
        <f t="shared" ref="K22:K84" si="11">C22*E22*D22</f>
        <v>-1.0875250000026428E-6</v>
      </c>
      <c r="L22" s="37">
        <f t="shared" ref="L22:L84" si="12">C22*E22*D22*D22</f>
        <v>-5.437625000013214E-11</v>
      </c>
      <c r="M22" s="37">
        <f t="shared" ca="1" si="4"/>
        <v>-0.19280742844902288</v>
      </c>
      <c r="N22" s="37">
        <f t="shared" ref="N22:N84" ca="1" si="13">C22*(M22-E22)^2</f>
        <v>6.0997004054174116E-5</v>
      </c>
      <c r="O22" s="110">
        <f t="shared" ref="O22:O84" ca="1" si="14">(C22*O$1-O$2*F22+O$3*H22)^2</f>
        <v>4413124.3107152767</v>
      </c>
      <c r="P22" s="37">
        <f t="shared" ref="P22:P84" ca="1" si="15">(-C22*O$2+O$4*F22-O$5*H22)^2</f>
        <v>7432.3651778303656</v>
      </c>
      <c r="Q22" s="37">
        <f t="shared" ref="Q22:Q84" ca="1" si="16">+(C22*O$3-F22*O$5+H22*O$6)^2</f>
        <v>54743.754813851578</v>
      </c>
      <c r="R22">
        <f t="shared" ca="1" si="5"/>
        <v>-2.4697571551505648E-2</v>
      </c>
      <c r="AA22">
        <v>22</v>
      </c>
      <c r="AB22" t="s">
        <v>9</v>
      </c>
    </row>
    <row r="23" spans="1:28">
      <c r="A23" s="107">
        <v>110.5</v>
      </c>
      <c r="B23" s="107">
        <v>-0.19860499999776948</v>
      </c>
      <c r="C23" s="107">
        <v>0.1</v>
      </c>
      <c r="D23" s="109">
        <f t="shared" si="6"/>
        <v>1.1050000000000001E-2</v>
      </c>
      <c r="E23" s="109">
        <f t="shared" si="6"/>
        <v>-0.19860499999776948</v>
      </c>
      <c r="F23" s="37">
        <f t="shared" si="7"/>
        <v>1.1050000000000001E-3</v>
      </c>
      <c r="G23" s="37">
        <f t="shared" si="7"/>
        <v>-1.9860499999776949E-2</v>
      </c>
      <c r="H23" s="37">
        <f t="shared" si="8"/>
        <v>1.2210250000000002E-5</v>
      </c>
      <c r="I23" s="37">
        <f t="shared" si="9"/>
        <v>1.3492326250000002E-7</v>
      </c>
      <c r="J23" s="37">
        <f t="shared" si="10"/>
        <v>1.4909020506250004E-9</v>
      </c>
      <c r="K23" s="37">
        <f t="shared" si="11"/>
        <v>-2.1945852499753531E-4</v>
      </c>
      <c r="L23" s="37">
        <f t="shared" si="12"/>
        <v>-2.4250167012227654E-6</v>
      </c>
      <c r="M23" s="37">
        <f t="shared" ca="1" si="4"/>
        <v>-0.19375131701009318</v>
      </c>
      <c r="N23" s="37">
        <f t="shared" ca="1" si="13"/>
        <v>2.3558238544858334E-6</v>
      </c>
      <c r="O23" s="110">
        <f t="shared" ca="1" si="14"/>
        <v>4416988.8738348568</v>
      </c>
      <c r="P23" s="37">
        <f t="shared" ca="1" si="15"/>
        <v>7950.0562585419275</v>
      </c>
      <c r="Q23" s="37">
        <f t="shared" ca="1" si="16"/>
        <v>55196.791169621807</v>
      </c>
      <c r="R23">
        <f t="shared" ca="1" si="5"/>
        <v>-4.8536829876762999E-3</v>
      </c>
      <c r="AA23">
        <v>23</v>
      </c>
      <c r="AB23" t="s">
        <v>430</v>
      </c>
    </row>
    <row r="24" spans="1:28">
      <c r="A24" s="107">
        <v>5097.5</v>
      </c>
      <c r="B24" s="107">
        <v>-0.2424749999991036</v>
      </c>
      <c r="C24" s="107">
        <v>0.1</v>
      </c>
      <c r="D24" s="109">
        <f t="shared" si="6"/>
        <v>0.50975000000000004</v>
      </c>
      <c r="E24" s="109">
        <f t="shared" si="6"/>
        <v>-0.2424749999991036</v>
      </c>
      <c r="F24" s="37">
        <f t="shared" si="7"/>
        <v>5.0975000000000006E-2</v>
      </c>
      <c r="G24" s="37">
        <f t="shared" si="7"/>
        <v>-2.4247499999910362E-2</v>
      </c>
      <c r="H24" s="37">
        <f t="shared" si="8"/>
        <v>2.5984506250000004E-2</v>
      </c>
      <c r="I24" s="37">
        <f t="shared" si="9"/>
        <v>1.3245602060937504E-2</v>
      </c>
      <c r="J24" s="37">
        <f t="shared" si="10"/>
        <v>6.7519456505628931E-3</v>
      </c>
      <c r="K24" s="37">
        <f t="shared" si="11"/>
        <v>-1.2360163124954308E-2</v>
      </c>
      <c r="L24" s="37">
        <f t="shared" si="12"/>
        <v>-6.3005931529454585E-3</v>
      </c>
      <c r="M24" s="37">
        <f t="shared" ca="1" si="4"/>
        <v>-0.23247259657859143</v>
      </c>
      <c r="N24" s="37">
        <f t="shared" ca="1" si="13"/>
        <v>1.0004807418667364E-5</v>
      </c>
      <c r="O24" s="110">
        <f t="shared" ca="1" si="14"/>
        <v>4342568.0370282894</v>
      </c>
      <c r="P24" s="37">
        <f t="shared" ca="1" si="15"/>
        <v>40207.891289972969</v>
      </c>
      <c r="Q24" s="37">
        <f t="shared" ca="1" si="16"/>
        <v>70444.969662270407</v>
      </c>
      <c r="R24">
        <f t="shared" ca="1" si="5"/>
        <v>-1.0002403420512174E-2</v>
      </c>
      <c r="AA24">
        <v>24</v>
      </c>
      <c r="AB24" t="s">
        <v>357</v>
      </c>
    </row>
    <row r="25" spans="1:28">
      <c r="A25" s="107">
        <v>5148</v>
      </c>
      <c r="B25" s="107">
        <v>-0.24448000000120373</v>
      </c>
      <c r="C25" s="107">
        <v>0.1</v>
      </c>
      <c r="D25" s="109">
        <f t="shared" si="6"/>
        <v>0.51480000000000004</v>
      </c>
      <c r="E25" s="109">
        <f t="shared" si="6"/>
        <v>-0.24448000000120373</v>
      </c>
      <c r="F25" s="37">
        <f t="shared" si="7"/>
        <v>5.1480000000000005E-2</v>
      </c>
      <c r="G25" s="37">
        <f t="shared" si="7"/>
        <v>-2.4448000000120373E-2</v>
      </c>
      <c r="H25" s="37">
        <f t="shared" si="8"/>
        <v>2.6501904000000003E-2</v>
      </c>
      <c r="I25" s="37">
        <f t="shared" si="9"/>
        <v>1.3643180179200003E-2</v>
      </c>
      <c r="J25" s="37">
        <f t="shared" si="10"/>
        <v>7.0235091562521621E-3</v>
      </c>
      <c r="K25" s="37">
        <f t="shared" si="11"/>
        <v>-1.2585830400061969E-2</v>
      </c>
      <c r="L25" s="37">
        <f t="shared" si="12"/>
        <v>-6.4791854899519021E-3</v>
      </c>
      <c r="M25" s="37">
        <f t="shared" ca="1" si="4"/>
        <v>-0.23282395596730168</v>
      </c>
      <c r="N25" s="37">
        <f t="shared" ca="1" si="13"/>
        <v>1.3586336252026364E-5</v>
      </c>
      <c r="O25" s="110">
        <f t="shared" ca="1" si="14"/>
        <v>4339337.5605019797</v>
      </c>
      <c r="P25" s="37">
        <f t="shared" ca="1" si="15"/>
        <v>40570.727415736037</v>
      </c>
      <c r="Q25" s="37">
        <f t="shared" ca="1" si="16"/>
        <v>70538.014262910787</v>
      </c>
      <c r="R25">
        <f t="shared" ca="1" si="5"/>
        <v>-1.1656044033902052E-2</v>
      </c>
      <c r="AA25">
        <v>25</v>
      </c>
      <c r="AB25" t="s">
        <v>415</v>
      </c>
    </row>
    <row r="26" spans="1:28">
      <c r="A26" s="107">
        <v>5148</v>
      </c>
      <c r="B26" s="107">
        <v>-0.24248000000079628</v>
      </c>
      <c r="C26" s="107">
        <v>0.1</v>
      </c>
      <c r="D26" s="109">
        <f t="shared" si="6"/>
        <v>0.51480000000000004</v>
      </c>
      <c r="E26" s="109">
        <f t="shared" si="6"/>
        <v>-0.24248000000079628</v>
      </c>
      <c r="F26" s="37">
        <f t="shared" si="7"/>
        <v>5.1480000000000005E-2</v>
      </c>
      <c r="G26" s="37">
        <f t="shared" si="7"/>
        <v>-2.4248000000079629E-2</v>
      </c>
      <c r="H26" s="37">
        <f t="shared" si="8"/>
        <v>2.6501904000000003E-2</v>
      </c>
      <c r="I26" s="37">
        <f t="shared" si="9"/>
        <v>1.3643180179200003E-2</v>
      </c>
      <c r="J26" s="37">
        <f t="shared" si="10"/>
        <v>7.0235091562521621E-3</v>
      </c>
      <c r="K26" s="37">
        <f t="shared" si="11"/>
        <v>-1.2482870400040993E-2</v>
      </c>
      <c r="L26" s="37">
        <f t="shared" si="12"/>
        <v>-6.4261816819411038E-3</v>
      </c>
      <c r="M26" s="37">
        <f t="shared" ca="1" si="4"/>
        <v>-0.23282395596730168</v>
      </c>
      <c r="N26" s="37">
        <f t="shared" ca="1" si="13"/>
        <v>9.3239186376786643E-6</v>
      </c>
      <c r="O26" s="110">
        <f t="shared" ca="1" si="14"/>
        <v>4339337.5605019797</v>
      </c>
      <c r="P26" s="37">
        <f t="shared" ca="1" si="15"/>
        <v>40570.727415736037</v>
      </c>
      <c r="Q26" s="37">
        <f t="shared" ca="1" si="16"/>
        <v>70538.014262910787</v>
      </c>
      <c r="R26">
        <f t="shared" ca="1" si="5"/>
        <v>-9.6560440334945985E-3</v>
      </c>
      <c r="AA26">
        <v>26</v>
      </c>
      <c r="AB26" t="s">
        <v>431</v>
      </c>
    </row>
    <row r="27" spans="1:28">
      <c r="A27" s="107">
        <v>5925</v>
      </c>
      <c r="B27" s="107">
        <v>-0.25424999999813735</v>
      </c>
      <c r="C27" s="107">
        <v>0.1</v>
      </c>
      <c r="D27" s="109">
        <f t="shared" si="6"/>
        <v>0.59250000000000003</v>
      </c>
      <c r="E27" s="109">
        <f t="shared" si="6"/>
        <v>-0.25424999999813735</v>
      </c>
      <c r="F27" s="37">
        <f t="shared" si="7"/>
        <v>5.9250000000000004E-2</v>
      </c>
      <c r="G27" s="37">
        <f t="shared" si="7"/>
        <v>-2.5424999999813735E-2</v>
      </c>
      <c r="H27" s="37">
        <f t="shared" si="8"/>
        <v>3.5105625000000001E-2</v>
      </c>
      <c r="I27" s="37">
        <f t="shared" si="9"/>
        <v>2.0800082812500002E-2</v>
      </c>
      <c r="J27" s="37">
        <f t="shared" si="10"/>
        <v>1.2324049066406252E-2</v>
      </c>
      <c r="K27" s="37">
        <f t="shared" si="11"/>
        <v>-1.5064312499889638E-2</v>
      </c>
      <c r="L27" s="37">
        <f t="shared" si="12"/>
        <v>-8.9256051561846118E-3</v>
      </c>
      <c r="M27" s="37">
        <f t="shared" ca="1" si="4"/>
        <v>-0.23812703925630499</v>
      </c>
      <c r="N27" s="37">
        <f t="shared" ca="1" si="13"/>
        <v>2.5994986308266768E-5</v>
      </c>
      <c r="O27" s="110">
        <f t="shared" ca="1" si="14"/>
        <v>4283555.245942235</v>
      </c>
      <c r="P27" s="37">
        <f t="shared" ca="1" si="15"/>
        <v>46114.352124054523</v>
      </c>
      <c r="Q27" s="37">
        <f t="shared" ca="1" si="16"/>
        <v>71796.590276054136</v>
      </c>
      <c r="R27">
        <f t="shared" ca="1" si="5"/>
        <v>-1.6122960741832365E-2</v>
      </c>
    </row>
    <row r="28" spans="1:28">
      <c r="A28" s="107">
        <v>6654</v>
      </c>
      <c r="B28" s="107">
        <v>-0.24654000000009546</v>
      </c>
      <c r="C28" s="107">
        <v>0.1</v>
      </c>
      <c r="D28" s="109">
        <f t="shared" si="6"/>
        <v>0.66539999999999999</v>
      </c>
      <c r="E28" s="109">
        <f t="shared" si="6"/>
        <v>-0.24654000000009546</v>
      </c>
      <c r="F28" s="37">
        <f t="shared" si="7"/>
        <v>6.6540000000000002E-2</v>
      </c>
      <c r="G28" s="37">
        <f t="shared" si="7"/>
        <v>-2.4654000000009547E-2</v>
      </c>
      <c r="H28" s="37">
        <f t="shared" si="8"/>
        <v>4.4275716E-2</v>
      </c>
      <c r="I28" s="37">
        <f t="shared" si="9"/>
        <v>2.9461061426399999E-2</v>
      </c>
      <c r="J28" s="37">
        <f t="shared" si="10"/>
        <v>1.9603390273126558E-2</v>
      </c>
      <c r="K28" s="37">
        <f t="shared" si="11"/>
        <v>-1.6404771600006352E-2</v>
      </c>
      <c r="L28" s="37">
        <f t="shared" si="12"/>
        <v>-1.0915735022644226E-2</v>
      </c>
      <c r="M28" s="37">
        <f t="shared" ca="1" si="4"/>
        <v>-0.24292667781976496</v>
      </c>
      <c r="N28" s="37">
        <f t="shared" ca="1" si="13"/>
        <v>1.3056097178868378E-6</v>
      </c>
      <c r="O28" s="110">
        <f t="shared" ca="1" si="14"/>
        <v>4220985.6953037586</v>
      </c>
      <c r="P28" s="37">
        <f t="shared" ca="1" si="15"/>
        <v>51197.98597868147</v>
      </c>
      <c r="Q28" s="37">
        <f t="shared" ca="1" si="16"/>
        <v>72676.859836359654</v>
      </c>
      <c r="R28">
        <f t="shared" ca="1" si="5"/>
        <v>-3.6133221803305027E-3</v>
      </c>
    </row>
    <row r="29" spans="1:28">
      <c r="A29" s="107">
        <v>8465</v>
      </c>
      <c r="B29" s="107">
        <v>-0.26765000000159489</v>
      </c>
      <c r="C29" s="107">
        <v>0.1</v>
      </c>
      <c r="D29" s="109">
        <f t="shared" si="6"/>
        <v>0.84650000000000003</v>
      </c>
      <c r="E29" s="109">
        <f t="shared" si="6"/>
        <v>-0.26765000000159489</v>
      </c>
      <c r="F29" s="37">
        <f t="shared" si="7"/>
        <v>8.4650000000000003E-2</v>
      </c>
      <c r="G29" s="37">
        <f t="shared" si="7"/>
        <v>-2.6765000000159491E-2</v>
      </c>
      <c r="H29" s="37">
        <f t="shared" si="8"/>
        <v>7.1656225000000004E-2</v>
      </c>
      <c r="I29" s="37">
        <f t="shared" si="9"/>
        <v>6.0656994462500002E-2</v>
      </c>
      <c r="J29" s="37">
        <f t="shared" si="10"/>
        <v>5.1346145812506253E-2</v>
      </c>
      <c r="K29" s="37">
        <f t="shared" si="11"/>
        <v>-2.265657250013501E-2</v>
      </c>
      <c r="L29" s="37">
        <f t="shared" si="12"/>
        <v>-1.9178788621364285E-2</v>
      </c>
      <c r="M29" s="37">
        <f t="shared" ca="1" si="4"/>
        <v>-0.25411330980778646</v>
      </c>
      <c r="N29" s="37">
        <f t="shared" ca="1" si="13"/>
        <v>1.8324198140314936E-5</v>
      </c>
      <c r="O29" s="110">
        <f t="shared" ca="1" si="14"/>
        <v>4024245.2127379579</v>
      </c>
      <c r="P29" s="37">
        <f t="shared" ca="1" si="15"/>
        <v>62920.166438557957</v>
      </c>
      <c r="Q29" s="37">
        <f t="shared" ca="1" si="16"/>
        <v>73572.754057439975</v>
      </c>
      <c r="R29">
        <f t="shared" ca="1" si="5"/>
        <v>-1.3536690193808432E-2</v>
      </c>
    </row>
    <row r="30" spans="1:28">
      <c r="A30" s="107">
        <v>8612</v>
      </c>
      <c r="B30" s="107">
        <v>-0.2531200000012177</v>
      </c>
      <c r="C30" s="107">
        <v>0.1</v>
      </c>
      <c r="D30" s="109">
        <f t="shared" si="6"/>
        <v>0.86119999999999997</v>
      </c>
      <c r="E30" s="109">
        <f t="shared" si="6"/>
        <v>-0.2531200000012177</v>
      </c>
      <c r="F30" s="37">
        <f t="shared" si="7"/>
        <v>8.6120000000000002E-2</v>
      </c>
      <c r="G30" s="37">
        <f t="shared" si="7"/>
        <v>-2.5312000000121772E-2</v>
      </c>
      <c r="H30" s="37">
        <f t="shared" si="8"/>
        <v>7.4166544000000001E-2</v>
      </c>
      <c r="I30" s="37">
        <f t="shared" si="9"/>
        <v>6.3872227692800002E-2</v>
      </c>
      <c r="J30" s="37">
        <f t="shared" si="10"/>
        <v>5.5006762489039358E-2</v>
      </c>
      <c r="K30" s="37">
        <f t="shared" si="11"/>
        <v>-2.179869440010487E-2</v>
      </c>
      <c r="L30" s="37">
        <f t="shared" si="12"/>
        <v>-1.8773035617370312E-2</v>
      </c>
      <c r="M30" s="37">
        <f t="shared" ca="1" si="4"/>
        <v>-0.25497523601951194</v>
      </c>
      <c r="N30" s="37">
        <f t="shared" ca="1" si="13"/>
        <v>3.4419006835762556E-7</v>
      </c>
      <c r="O30" s="110">
        <f t="shared" ca="1" si="14"/>
        <v>4005785.5850239443</v>
      </c>
      <c r="P30" s="37">
        <f t="shared" ca="1" si="15"/>
        <v>63796.023873549573</v>
      </c>
      <c r="Q30" s="37">
        <f t="shared" ca="1" si="16"/>
        <v>73563.835483200164</v>
      </c>
      <c r="R30">
        <f t="shared" ca="1" si="5"/>
        <v>1.8552360182942373E-3</v>
      </c>
    </row>
    <row r="31" spans="1:28">
      <c r="A31" s="107">
        <v>9393.5</v>
      </c>
      <c r="B31" s="107">
        <v>-0.27343499999551568</v>
      </c>
      <c r="C31" s="107">
        <v>0.1</v>
      </c>
      <c r="D31" s="109">
        <f t="shared" si="6"/>
        <v>0.93935000000000002</v>
      </c>
      <c r="E31" s="109">
        <f t="shared" si="6"/>
        <v>-0.27343499999551568</v>
      </c>
      <c r="F31" s="37">
        <f t="shared" si="7"/>
        <v>9.3935000000000005E-2</v>
      </c>
      <c r="G31" s="37">
        <f t="shared" si="7"/>
        <v>-2.734349999955157E-2</v>
      </c>
      <c r="H31" s="37">
        <f t="shared" si="8"/>
        <v>8.8237842250000004E-2</v>
      </c>
      <c r="I31" s="37">
        <f t="shared" si="9"/>
        <v>8.2886217117537506E-2</v>
      </c>
      <c r="J31" s="37">
        <f t="shared" si="10"/>
        <v>7.7859168049358857E-2</v>
      </c>
      <c r="K31" s="37">
        <f t="shared" si="11"/>
        <v>-2.5685116724578769E-2</v>
      </c>
      <c r="L31" s="37">
        <f t="shared" si="12"/>
        <v>-2.4127314395233069E-2</v>
      </c>
      <c r="M31" s="37">
        <f t="shared" ca="1" si="4"/>
        <v>-0.25944129774904878</v>
      </c>
      <c r="N31" s="37">
        <f t="shared" ca="1" si="13"/>
        <v>1.9582370256277274E-5</v>
      </c>
      <c r="O31" s="110">
        <f t="shared" ca="1" si="14"/>
        <v>3901650.8425661656</v>
      </c>
      <c r="P31" s="37">
        <f t="shared" ca="1" si="15"/>
        <v>68218.476076566571</v>
      </c>
      <c r="Q31" s="37">
        <f t="shared" ca="1" si="16"/>
        <v>73310.276647564111</v>
      </c>
      <c r="R31">
        <f t="shared" ca="1" si="5"/>
        <v>-1.3993702246466899E-2</v>
      </c>
    </row>
    <row r="32" spans="1:28">
      <c r="A32" s="107">
        <v>10223.5</v>
      </c>
      <c r="B32" s="107">
        <v>-0.2677350000012666</v>
      </c>
      <c r="C32" s="107">
        <v>0.1</v>
      </c>
      <c r="D32" s="109">
        <f t="shared" si="6"/>
        <v>1.0223500000000001</v>
      </c>
      <c r="E32" s="109">
        <f t="shared" si="6"/>
        <v>-0.2677350000012666</v>
      </c>
      <c r="F32" s="37">
        <f t="shared" si="7"/>
        <v>0.10223500000000002</v>
      </c>
      <c r="G32" s="37">
        <f t="shared" si="7"/>
        <v>-2.6773500000126661E-2</v>
      </c>
      <c r="H32" s="37">
        <f t="shared" si="8"/>
        <v>0.10451995225000003</v>
      </c>
      <c r="I32" s="37">
        <f t="shared" si="9"/>
        <v>0.10685597318278754</v>
      </c>
      <c r="J32" s="37">
        <f t="shared" si="10"/>
        <v>0.10924420418342286</v>
      </c>
      <c r="K32" s="37">
        <f t="shared" si="11"/>
        <v>-2.7371887725129496E-2</v>
      </c>
      <c r="L32" s="37">
        <f t="shared" si="12"/>
        <v>-2.7983649415786141E-2</v>
      </c>
      <c r="M32" s="37">
        <f t="shared" ca="1" si="4"/>
        <v>-0.26397029583817438</v>
      </c>
      <c r="N32" s="37">
        <f t="shared" ca="1" si="13"/>
        <v>1.4172997435603847E-6</v>
      </c>
      <c r="O32" s="110">
        <f t="shared" ca="1" si="14"/>
        <v>3780376.1472847075</v>
      </c>
      <c r="P32" s="37">
        <f t="shared" ca="1" si="15"/>
        <v>72439.697040106956</v>
      </c>
      <c r="Q32" s="37">
        <f t="shared" ca="1" si="16"/>
        <v>72662.911909905495</v>
      </c>
      <c r="R32">
        <f t="shared" ca="1" si="5"/>
        <v>-3.764704163092214E-3</v>
      </c>
    </row>
    <row r="33" spans="1:18">
      <c r="A33" s="107">
        <v>11097</v>
      </c>
      <c r="B33" s="107">
        <v>-0.26097000000299886</v>
      </c>
      <c r="C33" s="107">
        <v>0.1</v>
      </c>
      <c r="D33" s="109">
        <f t="shared" si="6"/>
        <v>1.1096999999999999</v>
      </c>
      <c r="E33" s="109">
        <f t="shared" si="6"/>
        <v>-0.26097000000299886</v>
      </c>
      <c r="F33" s="37">
        <f t="shared" si="7"/>
        <v>0.11097</v>
      </c>
      <c r="G33" s="37">
        <f t="shared" si="7"/>
        <v>-2.6097000000299887E-2</v>
      </c>
      <c r="H33" s="37">
        <f t="shared" si="8"/>
        <v>0.123143409</v>
      </c>
      <c r="I33" s="37">
        <f t="shared" si="9"/>
        <v>0.13665224096729997</v>
      </c>
      <c r="J33" s="37">
        <f t="shared" si="10"/>
        <v>0.15164299180141277</v>
      </c>
      <c r="K33" s="37">
        <f t="shared" si="11"/>
        <v>-2.8959840900332781E-2</v>
      </c>
      <c r="L33" s="37">
        <f t="shared" si="12"/>
        <v>-3.2136735447099288E-2</v>
      </c>
      <c r="M33" s="37">
        <f t="shared" ca="1" si="4"/>
        <v>-0.26849833021536018</v>
      </c>
      <c r="N33" s="37">
        <f t="shared" ca="1" si="13"/>
        <v>5.667575578635228E-6</v>
      </c>
      <c r="O33" s="110">
        <f t="shared" ca="1" si="14"/>
        <v>3641513.9273392651</v>
      </c>
      <c r="P33" s="37">
        <f t="shared" ca="1" si="15"/>
        <v>76290.513422403295</v>
      </c>
      <c r="Q33" s="37">
        <f t="shared" ca="1" si="16"/>
        <v>71566.709783341706</v>
      </c>
      <c r="R33">
        <f t="shared" ca="1" si="5"/>
        <v>7.5283302123613227E-3</v>
      </c>
    </row>
    <row r="34" spans="1:18">
      <c r="A34" s="107">
        <v>15352</v>
      </c>
      <c r="B34" s="107">
        <v>-0.28152000000409316</v>
      </c>
      <c r="C34" s="107">
        <v>0.1</v>
      </c>
      <c r="D34" s="109">
        <f t="shared" si="6"/>
        <v>1.5351999999999999</v>
      </c>
      <c r="E34" s="109">
        <f t="shared" si="6"/>
        <v>-0.28152000000409316</v>
      </c>
      <c r="F34" s="37">
        <f t="shared" si="7"/>
        <v>0.15351999999999999</v>
      </c>
      <c r="G34" s="37">
        <f t="shared" si="7"/>
        <v>-2.8152000000409318E-2</v>
      </c>
      <c r="H34" s="37">
        <f t="shared" si="8"/>
        <v>0.23568390399999997</v>
      </c>
      <c r="I34" s="37">
        <f t="shared" si="9"/>
        <v>0.36182192942079994</v>
      </c>
      <c r="J34" s="37">
        <f t="shared" si="10"/>
        <v>0.55546902604681203</v>
      </c>
      <c r="K34" s="37">
        <f t="shared" si="11"/>
        <v>-4.3218950400628384E-2</v>
      </c>
      <c r="L34" s="37">
        <f t="shared" si="12"/>
        <v>-6.6349732655044694E-2</v>
      </c>
      <c r="M34" s="37">
        <f t="shared" ca="1" si="4"/>
        <v>-0.28706024043897455</v>
      </c>
      <c r="N34" s="37">
        <f t="shared" ca="1" si="13"/>
        <v>3.0694264076294653E-6</v>
      </c>
      <c r="O34" s="110">
        <f t="shared" ca="1" si="14"/>
        <v>2827919.4928069324</v>
      </c>
      <c r="P34" s="37">
        <f t="shared" ca="1" si="15"/>
        <v>84861.743578030524</v>
      </c>
      <c r="Q34" s="37">
        <f t="shared" ca="1" si="16"/>
        <v>60583.180015739097</v>
      </c>
      <c r="R34">
        <f t="shared" ca="1" si="5"/>
        <v>5.5402404348813827E-3</v>
      </c>
    </row>
    <row r="35" spans="1:18">
      <c r="A35" s="107">
        <v>15409.5</v>
      </c>
      <c r="B35" s="107">
        <v>-0.2765949999957229</v>
      </c>
      <c r="C35" s="107">
        <v>0.1</v>
      </c>
      <c r="D35" s="109">
        <f t="shared" si="6"/>
        <v>1.54095</v>
      </c>
      <c r="E35" s="109">
        <f t="shared" si="6"/>
        <v>-0.2765949999957229</v>
      </c>
      <c r="F35" s="37">
        <f t="shared" si="7"/>
        <v>0.15409500000000001</v>
      </c>
      <c r="G35" s="37">
        <f t="shared" si="7"/>
        <v>-2.765949999957229E-2</v>
      </c>
      <c r="H35" s="37">
        <f t="shared" si="8"/>
        <v>0.23745269025000001</v>
      </c>
      <c r="I35" s="37">
        <f t="shared" si="9"/>
        <v>0.36590272304073751</v>
      </c>
      <c r="J35" s="37">
        <f t="shared" si="10"/>
        <v>0.56383780106962444</v>
      </c>
      <c r="K35" s="37">
        <f t="shared" si="11"/>
        <v>-4.2621906524340919E-2</v>
      </c>
      <c r="L35" s="37">
        <f t="shared" si="12"/>
        <v>-6.5678226858683145E-2</v>
      </c>
      <c r="M35" s="37">
        <f t="shared" ca="1" si="4"/>
        <v>-0.28727136111817703</v>
      </c>
      <c r="N35" s="37">
        <f t="shared" ca="1" si="13"/>
        <v>1.1398468681704993E-5</v>
      </c>
      <c r="O35" s="110">
        <f t="shared" ca="1" si="14"/>
        <v>2815681.0528318663</v>
      </c>
      <c r="P35" s="37">
        <f t="shared" ca="1" si="15"/>
        <v>84852.922094803303</v>
      </c>
      <c r="Q35" s="37">
        <f t="shared" ca="1" si="16"/>
        <v>60377.110353375065</v>
      </c>
      <c r="R35">
        <f t="shared" ca="1" si="5"/>
        <v>1.0676361122454125E-2</v>
      </c>
    </row>
    <row r="36" spans="1:18">
      <c r="A36" s="107">
        <v>16147.5</v>
      </c>
      <c r="B36" s="107">
        <v>-0.29397500000050059</v>
      </c>
      <c r="C36" s="107">
        <v>0.1</v>
      </c>
      <c r="D36" s="109">
        <f t="shared" si="6"/>
        <v>1.6147499999999999</v>
      </c>
      <c r="E36" s="109">
        <f t="shared" si="6"/>
        <v>-0.29397500000050059</v>
      </c>
      <c r="F36" s="37">
        <f t="shared" si="7"/>
        <v>0.16147500000000001</v>
      </c>
      <c r="G36" s="37">
        <f t="shared" si="7"/>
        <v>-2.9397500000050061E-2</v>
      </c>
      <c r="H36" s="37">
        <f t="shared" si="8"/>
        <v>0.26074175625000001</v>
      </c>
      <c r="I36" s="37">
        <f t="shared" si="9"/>
        <v>0.4210327509046875</v>
      </c>
      <c r="J36" s="37">
        <f t="shared" si="10"/>
        <v>0.67986263452334406</v>
      </c>
      <c r="K36" s="37">
        <f t="shared" si="11"/>
        <v>-4.7469613125080835E-2</v>
      </c>
      <c r="L36" s="37">
        <f t="shared" si="12"/>
        <v>-7.6651557793724276E-2</v>
      </c>
      <c r="M36" s="37">
        <f t="shared" ca="1" si="4"/>
        <v>-0.28988701955946533</v>
      </c>
      <c r="N36" s="37">
        <f t="shared" ca="1" si="13"/>
        <v>1.6711584086286798E-6</v>
      </c>
      <c r="O36" s="110">
        <f t="shared" ca="1" si="14"/>
        <v>2656480.1970763397</v>
      </c>
      <c r="P36" s="37">
        <f t="shared" ca="1" si="15"/>
        <v>84437.816623750288</v>
      </c>
      <c r="Q36" s="37">
        <f t="shared" ca="1" si="16"/>
        <v>57615.563911320598</v>
      </c>
      <c r="R36">
        <f t="shared" ca="1" si="5"/>
        <v>-4.0879804410352549E-3</v>
      </c>
    </row>
    <row r="37" spans="1:18">
      <c r="A37" s="107">
        <v>16945.5</v>
      </c>
      <c r="B37" s="107">
        <v>-0.28695499999594176</v>
      </c>
      <c r="C37" s="107">
        <v>0.1</v>
      </c>
      <c r="D37" s="109">
        <f t="shared" si="6"/>
        <v>1.69455</v>
      </c>
      <c r="E37" s="109">
        <f t="shared" si="6"/>
        <v>-0.28695499999594176</v>
      </c>
      <c r="F37" s="37">
        <f t="shared" si="7"/>
        <v>0.16945500000000002</v>
      </c>
      <c r="G37" s="37">
        <f t="shared" si="7"/>
        <v>-2.8695499999594178E-2</v>
      </c>
      <c r="H37" s="37">
        <f t="shared" si="8"/>
        <v>0.28714997025000005</v>
      </c>
      <c r="I37" s="37">
        <f t="shared" si="9"/>
        <v>0.48658998208713761</v>
      </c>
      <c r="J37" s="37">
        <f t="shared" si="10"/>
        <v>0.82455105414575902</v>
      </c>
      <c r="K37" s="37">
        <f t="shared" si="11"/>
        <v>-4.8625959524312312E-2</v>
      </c>
      <c r="L37" s="37">
        <f t="shared" si="12"/>
        <v>-8.239911971192343E-2</v>
      </c>
      <c r="M37" s="37">
        <f t="shared" ca="1" si="4"/>
        <v>-0.29251901428221755</v>
      </c>
      <c r="N37" s="37">
        <f t="shared" ca="1" si="13"/>
        <v>3.0958254977881054E-6</v>
      </c>
      <c r="O37" s="110">
        <f t="shared" ca="1" si="14"/>
        <v>2480507.361894106</v>
      </c>
      <c r="P37" s="37">
        <f t="shared" ca="1" si="15"/>
        <v>83363.146639831713</v>
      </c>
      <c r="Q37" s="37">
        <f t="shared" ca="1" si="16"/>
        <v>54402.05174665821</v>
      </c>
      <c r="R37">
        <f t="shared" ca="1" si="5"/>
        <v>5.5640142862757869E-3</v>
      </c>
    </row>
    <row r="38" spans="1:18">
      <c r="A38" s="107">
        <v>17021</v>
      </c>
      <c r="B38" s="107">
        <v>-0.28620999999839114</v>
      </c>
      <c r="C38" s="107">
        <v>0.1</v>
      </c>
      <c r="D38" s="109">
        <f t="shared" si="6"/>
        <v>1.7020999999999999</v>
      </c>
      <c r="E38" s="109">
        <f t="shared" si="6"/>
        <v>-0.28620999999839114</v>
      </c>
      <c r="F38" s="37">
        <f t="shared" si="7"/>
        <v>0.17021</v>
      </c>
      <c r="G38" s="37">
        <f t="shared" si="7"/>
        <v>-2.8620999999839115E-2</v>
      </c>
      <c r="H38" s="37">
        <f t="shared" si="8"/>
        <v>0.28971444099999999</v>
      </c>
      <c r="I38" s="37">
        <f t="shared" si="9"/>
        <v>0.49312295002609996</v>
      </c>
      <c r="J38" s="37">
        <f t="shared" si="10"/>
        <v>0.83934457323942468</v>
      </c>
      <c r="K38" s="37">
        <f t="shared" si="11"/>
        <v>-4.8715804099726159E-2</v>
      </c>
      <c r="L38" s="37">
        <f t="shared" si="12"/>
        <v>-8.2919170158143887E-2</v>
      </c>
      <c r="M38" s="37">
        <f t="shared" ca="1" si="4"/>
        <v>-0.29275746855702489</v>
      </c>
      <c r="N38" s="37">
        <f t="shared" ca="1" si="13"/>
        <v>4.2869344526297533E-6</v>
      </c>
      <c r="O38" s="110">
        <f t="shared" ca="1" si="14"/>
        <v>2463686.1300125755</v>
      </c>
      <c r="P38" s="37">
        <f t="shared" ca="1" si="15"/>
        <v>83228.180796235232</v>
      </c>
      <c r="Q38" s="37">
        <f t="shared" ca="1" si="16"/>
        <v>54086.707548085702</v>
      </c>
      <c r="R38">
        <f t="shared" ca="1" si="5"/>
        <v>6.5474685586337511E-3</v>
      </c>
    </row>
    <row r="39" spans="1:18">
      <c r="A39" s="107">
        <v>17032.5</v>
      </c>
      <c r="B39" s="107">
        <v>-0.27682500000082655</v>
      </c>
      <c r="C39" s="107">
        <v>0.1</v>
      </c>
      <c r="D39" s="109">
        <f t="shared" si="6"/>
        <v>1.7032499999999999</v>
      </c>
      <c r="E39" s="109">
        <f t="shared" si="6"/>
        <v>-0.27682500000082655</v>
      </c>
      <c r="F39" s="37">
        <f t="shared" si="7"/>
        <v>0.170325</v>
      </c>
      <c r="G39" s="37">
        <f t="shared" si="7"/>
        <v>-2.7682500000082655E-2</v>
      </c>
      <c r="H39" s="37">
        <f t="shared" si="8"/>
        <v>0.29010605625000002</v>
      </c>
      <c r="I39" s="37">
        <f t="shared" si="9"/>
        <v>0.49412314030781251</v>
      </c>
      <c r="J39" s="37">
        <f t="shared" si="10"/>
        <v>0.84161523872928168</v>
      </c>
      <c r="K39" s="37">
        <f t="shared" si="11"/>
        <v>-4.715021812514078E-2</v>
      </c>
      <c r="L39" s="37">
        <f t="shared" si="12"/>
        <v>-8.0308609021646035E-2</v>
      </c>
      <c r="M39" s="37">
        <f t="shared" ca="1" si="4"/>
        <v>-0.29279362916162405</v>
      </c>
      <c r="N39" s="37">
        <f t="shared" ca="1" si="13"/>
        <v>2.5499711727507223E-5</v>
      </c>
      <c r="O39" s="110">
        <f t="shared" ca="1" si="14"/>
        <v>2461121.6333753797</v>
      </c>
      <c r="P39" s="37">
        <f t="shared" ca="1" si="15"/>
        <v>83207.122359952293</v>
      </c>
      <c r="Q39" s="37">
        <f t="shared" ca="1" si="16"/>
        <v>54038.511557061334</v>
      </c>
      <c r="R39">
        <f t="shared" ca="1" si="5"/>
        <v>1.5968629160797498E-2</v>
      </c>
    </row>
    <row r="40" spans="1:18">
      <c r="A40" s="107">
        <v>17828</v>
      </c>
      <c r="B40" s="107">
        <v>-0.27827999999863096</v>
      </c>
      <c r="C40" s="107">
        <v>0.1</v>
      </c>
      <c r="D40" s="109">
        <f t="shared" si="6"/>
        <v>1.7827999999999999</v>
      </c>
      <c r="E40" s="109">
        <f t="shared" si="6"/>
        <v>-0.27827999999863096</v>
      </c>
      <c r="F40" s="37">
        <f t="shared" si="7"/>
        <v>0.17827999999999999</v>
      </c>
      <c r="G40" s="37">
        <f t="shared" si="7"/>
        <v>-2.7827999999863098E-2</v>
      </c>
      <c r="H40" s="37">
        <f t="shared" si="8"/>
        <v>0.31783758400000001</v>
      </c>
      <c r="I40" s="37">
        <f t="shared" si="9"/>
        <v>0.56664084475520005</v>
      </c>
      <c r="J40" s="37">
        <f t="shared" si="10"/>
        <v>1.0102072980295707</v>
      </c>
      <c r="K40" s="37">
        <f t="shared" si="11"/>
        <v>-4.9611758399755929E-2</v>
      </c>
      <c r="L40" s="37">
        <f t="shared" si="12"/>
        <v>-8.8447842875084864E-2</v>
      </c>
      <c r="M40" s="37">
        <f t="shared" ca="1" si="4"/>
        <v>-0.29519217871574865</v>
      </c>
      <c r="N40" s="37">
        <f t="shared" ca="1" si="13"/>
        <v>2.8602178895972887E-5</v>
      </c>
      <c r="O40" s="110">
        <f t="shared" ca="1" si="14"/>
        <v>2282425.9062588369</v>
      </c>
      <c r="P40" s="37">
        <f t="shared" ca="1" si="15"/>
        <v>81432.637277432106</v>
      </c>
      <c r="Q40" s="37">
        <f t="shared" ca="1" si="16"/>
        <v>50605.207005863354</v>
      </c>
      <c r="R40">
        <f t="shared" ca="1" si="5"/>
        <v>1.6912178717117698E-2</v>
      </c>
    </row>
    <row r="41" spans="1:18">
      <c r="A41" s="107">
        <v>18632.5</v>
      </c>
      <c r="B41" s="107">
        <v>-0.28082500000164146</v>
      </c>
      <c r="C41" s="107">
        <v>0.1</v>
      </c>
      <c r="D41" s="109">
        <f t="shared" si="6"/>
        <v>1.8632500000000001</v>
      </c>
      <c r="E41" s="109">
        <f t="shared" si="6"/>
        <v>-0.28082500000164146</v>
      </c>
      <c r="F41" s="37">
        <f t="shared" si="7"/>
        <v>0.18632500000000002</v>
      </c>
      <c r="G41" s="37">
        <f t="shared" si="7"/>
        <v>-2.8082500000164146E-2</v>
      </c>
      <c r="H41" s="37">
        <f t="shared" si="8"/>
        <v>0.34717005625000003</v>
      </c>
      <c r="I41" s="37">
        <f t="shared" si="9"/>
        <v>0.64686460730781259</v>
      </c>
      <c r="J41" s="37">
        <f t="shared" si="10"/>
        <v>1.2052704795662819</v>
      </c>
      <c r="K41" s="37">
        <f t="shared" si="11"/>
        <v>-5.2324718125305848E-2</v>
      </c>
      <c r="L41" s="37">
        <f t="shared" si="12"/>
        <v>-9.7494031046976126E-2</v>
      </c>
      <c r="M41" s="37">
        <f t="shared" ca="1" si="4"/>
        <v>-0.29741170004735185</v>
      </c>
      <c r="N41" s="37">
        <f t="shared" ca="1" si="13"/>
        <v>2.7511861840636907E-5</v>
      </c>
      <c r="O41" s="110">
        <f t="shared" ca="1" si="14"/>
        <v>2099819.9875216484</v>
      </c>
      <c r="P41" s="37">
        <f t="shared" ca="1" si="15"/>
        <v>79016.424211413992</v>
      </c>
      <c r="Q41" s="37">
        <f t="shared" ca="1" si="16"/>
        <v>46954.730101312351</v>
      </c>
      <c r="R41">
        <f t="shared" ca="1" si="5"/>
        <v>1.658670004571039E-2</v>
      </c>
    </row>
    <row r="42" spans="1:18">
      <c r="A42" s="107">
        <v>18701.5</v>
      </c>
      <c r="B42" s="107">
        <v>-0.28951499999675434</v>
      </c>
      <c r="C42" s="107">
        <v>0.1</v>
      </c>
      <c r="D42" s="109">
        <f t="shared" si="6"/>
        <v>1.87015</v>
      </c>
      <c r="E42" s="109">
        <f t="shared" si="6"/>
        <v>-0.28951499999675434</v>
      </c>
      <c r="F42" s="37">
        <f t="shared" si="7"/>
        <v>0.18701500000000001</v>
      </c>
      <c r="G42" s="37">
        <f t="shared" si="7"/>
        <v>-2.8951499999675435E-2</v>
      </c>
      <c r="H42" s="37">
        <f t="shared" si="8"/>
        <v>0.34974610225000002</v>
      </c>
      <c r="I42" s="37">
        <f t="shared" si="9"/>
        <v>0.65407767312283749</v>
      </c>
      <c r="J42" s="37">
        <f t="shared" si="10"/>
        <v>1.2232233603906746</v>
      </c>
      <c r="K42" s="37">
        <f t="shared" si="11"/>
        <v>-5.4143647724393014E-2</v>
      </c>
      <c r="L42" s="37">
        <f t="shared" si="12"/>
        <v>-0.10125674279177359</v>
      </c>
      <c r="M42" s="37">
        <f t="shared" ca="1" si="4"/>
        <v>-0.29759240957852401</v>
      </c>
      <c r="N42" s="37">
        <f t="shared" ca="1" si="13"/>
        <v>6.5244545551664449E-6</v>
      </c>
      <c r="O42" s="110">
        <f t="shared" ca="1" si="14"/>
        <v>2084105.5950737381</v>
      </c>
      <c r="P42" s="37">
        <f t="shared" ca="1" si="15"/>
        <v>78780.969411476137</v>
      </c>
      <c r="Q42" s="37">
        <f t="shared" ca="1" si="16"/>
        <v>46634.351192147529</v>
      </c>
      <c r="R42">
        <f t="shared" ca="1" si="5"/>
        <v>8.0774095817696678E-3</v>
      </c>
    </row>
    <row r="43" spans="1:18">
      <c r="A43" s="107">
        <v>19494.5</v>
      </c>
      <c r="B43" s="107">
        <v>-0.28244500000437256</v>
      </c>
      <c r="C43" s="107">
        <v>0.1</v>
      </c>
      <c r="D43" s="109">
        <f t="shared" si="6"/>
        <v>1.9494499999999999</v>
      </c>
      <c r="E43" s="109">
        <f t="shared" si="6"/>
        <v>-0.28244500000437256</v>
      </c>
      <c r="F43" s="37">
        <f t="shared" si="7"/>
        <v>0.19494500000000001</v>
      </c>
      <c r="G43" s="37">
        <f t="shared" si="7"/>
        <v>-2.8244500000437257E-2</v>
      </c>
      <c r="H43" s="37">
        <f t="shared" si="8"/>
        <v>0.38003553024999998</v>
      </c>
      <c r="I43" s="37">
        <f t="shared" si="9"/>
        <v>0.74086026444586239</v>
      </c>
      <c r="J43" s="37">
        <f t="shared" si="10"/>
        <v>1.4442700425239863</v>
      </c>
      <c r="K43" s="37">
        <f t="shared" si="11"/>
        <v>-5.5061240525852408E-2</v>
      </c>
      <c r="L43" s="37">
        <f t="shared" si="12"/>
        <v>-0.10733913534312298</v>
      </c>
      <c r="M43" s="37">
        <f t="shared" ca="1" si="4"/>
        <v>-0.29955977626491104</v>
      </c>
      <c r="N43" s="37">
        <f t="shared" ca="1" si="13"/>
        <v>2.9291556644829149E-5</v>
      </c>
      <c r="O43" s="110">
        <f t="shared" ca="1" si="14"/>
        <v>1903325.5404936653</v>
      </c>
      <c r="P43" s="37">
        <f t="shared" ca="1" si="15"/>
        <v>75767.091235192638</v>
      </c>
      <c r="Q43" s="37">
        <f t="shared" ca="1" si="16"/>
        <v>42882.492536340804</v>
      </c>
      <c r="R43">
        <f t="shared" ca="1" si="5"/>
        <v>1.7114776260538478E-2</v>
      </c>
    </row>
    <row r="44" spans="1:18">
      <c r="A44" s="107">
        <v>20290</v>
      </c>
      <c r="B44" s="107">
        <v>-0.26989999999932479</v>
      </c>
      <c r="C44" s="107">
        <v>0.1</v>
      </c>
      <c r="D44" s="109">
        <f t="shared" si="6"/>
        <v>2.0289999999999999</v>
      </c>
      <c r="E44" s="109">
        <f t="shared" si="6"/>
        <v>-0.26989999999932479</v>
      </c>
      <c r="F44" s="37">
        <f t="shared" si="7"/>
        <v>0.2029</v>
      </c>
      <c r="G44" s="37">
        <f t="shared" si="7"/>
        <v>-2.6989999999932481E-2</v>
      </c>
      <c r="H44" s="37">
        <f t="shared" si="8"/>
        <v>0.4116841</v>
      </c>
      <c r="I44" s="37">
        <f t="shared" si="9"/>
        <v>0.83530703889999991</v>
      </c>
      <c r="J44" s="37">
        <f t="shared" si="10"/>
        <v>1.6948379819280996</v>
      </c>
      <c r="K44" s="37">
        <f t="shared" si="11"/>
        <v>-5.4762709999863005E-2</v>
      </c>
      <c r="L44" s="37">
        <f t="shared" si="12"/>
        <v>-0.11111353858972203</v>
      </c>
      <c r="M44" s="37">
        <f t="shared" ca="1" si="4"/>
        <v>-0.3013309523037761</v>
      </c>
      <c r="N44" s="37">
        <f t="shared" ca="1" si="13"/>
        <v>9.8790476276469321E-5</v>
      </c>
      <c r="O44" s="110">
        <f t="shared" ca="1" si="14"/>
        <v>1722445.4748572081</v>
      </c>
      <c r="P44" s="37">
        <f t="shared" ca="1" si="15"/>
        <v>72201.115900377001</v>
      </c>
      <c r="Q44" s="37">
        <f t="shared" ca="1" si="16"/>
        <v>39014.711152195698</v>
      </c>
      <c r="R44">
        <f t="shared" ca="1" si="5"/>
        <v>3.1430952304451309E-2</v>
      </c>
    </row>
    <row r="45" spans="1:18">
      <c r="A45" s="107">
        <v>21209.5</v>
      </c>
      <c r="B45" s="107">
        <v>-0.29259499999898253</v>
      </c>
      <c r="C45" s="107">
        <v>0.1</v>
      </c>
      <c r="D45" s="109">
        <f t="shared" si="6"/>
        <v>2.1209500000000001</v>
      </c>
      <c r="E45" s="109">
        <f t="shared" si="6"/>
        <v>-0.29259499999898253</v>
      </c>
      <c r="F45" s="37">
        <f t="shared" si="7"/>
        <v>0.21209500000000003</v>
      </c>
      <c r="G45" s="37">
        <f t="shared" si="7"/>
        <v>-2.9259499999898256E-2</v>
      </c>
      <c r="H45" s="37">
        <f t="shared" si="8"/>
        <v>0.44984289025000007</v>
      </c>
      <c r="I45" s="37">
        <f t="shared" si="9"/>
        <v>0.95409427807573766</v>
      </c>
      <c r="J45" s="37">
        <f t="shared" si="10"/>
        <v>2.0235862590847358</v>
      </c>
      <c r="K45" s="37">
        <f t="shared" si="11"/>
        <v>-6.205793652478421E-2</v>
      </c>
      <c r="L45" s="37">
        <f t="shared" si="12"/>
        <v>-0.13162178047224107</v>
      </c>
      <c r="M45" s="37">
        <f t="shared" ca="1" si="4"/>
        <v>-0.3031256424181909</v>
      </c>
      <c r="N45" s="37">
        <f t="shared" ca="1" si="13"/>
        <v>1.108944297612307E-5</v>
      </c>
      <c r="O45" s="110">
        <f t="shared" ca="1" si="14"/>
        <v>1515522.7161794479</v>
      </c>
      <c r="P45" s="37">
        <f t="shared" ca="1" si="15"/>
        <v>67460.191579535182</v>
      </c>
      <c r="Q45" s="37">
        <f t="shared" ca="1" si="16"/>
        <v>34464.10201576128</v>
      </c>
      <c r="R45">
        <f t="shared" ca="1" si="5"/>
        <v>1.0530642419208369E-2</v>
      </c>
    </row>
    <row r="46" spans="1:18">
      <c r="A46" s="107">
        <v>30347.5</v>
      </c>
      <c r="B46" s="107">
        <v>-0.3064749999975902</v>
      </c>
      <c r="C46" s="107">
        <v>1</v>
      </c>
      <c r="D46" s="109">
        <f t="shared" si="6"/>
        <v>3.0347499999999998</v>
      </c>
      <c r="E46" s="109">
        <f t="shared" si="6"/>
        <v>-0.3064749999975902</v>
      </c>
      <c r="F46" s="37">
        <f t="shared" si="7"/>
        <v>3.0347499999999998</v>
      </c>
      <c r="G46" s="37">
        <f t="shared" si="7"/>
        <v>-0.3064749999975902</v>
      </c>
      <c r="H46" s="37">
        <f t="shared" si="8"/>
        <v>9.2097075624999984</v>
      </c>
      <c r="I46" s="37">
        <f t="shared" si="9"/>
        <v>27.949160025296869</v>
      </c>
      <c r="J46" s="37">
        <f t="shared" si="10"/>
        <v>84.818713386769673</v>
      </c>
      <c r="K46" s="37">
        <f t="shared" si="11"/>
        <v>-0.9300750062426868</v>
      </c>
      <c r="L46" s="37">
        <f t="shared" si="12"/>
        <v>-2.8225451251949938</v>
      </c>
      <c r="M46" s="37">
        <f t="shared" ca="1" si="4"/>
        <v>-0.30624124500442318</v>
      </c>
      <c r="N46" s="37">
        <f t="shared" ca="1" si="13"/>
        <v>5.4641396830515216E-8</v>
      </c>
      <c r="O46" s="110">
        <f t="shared" ca="1" si="14"/>
        <v>4307203.7190979104</v>
      </c>
      <c r="P46" s="37">
        <f t="shared" ca="1" si="15"/>
        <v>797705.97358360235</v>
      </c>
      <c r="Q46" s="37">
        <f t="shared" ca="1" si="16"/>
        <v>37767.726486506341</v>
      </c>
      <c r="R46">
        <f t="shared" ca="1" si="5"/>
        <v>-2.3375499316702353E-4</v>
      </c>
    </row>
    <row r="47" spans="1:18">
      <c r="A47" s="107">
        <v>31264.5</v>
      </c>
      <c r="B47" s="107">
        <v>-0.30584500000259141</v>
      </c>
      <c r="C47" s="107">
        <v>1</v>
      </c>
      <c r="D47" s="109">
        <f t="shared" si="6"/>
        <v>3.1264500000000002</v>
      </c>
      <c r="E47" s="109">
        <f t="shared" si="6"/>
        <v>-0.30584500000259141</v>
      </c>
      <c r="F47" s="37">
        <f t="shared" si="7"/>
        <v>3.1264500000000002</v>
      </c>
      <c r="G47" s="37">
        <f t="shared" si="7"/>
        <v>-0.30584500000259141</v>
      </c>
      <c r="H47" s="37">
        <f t="shared" si="8"/>
        <v>9.7746896025000005</v>
      </c>
      <c r="I47" s="37">
        <f t="shared" si="9"/>
        <v>30.560078307736127</v>
      </c>
      <c r="J47" s="37">
        <f t="shared" si="10"/>
        <v>95.544556825221619</v>
      </c>
      <c r="K47" s="37">
        <f t="shared" si="11"/>
        <v>-0.95620910025810191</v>
      </c>
      <c r="L47" s="37">
        <f t="shared" si="12"/>
        <v>-2.9895399415019428</v>
      </c>
      <c r="M47" s="37">
        <f t="shared" ca="1" si="4"/>
        <v>-0.30507710419406908</v>
      </c>
      <c r="N47" s="37">
        <f t="shared" ca="1" si="13"/>
        <v>5.8966397274615229E-7</v>
      </c>
      <c r="O47" s="110">
        <f t="shared" ca="1" si="14"/>
        <v>693120.36521599407</v>
      </c>
      <c r="P47" s="37">
        <f t="shared" ca="1" si="15"/>
        <v>410381.15507033298</v>
      </c>
      <c r="Q47" s="37">
        <f t="shared" ca="1" si="16"/>
        <v>432.4279485770773</v>
      </c>
      <c r="R47">
        <f t="shared" ca="1" si="5"/>
        <v>-7.6789580852232309E-4</v>
      </c>
    </row>
    <row r="48" spans="1:18">
      <c r="A48" s="107">
        <v>31264.5</v>
      </c>
      <c r="B48" s="107">
        <v>-0.30574499999784166</v>
      </c>
      <c r="C48" s="107">
        <v>1</v>
      </c>
      <c r="D48" s="109">
        <f t="shared" si="6"/>
        <v>3.1264500000000002</v>
      </c>
      <c r="E48" s="109">
        <f t="shared" si="6"/>
        <v>-0.30574499999784166</v>
      </c>
      <c r="F48" s="37">
        <f t="shared" si="7"/>
        <v>3.1264500000000002</v>
      </c>
      <c r="G48" s="37">
        <f t="shared" si="7"/>
        <v>-0.30574499999784166</v>
      </c>
      <c r="H48" s="37">
        <f t="shared" si="8"/>
        <v>9.7746896025000005</v>
      </c>
      <c r="I48" s="37">
        <f t="shared" si="9"/>
        <v>30.560078307736127</v>
      </c>
      <c r="J48" s="37">
        <f t="shared" si="10"/>
        <v>95.544556825221619</v>
      </c>
      <c r="K48" s="37">
        <f t="shared" si="11"/>
        <v>-0.95589645524325206</v>
      </c>
      <c r="L48" s="37">
        <f t="shared" si="12"/>
        <v>-2.9885624724952655</v>
      </c>
      <c r="M48" s="37">
        <f t="shared" ca="1" si="4"/>
        <v>-0.30507710419406908</v>
      </c>
      <c r="N48" s="37">
        <f t="shared" ca="1" si="13"/>
        <v>4.4608480469701795E-7</v>
      </c>
      <c r="O48" s="110">
        <f t="shared" ca="1" si="14"/>
        <v>693120.36521599407</v>
      </c>
      <c r="P48" s="37">
        <f t="shared" ca="1" si="15"/>
        <v>410381.15507033298</v>
      </c>
      <c r="Q48" s="37">
        <f t="shared" ca="1" si="16"/>
        <v>432.4279485770773</v>
      </c>
      <c r="R48">
        <f t="shared" ca="1" si="5"/>
        <v>-6.6789580377257796E-4</v>
      </c>
    </row>
    <row r="49" spans="1:18">
      <c r="A49" s="107">
        <v>31308</v>
      </c>
      <c r="B49" s="107">
        <v>-0.30597999999736203</v>
      </c>
      <c r="C49" s="107">
        <v>1</v>
      </c>
      <c r="D49" s="109">
        <f t="shared" si="6"/>
        <v>3.1307999999999998</v>
      </c>
      <c r="E49" s="109">
        <f t="shared" si="6"/>
        <v>-0.30597999999736203</v>
      </c>
      <c r="F49" s="37">
        <f t="shared" si="7"/>
        <v>3.1307999999999998</v>
      </c>
      <c r="G49" s="37">
        <f t="shared" si="7"/>
        <v>-0.30597999999736203</v>
      </c>
      <c r="H49" s="37">
        <f t="shared" si="8"/>
        <v>9.8019086399999988</v>
      </c>
      <c r="I49" s="37">
        <f t="shared" si="9"/>
        <v>30.687815570111994</v>
      </c>
      <c r="J49" s="37">
        <f t="shared" si="10"/>
        <v>96.077412986906623</v>
      </c>
      <c r="K49" s="37">
        <f t="shared" si="11"/>
        <v>-0.95796218399174093</v>
      </c>
      <c r="L49" s="37">
        <f t="shared" si="12"/>
        <v>-2.9991880056413422</v>
      </c>
      <c r="M49" s="37">
        <f t="shared" ca="1" si="4"/>
        <v>-0.30501518852326681</v>
      </c>
      <c r="N49" s="37">
        <f t="shared" ca="1" si="13"/>
        <v>9.3086118054578637E-7</v>
      </c>
      <c r="O49" s="110">
        <f t="shared" ca="1" si="14"/>
        <v>596916.7621691348</v>
      </c>
      <c r="P49" s="37">
        <f t="shared" ca="1" si="15"/>
        <v>394711.95681237447</v>
      </c>
      <c r="Q49" s="37">
        <f t="shared" ca="1" si="16"/>
        <v>974.64690750205455</v>
      </c>
      <c r="R49">
        <f t="shared" ca="1" si="5"/>
        <v>-9.6481147409521739E-4</v>
      </c>
    </row>
    <row r="50" spans="1:18">
      <c r="A50" s="107">
        <v>32071.5</v>
      </c>
      <c r="B50" s="107">
        <v>-0.30821500000456581</v>
      </c>
      <c r="C50" s="107">
        <v>1</v>
      </c>
      <c r="D50" s="109">
        <f t="shared" ref="D50:E112" si="17">A50/A$18</f>
        <v>3.2071499999999999</v>
      </c>
      <c r="E50" s="109">
        <f t="shared" si="17"/>
        <v>-0.30821500000456581</v>
      </c>
      <c r="F50" s="37">
        <f t="shared" ref="F50:G112" si="18">$C50*D50</f>
        <v>3.2071499999999999</v>
      </c>
      <c r="G50" s="37">
        <f t="shared" si="18"/>
        <v>-0.30821500000456581</v>
      </c>
      <c r="H50" s="37">
        <f t="shared" si="8"/>
        <v>10.2858111225</v>
      </c>
      <c r="I50" s="37">
        <f t="shared" si="9"/>
        <v>32.988139141525878</v>
      </c>
      <c r="J50" s="37">
        <f t="shared" si="10"/>
        <v>105.79791044774471</v>
      </c>
      <c r="K50" s="37">
        <f t="shared" si="11"/>
        <v>-0.98849173726464323</v>
      </c>
      <c r="L50" s="37">
        <f t="shared" si="12"/>
        <v>-3.1702412751683005</v>
      </c>
      <c r="M50" s="37">
        <f t="shared" ca="1" si="4"/>
        <v>-0.30382977688966079</v>
      </c>
      <c r="N50" s="37">
        <f t="shared" ca="1" si="13"/>
        <v>1.9230181767497318E-5</v>
      </c>
      <c r="O50" s="110">
        <f t="shared" ca="1" si="14"/>
        <v>86299.620371253055</v>
      </c>
      <c r="P50" s="37">
        <f t="shared" ca="1" si="15"/>
        <v>164891.67199902132</v>
      </c>
      <c r="Q50" s="37">
        <f t="shared" ca="1" si="16"/>
        <v>47269.907417972368</v>
      </c>
      <c r="R50">
        <f t="shared" ca="1" si="5"/>
        <v>-4.3852231149050236E-3</v>
      </c>
    </row>
    <row r="51" spans="1:18">
      <c r="A51" s="107">
        <v>32126.5</v>
      </c>
      <c r="B51" s="107">
        <v>-0.30436500000359956</v>
      </c>
      <c r="C51" s="107">
        <v>1</v>
      </c>
      <c r="D51" s="109">
        <f t="shared" si="17"/>
        <v>3.21265</v>
      </c>
      <c r="E51" s="109">
        <f t="shared" si="17"/>
        <v>-0.30436500000359956</v>
      </c>
      <c r="F51" s="37">
        <f t="shared" si="18"/>
        <v>3.21265</v>
      </c>
      <c r="G51" s="37">
        <f t="shared" si="18"/>
        <v>-0.30436500000359956</v>
      </c>
      <c r="H51" s="37">
        <f t="shared" si="8"/>
        <v>10.321120022500001</v>
      </c>
      <c r="I51" s="37">
        <f t="shared" si="9"/>
        <v>33.15814624028463</v>
      </c>
      <c r="J51" s="37">
        <f t="shared" si="10"/>
        <v>106.52551851885042</v>
      </c>
      <c r="K51" s="37">
        <f t="shared" si="11"/>
        <v>-0.97781821726156415</v>
      </c>
      <c r="L51" s="37">
        <f t="shared" si="12"/>
        <v>-3.1413876956853639</v>
      </c>
      <c r="M51" s="37">
        <f t="shared" ca="1" si="4"/>
        <v>-0.3037371735457427</v>
      </c>
      <c r="N51" s="37">
        <f t="shared" ca="1" si="13"/>
        <v>3.9416606118509353E-7</v>
      </c>
      <c r="O51" s="110">
        <f t="shared" ca="1" si="14"/>
        <v>138115.63768644084</v>
      </c>
      <c r="P51" s="37">
        <f t="shared" ca="1" si="15"/>
        <v>151838.44949373597</v>
      </c>
      <c r="Q51" s="37">
        <f t="shared" ca="1" si="16"/>
        <v>53391.253862711477</v>
      </c>
      <c r="R51">
        <f t="shared" ca="1" si="5"/>
        <v>-6.2782645785686153E-4</v>
      </c>
    </row>
    <row r="52" spans="1:18">
      <c r="A52" s="107">
        <v>32757</v>
      </c>
      <c r="B52" s="107">
        <v>-0.30126999999629334</v>
      </c>
      <c r="C52" s="107">
        <v>1</v>
      </c>
      <c r="D52" s="109">
        <f t="shared" si="17"/>
        <v>3.2757000000000001</v>
      </c>
      <c r="E52" s="109">
        <f t="shared" si="17"/>
        <v>-0.30126999999629334</v>
      </c>
      <c r="F52" s="37">
        <f t="shared" si="18"/>
        <v>3.2757000000000001</v>
      </c>
      <c r="G52" s="37">
        <f t="shared" si="18"/>
        <v>-0.30126999999629334</v>
      </c>
      <c r="H52" s="37">
        <f t="shared" si="8"/>
        <v>10.730210490000001</v>
      </c>
      <c r="I52" s="37">
        <f t="shared" si="9"/>
        <v>35.148950502093001</v>
      </c>
      <c r="J52" s="37">
        <f t="shared" si="10"/>
        <v>115.13741715970605</v>
      </c>
      <c r="K52" s="37">
        <f t="shared" si="11"/>
        <v>-0.98687013898785814</v>
      </c>
      <c r="L52" s="37">
        <f t="shared" si="12"/>
        <v>-3.2326905142825271</v>
      </c>
      <c r="M52" s="37">
        <f t="shared" ca="1" si="4"/>
        <v>-0.30260637787739875</v>
      </c>
      <c r="N52" s="37">
        <f t="shared" ca="1" si="13"/>
        <v>1.7859058411077869E-6</v>
      </c>
      <c r="O52" s="110">
        <f t="shared" ca="1" si="14"/>
        <v>1624192.3158079882</v>
      </c>
      <c r="P52" s="37">
        <f t="shared" ca="1" si="15"/>
        <v>39122.2798146809</v>
      </c>
      <c r="Q52" s="37">
        <f t="shared" ca="1" si="16"/>
        <v>151943.30395678626</v>
      </c>
      <c r="R52">
        <f t="shared" ca="1" si="5"/>
        <v>1.3363778811054106E-3</v>
      </c>
    </row>
    <row r="53" spans="1:18">
      <c r="A53" s="107">
        <v>32887.5</v>
      </c>
      <c r="B53" s="107">
        <v>-0.3024749999967753</v>
      </c>
      <c r="C53" s="107">
        <v>1</v>
      </c>
      <c r="D53" s="109">
        <f t="shared" si="17"/>
        <v>3.2887499999999998</v>
      </c>
      <c r="E53" s="109">
        <f t="shared" si="17"/>
        <v>-0.3024749999967753</v>
      </c>
      <c r="F53" s="37">
        <f t="shared" si="18"/>
        <v>3.2887499999999998</v>
      </c>
      <c r="G53" s="37">
        <f t="shared" si="18"/>
        <v>-0.3024749999967753</v>
      </c>
      <c r="H53" s="37">
        <f t="shared" si="8"/>
        <v>10.8158765625</v>
      </c>
      <c r="I53" s="37">
        <f t="shared" si="9"/>
        <v>35.570714044921871</v>
      </c>
      <c r="J53" s="37">
        <f t="shared" si="10"/>
        <v>116.98318581523679</v>
      </c>
      <c r="K53" s="37">
        <f t="shared" si="11"/>
        <v>-0.9947646562393947</v>
      </c>
      <c r="L53" s="37">
        <f t="shared" si="12"/>
        <v>-3.2715322632073089</v>
      </c>
      <c r="M53" s="37">
        <f t="shared" ca="1" si="4"/>
        <v>-0.30235642130768475</v>
      </c>
      <c r="N53" s="37">
        <f t="shared" ca="1" si="13"/>
        <v>1.406090550643159E-8</v>
      </c>
      <c r="O53" s="110">
        <f t="shared" ca="1" si="14"/>
        <v>2142188.3240526267</v>
      </c>
      <c r="P53" s="37">
        <f t="shared" ca="1" si="15"/>
        <v>24712.564924661263</v>
      </c>
      <c r="Q53" s="37">
        <f t="shared" ca="1" si="16"/>
        <v>179076.38090380694</v>
      </c>
      <c r="R53">
        <f t="shared" ca="1" si="5"/>
        <v>-1.185786890905427E-4</v>
      </c>
    </row>
    <row r="54" spans="1:18">
      <c r="A54" s="107">
        <v>32977</v>
      </c>
      <c r="B54" s="107">
        <v>-0.30206999999791151</v>
      </c>
      <c r="C54" s="107">
        <v>1</v>
      </c>
      <c r="D54" s="109">
        <f t="shared" si="17"/>
        <v>3.2976999999999999</v>
      </c>
      <c r="E54" s="109">
        <f t="shared" si="17"/>
        <v>-0.30206999999791151</v>
      </c>
      <c r="F54" s="37">
        <f t="shared" si="18"/>
        <v>3.2976999999999999</v>
      </c>
      <c r="G54" s="37">
        <f t="shared" si="18"/>
        <v>-0.30206999999791151</v>
      </c>
      <c r="H54" s="37">
        <f t="shared" si="8"/>
        <v>10.874825289999999</v>
      </c>
      <c r="I54" s="37">
        <f t="shared" si="9"/>
        <v>35.861911358832991</v>
      </c>
      <c r="J54" s="37">
        <f t="shared" si="10"/>
        <v>118.26182508802354</v>
      </c>
      <c r="K54" s="37">
        <f t="shared" si="11"/>
        <v>-0.99613623899311277</v>
      </c>
      <c r="L54" s="37">
        <f t="shared" si="12"/>
        <v>-3.284958475327588</v>
      </c>
      <c r="M54" s="37">
        <f t="shared" ca="1" si="4"/>
        <v>-0.30218184150322969</v>
      </c>
      <c r="N54" s="37">
        <f t="shared" ca="1" si="13"/>
        <v>1.2508522311835948E-8</v>
      </c>
      <c r="O54" s="110">
        <f t="shared" ca="1" si="14"/>
        <v>2540290.7031634478</v>
      </c>
      <c r="P54" s="37">
        <f t="shared" ca="1" si="15"/>
        <v>16690.003435449962</v>
      </c>
      <c r="Q54" s="37">
        <f t="shared" ca="1" si="16"/>
        <v>199064.86006001834</v>
      </c>
      <c r="R54">
        <f t="shared" ca="1" si="5"/>
        <v>1.118415053181776E-4</v>
      </c>
    </row>
    <row r="55" spans="1:18">
      <c r="A55" s="107">
        <v>33761</v>
      </c>
      <c r="B55" s="107">
        <v>-0.29980999999679625</v>
      </c>
      <c r="C55" s="107">
        <v>1</v>
      </c>
      <c r="D55" s="109">
        <f t="shared" si="17"/>
        <v>3.3761000000000001</v>
      </c>
      <c r="E55" s="109">
        <f t="shared" si="17"/>
        <v>-0.29980999999679625</v>
      </c>
      <c r="F55" s="37">
        <f t="shared" si="18"/>
        <v>3.3761000000000001</v>
      </c>
      <c r="G55" s="37">
        <f t="shared" si="18"/>
        <v>-0.29980999999679625</v>
      </c>
      <c r="H55" s="37">
        <f t="shared" si="8"/>
        <v>11.39805121</v>
      </c>
      <c r="I55" s="37">
        <f t="shared" si="9"/>
        <v>38.480960690081005</v>
      </c>
      <c r="J55" s="37">
        <f t="shared" si="10"/>
        <v>129.9155713857825</v>
      </c>
      <c r="K55" s="37">
        <f t="shared" si="11"/>
        <v>-1.0121885409891838</v>
      </c>
      <c r="L55" s="37">
        <f t="shared" si="12"/>
        <v>-3.4172497332335836</v>
      </c>
      <c r="M55" s="37">
        <f t="shared" ca="1" si="4"/>
        <v>-0.30054287650798872</v>
      </c>
      <c r="N55" s="37">
        <f t="shared" ca="1" si="13"/>
        <v>5.3710798065764755E-7</v>
      </c>
      <c r="O55" s="110">
        <f t="shared" ca="1" si="14"/>
        <v>7564912.2828147495</v>
      </c>
      <c r="P55" s="37">
        <f t="shared" ca="1" si="15"/>
        <v>14944.63514787338</v>
      </c>
      <c r="Q55" s="37">
        <f t="shared" ca="1" si="16"/>
        <v>424019.73375187733</v>
      </c>
      <c r="R55">
        <f t="shared" ca="1" si="5"/>
        <v>7.3287651119247066E-4</v>
      </c>
    </row>
    <row r="56" spans="1:18">
      <c r="A56" s="107">
        <v>33784</v>
      </c>
      <c r="B56" s="107">
        <v>-0.30054000000382075</v>
      </c>
      <c r="C56" s="107">
        <v>1</v>
      </c>
      <c r="D56" s="109">
        <f t="shared" si="17"/>
        <v>3.3784000000000001</v>
      </c>
      <c r="E56" s="109">
        <f t="shared" si="17"/>
        <v>-0.30054000000382075</v>
      </c>
      <c r="F56" s="37">
        <f t="shared" si="18"/>
        <v>3.3784000000000001</v>
      </c>
      <c r="G56" s="37">
        <f t="shared" si="18"/>
        <v>-0.30054000000382075</v>
      </c>
      <c r="H56" s="37">
        <f t="shared" si="8"/>
        <v>11.413586560000001</v>
      </c>
      <c r="I56" s="37">
        <f t="shared" si="9"/>
        <v>38.559660834304005</v>
      </c>
      <c r="J56" s="37">
        <f t="shared" si="10"/>
        <v>130.26995816261265</v>
      </c>
      <c r="K56" s="37">
        <f t="shared" si="11"/>
        <v>-1.015344336012908</v>
      </c>
      <c r="L56" s="37">
        <f t="shared" si="12"/>
        <v>-3.4302393047860082</v>
      </c>
      <c r="M56" s="37">
        <f t="shared" ca="1" si="4"/>
        <v>-0.3004918218018956</v>
      </c>
      <c r="N56" s="37">
        <f t="shared" ca="1" si="13"/>
        <v>2.3211391407408254E-9</v>
      </c>
      <c r="O56" s="110">
        <f t="shared" ca="1" si="14"/>
        <v>7755133.2183506303</v>
      </c>
      <c r="P56" s="37">
        <f t="shared" ca="1" si="15"/>
        <v>16845.113536649787</v>
      </c>
      <c r="Q56" s="37">
        <f t="shared" ca="1" si="16"/>
        <v>432016.14627599635</v>
      </c>
      <c r="R56">
        <f t="shared" ca="1" si="5"/>
        <v>-4.8178201925153097E-5</v>
      </c>
    </row>
    <row r="57" spans="1:18">
      <c r="A57" s="107">
        <v>33802.5</v>
      </c>
      <c r="B57" s="107">
        <v>-0.30042500000126893</v>
      </c>
      <c r="C57" s="107">
        <v>1</v>
      </c>
      <c r="D57" s="109">
        <f t="shared" si="17"/>
        <v>3.3802500000000002</v>
      </c>
      <c r="E57" s="109">
        <f t="shared" si="17"/>
        <v>-0.30042500000126893</v>
      </c>
      <c r="F57" s="37">
        <f t="shared" si="18"/>
        <v>3.3802500000000002</v>
      </c>
      <c r="G57" s="37">
        <f t="shared" si="18"/>
        <v>-0.30042500000126893</v>
      </c>
      <c r="H57" s="37">
        <f t="shared" si="8"/>
        <v>11.426090062500002</v>
      </c>
      <c r="I57" s="37">
        <f t="shared" si="9"/>
        <v>38.623040933765637</v>
      </c>
      <c r="J57" s="37">
        <f t="shared" si="10"/>
        <v>130.55553411636132</v>
      </c>
      <c r="K57" s="37">
        <f t="shared" si="11"/>
        <v>-1.0155116062542893</v>
      </c>
      <c r="L57" s="37">
        <f t="shared" si="12"/>
        <v>-3.4326831070410613</v>
      </c>
      <c r="M57" s="37">
        <f t="shared" ca="1" si="4"/>
        <v>-0.30045063309326447</v>
      </c>
      <c r="N57" s="37">
        <f t="shared" ca="1" si="13"/>
        <v>6.5705540525218577E-10</v>
      </c>
      <c r="O57" s="110">
        <f t="shared" ca="1" si="14"/>
        <v>7909952.0413648766</v>
      </c>
      <c r="P57" s="37">
        <f t="shared" ca="1" si="15"/>
        <v>18458.123999929619</v>
      </c>
      <c r="Q57" s="37">
        <f t="shared" ca="1" si="16"/>
        <v>438507.5795387968</v>
      </c>
      <c r="R57">
        <f t="shared" ca="1" si="5"/>
        <v>2.5633091995547197E-5</v>
      </c>
    </row>
    <row r="58" spans="1:18">
      <c r="A58" s="107"/>
      <c r="B58" s="107"/>
      <c r="C58" s="107"/>
      <c r="D58" s="109">
        <f t="shared" si="17"/>
        <v>0</v>
      </c>
      <c r="E58" s="109">
        <f t="shared" si="17"/>
        <v>0</v>
      </c>
      <c r="F58" s="37">
        <f t="shared" si="18"/>
        <v>0</v>
      </c>
      <c r="G58" s="37">
        <f t="shared" si="18"/>
        <v>0</v>
      </c>
      <c r="H58" s="37">
        <f t="shared" si="8"/>
        <v>0</v>
      </c>
      <c r="I58" s="37">
        <f t="shared" si="9"/>
        <v>0</v>
      </c>
      <c r="J58" s="37">
        <f t="shared" si="10"/>
        <v>0</v>
      </c>
      <c r="K58" s="37">
        <f t="shared" si="11"/>
        <v>0</v>
      </c>
      <c r="L58" s="37">
        <f t="shared" si="12"/>
        <v>0</v>
      </c>
      <c r="M58" s="37">
        <f t="shared" ca="1" si="4"/>
        <v>-0.19280312919734949</v>
      </c>
      <c r="N58" s="37">
        <f t="shared" ca="1" si="13"/>
        <v>0</v>
      </c>
      <c r="O58" s="110">
        <f t="shared" ca="1" si="14"/>
        <v>0</v>
      </c>
      <c r="P58" s="37">
        <f t="shared" ca="1" si="15"/>
        <v>0</v>
      </c>
      <c r="Q58" s="37">
        <f t="shared" ca="1" si="16"/>
        <v>0</v>
      </c>
      <c r="R58">
        <f t="shared" ca="1" si="5"/>
        <v>0.19280312919734949</v>
      </c>
    </row>
    <row r="59" spans="1:18">
      <c r="A59" s="107"/>
      <c r="B59" s="107"/>
      <c r="C59" s="107"/>
      <c r="D59" s="109">
        <f t="shared" si="17"/>
        <v>0</v>
      </c>
      <c r="E59" s="109">
        <f t="shared" si="17"/>
        <v>0</v>
      </c>
      <c r="F59" s="37">
        <f t="shared" si="18"/>
        <v>0</v>
      </c>
      <c r="G59" s="37">
        <f t="shared" si="18"/>
        <v>0</v>
      </c>
      <c r="H59" s="37">
        <f t="shared" si="8"/>
        <v>0</v>
      </c>
      <c r="I59" s="37">
        <f t="shared" si="9"/>
        <v>0</v>
      </c>
      <c r="J59" s="37">
        <f t="shared" si="10"/>
        <v>0</v>
      </c>
      <c r="K59" s="37">
        <f t="shared" si="11"/>
        <v>0</v>
      </c>
      <c r="L59" s="37">
        <f t="shared" si="12"/>
        <v>0</v>
      </c>
      <c r="M59" s="37">
        <f t="shared" ca="1" si="4"/>
        <v>-0.19280312919734949</v>
      </c>
      <c r="N59" s="37">
        <f t="shared" ca="1" si="13"/>
        <v>0</v>
      </c>
      <c r="O59" s="110">
        <f t="shared" ca="1" si="14"/>
        <v>0</v>
      </c>
      <c r="P59" s="37">
        <f t="shared" ca="1" si="15"/>
        <v>0</v>
      </c>
      <c r="Q59" s="37">
        <f t="shared" ca="1" si="16"/>
        <v>0</v>
      </c>
      <c r="R59">
        <f t="shared" ca="1" si="5"/>
        <v>0.19280312919734949</v>
      </c>
    </row>
    <row r="60" spans="1:18">
      <c r="A60" s="107"/>
      <c r="B60" s="107"/>
      <c r="C60" s="107"/>
      <c r="D60" s="109">
        <f t="shared" si="17"/>
        <v>0</v>
      </c>
      <c r="E60" s="109">
        <f t="shared" si="17"/>
        <v>0</v>
      </c>
      <c r="F60" s="37">
        <f t="shared" si="18"/>
        <v>0</v>
      </c>
      <c r="G60" s="37">
        <f t="shared" si="18"/>
        <v>0</v>
      </c>
      <c r="H60" s="37">
        <f t="shared" si="8"/>
        <v>0</v>
      </c>
      <c r="I60" s="37">
        <f t="shared" si="9"/>
        <v>0</v>
      </c>
      <c r="J60" s="37">
        <f t="shared" si="10"/>
        <v>0</v>
      </c>
      <c r="K60" s="37">
        <f t="shared" si="11"/>
        <v>0</v>
      </c>
      <c r="L60" s="37">
        <f t="shared" si="12"/>
        <v>0</v>
      </c>
      <c r="M60" s="37">
        <f t="shared" ca="1" si="4"/>
        <v>-0.19280312919734949</v>
      </c>
      <c r="N60" s="37">
        <f t="shared" ca="1" si="13"/>
        <v>0</v>
      </c>
      <c r="O60" s="110">
        <f t="shared" ca="1" si="14"/>
        <v>0</v>
      </c>
      <c r="P60" s="37">
        <f t="shared" ca="1" si="15"/>
        <v>0</v>
      </c>
      <c r="Q60" s="37">
        <f t="shared" ca="1" si="16"/>
        <v>0</v>
      </c>
      <c r="R60">
        <f t="shared" ca="1" si="5"/>
        <v>0.19280312919734949</v>
      </c>
    </row>
    <row r="61" spans="1:18">
      <c r="A61" s="107"/>
      <c r="B61" s="107"/>
      <c r="C61" s="107"/>
      <c r="D61" s="109">
        <f t="shared" si="17"/>
        <v>0</v>
      </c>
      <c r="E61" s="109">
        <f t="shared" si="17"/>
        <v>0</v>
      </c>
      <c r="F61" s="37">
        <f t="shared" si="18"/>
        <v>0</v>
      </c>
      <c r="G61" s="37">
        <f t="shared" si="18"/>
        <v>0</v>
      </c>
      <c r="H61" s="37">
        <f t="shared" si="8"/>
        <v>0</v>
      </c>
      <c r="I61" s="37">
        <f t="shared" si="9"/>
        <v>0</v>
      </c>
      <c r="J61" s="37">
        <f t="shared" si="10"/>
        <v>0</v>
      </c>
      <c r="K61" s="37">
        <f t="shared" si="11"/>
        <v>0</v>
      </c>
      <c r="L61" s="37">
        <f t="shared" si="12"/>
        <v>0</v>
      </c>
      <c r="M61" s="37">
        <f t="shared" ca="1" si="4"/>
        <v>-0.19280312919734949</v>
      </c>
      <c r="N61" s="37">
        <f t="shared" ca="1" si="13"/>
        <v>0</v>
      </c>
      <c r="O61" s="110">
        <f t="shared" ca="1" si="14"/>
        <v>0</v>
      </c>
      <c r="P61" s="37">
        <f t="shared" ca="1" si="15"/>
        <v>0</v>
      </c>
      <c r="Q61" s="37">
        <f t="shared" ca="1" si="16"/>
        <v>0</v>
      </c>
      <c r="R61">
        <f t="shared" ca="1" si="5"/>
        <v>0.19280312919734949</v>
      </c>
    </row>
    <row r="62" spans="1:18">
      <c r="A62" s="107"/>
      <c r="B62" s="107"/>
      <c r="C62" s="107"/>
      <c r="D62" s="109">
        <f t="shared" si="17"/>
        <v>0</v>
      </c>
      <c r="E62" s="109">
        <f t="shared" si="17"/>
        <v>0</v>
      </c>
      <c r="F62" s="37">
        <f t="shared" si="18"/>
        <v>0</v>
      </c>
      <c r="G62" s="37">
        <f t="shared" si="18"/>
        <v>0</v>
      </c>
      <c r="H62" s="37">
        <f t="shared" si="8"/>
        <v>0</v>
      </c>
      <c r="I62" s="37">
        <f t="shared" si="9"/>
        <v>0</v>
      </c>
      <c r="J62" s="37">
        <f t="shared" si="10"/>
        <v>0</v>
      </c>
      <c r="K62" s="37">
        <f t="shared" si="11"/>
        <v>0</v>
      </c>
      <c r="L62" s="37">
        <f t="shared" si="12"/>
        <v>0</v>
      </c>
      <c r="M62" s="37">
        <f t="shared" ca="1" si="4"/>
        <v>-0.19280312919734949</v>
      </c>
      <c r="N62" s="37">
        <f t="shared" ca="1" si="13"/>
        <v>0</v>
      </c>
      <c r="O62" s="110">
        <f t="shared" ca="1" si="14"/>
        <v>0</v>
      </c>
      <c r="P62" s="37">
        <f t="shared" ca="1" si="15"/>
        <v>0</v>
      </c>
      <c r="Q62" s="37">
        <f t="shared" ca="1" si="16"/>
        <v>0</v>
      </c>
      <c r="R62">
        <f t="shared" ca="1" si="5"/>
        <v>0.19280312919734949</v>
      </c>
    </row>
    <row r="63" spans="1:18">
      <c r="A63" s="107"/>
      <c r="B63" s="107"/>
      <c r="C63" s="107"/>
      <c r="D63" s="109">
        <f t="shared" si="17"/>
        <v>0</v>
      </c>
      <c r="E63" s="109">
        <f t="shared" si="17"/>
        <v>0</v>
      </c>
      <c r="F63" s="37">
        <f t="shared" si="18"/>
        <v>0</v>
      </c>
      <c r="G63" s="37">
        <f t="shared" si="18"/>
        <v>0</v>
      </c>
      <c r="H63" s="37">
        <f t="shared" si="8"/>
        <v>0</v>
      </c>
      <c r="I63" s="37">
        <f t="shared" si="9"/>
        <v>0</v>
      </c>
      <c r="J63" s="37">
        <f t="shared" si="10"/>
        <v>0</v>
      </c>
      <c r="K63" s="37">
        <f t="shared" si="11"/>
        <v>0</v>
      </c>
      <c r="L63" s="37">
        <f t="shared" si="12"/>
        <v>0</v>
      </c>
      <c r="M63" s="37">
        <f t="shared" ca="1" si="4"/>
        <v>-0.19280312919734949</v>
      </c>
      <c r="N63" s="37">
        <f t="shared" ca="1" si="13"/>
        <v>0</v>
      </c>
      <c r="O63" s="110">
        <f t="shared" ca="1" si="14"/>
        <v>0</v>
      </c>
      <c r="P63" s="37">
        <f t="shared" ca="1" si="15"/>
        <v>0</v>
      </c>
      <c r="Q63" s="37">
        <f t="shared" ca="1" si="16"/>
        <v>0</v>
      </c>
      <c r="R63">
        <f t="shared" ca="1" si="5"/>
        <v>0.19280312919734949</v>
      </c>
    </row>
    <row r="64" spans="1:18">
      <c r="A64" s="107"/>
      <c r="B64" s="107"/>
      <c r="C64" s="107"/>
      <c r="D64" s="109">
        <f t="shared" si="17"/>
        <v>0</v>
      </c>
      <c r="E64" s="109">
        <f t="shared" si="17"/>
        <v>0</v>
      </c>
      <c r="F64" s="37">
        <f t="shared" si="18"/>
        <v>0</v>
      </c>
      <c r="G64" s="37">
        <f t="shared" si="18"/>
        <v>0</v>
      </c>
      <c r="H64" s="37">
        <f t="shared" si="8"/>
        <v>0</v>
      </c>
      <c r="I64" s="37">
        <f t="shared" si="9"/>
        <v>0</v>
      </c>
      <c r="J64" s="37">
        <f t="shared" si="10"/>
        <v>0</v>
      </c>
      <c r="K64" s="37">
        <f t="shared" si="11"/>
        <v>0</v>
      </c>
      <c r="L64" s="37">
        <f t="shared" si="12"/>
        <v>0</v>
      </c>
      <c r="M64" s="37">
        <f t="shared" ca="1" si="4"/>
        <v>-0.19280312919734949</v>
      </c>
      <c r="N64" s="37">
        <f t="shared" ca="1" si="13"/>
        <v>0</v>
      </c>
      <c r="O64" s="110">
        <f t="shared" ca="1" si="14"/>
        <v>0</v>
      </c>
      <c r="P64" s="37">
        <f t="shared" ca="1" si="15"/>
        <v>0</v>
      </c>
      <c r="Q64" s="37">
        <f t="shared" ca="1" si="16"/>
        <v>0</v>
      </c>
      <c r="R64">
        <f t="shared" ca="1" si="5"/>
        <v>0.19280312919734949</v>
      </c>
    </row>
    <row r="65" spans="1:18">
      <c r="A65" s="107"/>
      <c r="B65" s="107"/>
      <c r="C65" s="107"/>
      <c r="D65" s="109">
        <f t="shared" si="17"/>
        <v>0</v>
      </c>
      <c r="E65" s="109">
        <f t="shared" si="17"/>
        <v>0</v>
      </c>
      <c r="F65" s="37">
        <f t="shared" si="18"/>
        <v>0</v>
      </c>
      <c r="G65" s="37">
        <f t="shared" si="18"/>
        <v>0</v>
      </c>
      <c r="H65" s="37">
        <f t="shared" si="8"/>
        <v>0</v>
      </c>
      <c r="I65" s="37">
        <f t="shared" si="9"/>
        <v>0</v>
      </c>
      <c r="J65" s="37">
        <f t="shared" si="10"/>
        <v>0</v>
      </c>
      <c r="K65" s="37">
        <f t="shared" si="11"/>
        <v>0</v>
      </c>
      <c r="L65" s="37">
        <f t="shared" si="12"/>
        <v>0</v>
      </c>
      <c r="M65" s="37">
        <f t="shared" ca="1" si="4"/>
        <v>-0.19280312919734949</v>
      </c>
      <c r="N65" s="37">
        <f t="shared" ca="1" si="13"/>
        <v>0</v>
      </c>
      <c r="O65" s="110">
        <f t="shared" ca="1" si="14"/>
        <v>0</v>
      </c>
      <c r="P65" s="37">
        <f t="shared" ca="1" si="15"/>
        <v>0</v>
      </c>
      <c r="Q65" s="37">
        <f t="shared" ca="1" si="16"/>
        <v>0</v>
      </c>
      <c r="R65">
        <f t="shared" ca="1" si="5"/>
        <v>0.19280312919734949</v>
      </c>
    </row>
    <row r="66" spans="1:18">
      <c r="A66" s="107"/>
      <c r="B66" s="107"/>
      <c r="C66" s="107"/>
      <c r="D66" s="109">
        <f t="shared" si="17"/>
        <v>0</v>
      </c>
      <c r="E66" s="109">
        <f t="shared" si="17"/>
        <v>0</v>
      </c>
      <c r="F66" s="37">
        <f t="shared" si="18"/>
        <v>0</v>
      </c>
      <c r="G66" s="37">
        <f t="shared" si="18"/>
        <v>0</v>
      </c>
      <c r="H66" s="37">
        <f t="shared" si="8"/>
        <v>0</v>
      </c>
      <c r="I66" s="37">
        <f t="shared" si="9"/>
        <v>0</v>
      </c>
      <c r="J66" s="37">
        <f t="shared" si="10"/>
        <v>0</v>
      </c>
      <c r="K66" s="37">
        <f t="shared" si="11"/>
        <v>0</v>
      </c>
      <c r="L66" s="37">
        <f t="shared" si="12"/>
        <v>0</v>
      </c>
      <c r="M66" s="37">
        <f t="shared" ca="1" si="4"/>
        <v>-0.19280312919734949</v>
      </c>
      <c r="N66" s="37">
        <f t="shared" ca="1" si="13"/>
        <v>0</v>
      </c>
      <c r="O66" s="110">
        <f t="shared" ca="1" si="14"/>
        <v>0</v>
      </c>
      <c r="P66" s="37">
        <f t="shared" ca="1" si="15"/>
        <v>0</v>
      </c>
      <c r="Q66" s="37">
        <f t="shared" ca="1" si="16"/>
        <v>0</v>
      </c>
      <c r="R66">
        <f t="shared" ca="1" si="5"/>
        <v>0.19280312919734949</v>
      </c>
    </row>
    <row r="67" spans="1:18">
      <c r="A67" s="107"/>
      <c r="B67" s="107"/>
      <c r="C67" s="107"/>
      <c r="D67" s="109">
        <f t="shared" si="17"/>
        <v>0</v>
      </c>
      <c r="E67" s="109">
        <f t="shared" si="17"/>
        <v>0</v>
      </c>
      <c r="F67" s="37">
        <f t="shared" si="18"/>
        <v>0</v>
      </c>
      <c r="G67" s="37">
        <f t="shared" si="18"/>
        <v>0</v>
      </c>
      <c r="H67" s="37">
        <f t="shared" si="8"/>
        <v>0</v>
      </c>
      <c r="I67" s="37">
        <f t="shared" si="9"/>
        <v>0</v>
      </c>
      <c r="J67" s="37">
        <f t="shared" si="10"/>
        <v>0</v>
      </c>
      <c r="K67" s="37">
        <f t="shared" si="11"/>
        <v>0</v>
      </c>
      <c r="L67" s="37">
        <f t="shared" si="12"/>
        <v>0</v>
      </c>
      <c r="M67" s="37">
        <f t="shared" ca="1" si="4"/>
        <v>-0.19280312919734949</v>
      </c>
      <c r="N67" s="37">
        <f t="shared" ca="1" si="13"/>
        <v>0</v>
      </c>
      <c r="O67" s="110">
        <f t="shared" ca="1" si="14"/>
        <v>0</v>
      </c>
      <c r="P67" s="37">
        <f t="shared" ca="1" si="15"/>
        <v>0</v>
      </c>
      <c r="Q67" s="37">
        <f t="shared" ca="1" si="16"/>
        <v>0</v>
      </c>
      <c r="R67">
        <f t="shared" ca="1" si="5"/>
        <v>0.19280312919734949</v>
      </c>
    </row>
    <row r="68" spans="1:18">
      <c r="A68" s="107"/>
      <c r="B68" s="107"/>
      <c r="C68" s="107"/>
      <c r="D68" s="109">
        <f t="shared" si="17"/>
        <v>0</v>
      </c>
      <c r="E68" s="109">
        <f t="shared" si="17"/>
        <v>0</v>
      </c>
      <c r="F68" s="37">
        <f t="shared" si="18"/>
        <v>0</v>
      </c>
      <c r="G68" s="37">
        <f t="shared" si="18"/>
        <v>0</v>
      </c>
      <c r="H68" s="37">
        <f t="shared" si="8"/>
        <v>0</v>
      </c>
      <c r="I68" s="37">
        <f t="shared" si="9"/>
        <v>0</v>
      </c>
      <c r="J68" s="37">
        <f t="shared" si="10"/>
        <v>0</v>
      </c>
      <c r="K68" s="37">
        <f t="shared" si="11"/>
        <v>0</v>
      </c>
      <c r="L68" s="37">
        <f t="shared" si="12"/>
        <v>0</v>
      </c>
      <c r="M68" s="37">
        <f t="shared" ca="1" si="4"/>
        <v>-0.19280312919734949</v>
      </c>
      <c r="N68" s="37">
        <f t="shared" ca="1" si="13"/>
        <v>0</v>
      </c>
      <c r="O68" s="110">
        <f t="shared" ca="1" si="14"/>
        <v>0</v>
      </c>
      <c r="P68" s="37">
        <f t="shared" ca="1" si="15"/>
        <v>0</v>
      </c>
      <c r="Q68" s="37">
        <f t="shared" ca="1" si="16"/>
        <v>0</v>
      </c>
      <c r="R68">
        <f t="shared" ca="1" si="5"/>
        <v>0.19280312919734949</v>
      </c>
    </row>
    <row r="69" spans="1:18">
      <c r="A69" s="107"/>
      <c r="B69" s="107"/>
      <c r="C69" s="107"/>
      <c r="D69" s="109">
        <f t="shared" si="17"/>
        <v>0</v>
      </c>
      <c r="E69" s="109">
        <f t="shared" si="17"/>
        <v>0</v>
      </c>
      <c r="F69" s="37">
        <f t="shared" si="18"/>
        <v>0</v>
      </c>
      <c r="G69" s="37">
        <f t="shared" si="18"/>
        <v>0</v>
      </c>
      <c r="H69" s="37">
        <f t="shared" si="8"/>
        <v>0</v>
      </c>
      <c r="I69" s="37">
        <f t="shared" si="9"/>
        <v>0</v>
      </c>
      <c r="J69" s="37">
        <f t="shared" si="10"/>
        <v>0</v>
      </c>
      <c r="K69" s="37">
        <f t="shared" si="11"/>
        <v>0</v>
      </c>
      <c r="L69" s="37">
        <f t="shared" si="12"/>
        <v>0</v>
      </c>
      <c r="M69" s="37">
        <f t="shared" ca="1" si="4"/>
        <v>-0.19280312919734949</v>
      </c>
      <c r="N69" s="37">
        <f t="shared" ca="1" si="13"/>
        <v>0</v>
      </c>
      <c r="O69" s="110">
        <f t="shared" ca="1" si="14"/>
        <v>0</v>
      </c>
      <c r="P69" s="37">
        <f t="shared" ca="1" si="15"/>
        <v>0</v>
      </c>
      <c r="Q69" s="37">
        <f t="shared" ca="1" si="16"/>
        <v>0</v>
      </c>
      <c r="R69">
        <f t="shared" ca="1" si="5"/>
        <v>0.19280312919734949</v>
      </c>
    </row>
    <row r="70" spans="1:18">
      <c r="A70" s="107"/>
      <c r="B70" s="107"/>
      <c r="C70" s="107"/>
      <c r="D70" s="109">
        <f t="shared" si="17"/>
        <v>0</v>
      </c>
      <c r="E70" s="109">
        <f t="shared" si="17"/>
        <v>0</v>
      </c>
      <c r="F70" s="37">
        <f t="shared" si="18"/>
        <v>0</v>
      </c>
      <c r="G70" s="37">
        <f t="shared" si="18"/>
        <v>0</v>
      </c>
      <c r="H70" s="37">
        <f t="shared" si="8"/>
        <v>0</v>
      </c>
      <c r="I70" s="37">
        <f t="shared" si="9"/>
        <v>0</v>
      </c>
      <c r="J70" s="37">
        <f t="shared" si="10"/>
        <v>0</v>
      </c>
      <c r="K70" s="37">
        <f t="shared" si="11"/>
        <v>0</v>
      </c>
      <c r="L70" s="37">
        <f t="shared" si="12"/>
        <v>0</v>
      </c>
      <c r="M70" s="37">
        <f t="shared" ca="1" si="4"/>
        <v>-0.19280312919734949</v>
      </c>
      <c r="N70" s="37">
        <f t="shared" ca="1" si="13"/>
        <v>0</v>
      </c>
      <c r="O70" s="110">
        <f t="shared" ca="1" si="14"/>
        <v>0</v>
      </c>
      <c r="P70" s="37">
        <f t="shared" ca="1" si="15"/>
        <v>0</v>
      </c>
      <c r="Q70" s="37">
        <f t="shared" ca="1" si="16"/>
        <v>0</v>
      </c>
      <c r="R70">
        <f t="shared" ca="1" si="5"/>
        <v>0.19280312919734949</v>
      </c>
    </row>
    <row r="71" spans="1:18">
      <c r="A71" s="107"/>
      <c r="B71" s="107"/>
      <c r="C71" s="107"/>
      <c r="D71" s="109">
        <f t="shared" si="17"/>
        <v>0</v>
      </c>
      <c r="E71" s="109">
        <f t="shared" si="17"/>
        <v>0</v>
      </c>
      <c r="F71" s="37">
        <f t="shared" si="18"/>
        <v>0</v>
      </c>
      <c r="G71" s="37">
        <f t="shared" si="18"/>
        <v>0</v>
      </c>
      <c r="H71" s="37">
        <f t="shared" si="8"/>
        <v>0</v>
      </c>
      <c r="I71" s="37">
        <f t="shared" si="9"/>
        <v>0</v>
      </c>
      <c r="J71" s="37">
        <f t="shared" si="10"/>
        <v>0</v>
      </c>
      <c r="K71" s="37">
        <f t="shared" si="11"/>
        <v>0</v>
      </c>
      <c r="L71" s="37">
        <f t="shared" si="12"/>
        <v>0</v>
      </c>
      <c r="M71" s="37">
        <f t="shared" ca="1" si="4"/>
        <v>-0.19280312919734949</v>
      </c>
      <c r="N71" s="37">
        <f t="shared" ca="1" si="13"/>
        <v>0</v>
      </c>
      <c r="O71" s="110">
        <f t="shared" ca="1" si="14"/>
        <v>0</v>
      </c>
      <c r="P71" s="37">
        <f t="shared" ca="1" si="15"/>
        <v>0</v>
      </c>
      <c r="Q71" s="37">
        <f t="shared" ca="1" si="16"/>
        <v>0</v>
      </c>
      <c r="R71">
        <f t="shared" ca="1" si="5"/>
        <v>0.19280312919734949</v>
      </c>
    </row>
    <row r="72" spans="1:18">
      <c r="A72" s="107"/>
      <c r="B72" s="107"/>
      <c r="C72" s="107"/>
      <c r="D72" s="109">
        <f t="shared" si="17"/>
        <v>0</v>
      </c>
      <c r="E72" s="109">
        <f t="shared" si="17"/>
        <v>0</v>
      </c>
      <c r="F72" s="37">
        <f t="shared" si="18"/>
        <v>0</v>
      </c>
      <c r="G72" s="37">
        <f t="shared" si="18"/>
        <v>0</v>
      </c>
      <c r="H72" s="37">
        <f t="shared" si="8"/>
        <v>0</v>
      </c>
      <c r="I72" s="37">
        <f t="shared" si="9"/>
        <v>0</v>
      </c>
      <c r="J72" s="37">
        <f t="shared" si="10"/>
        <v>0</v>
      </c>
      <c r="K72" s="37">
        <f t="shared" si="11"/>
        <v>0</v>
      </c>
      <c r="L72" s="37">
        <f t="shared" si="12"/>
        <v>0</v>
      </c>
      <c r="M72" s="37">
        <f t="shared" ca="1" si="4"/>
        <v>-0.19280312919734949</v>
      </c>
      <c r="N72" s="37">
        <f t="shared" ca="1" si="13"/>
        <v>0</v>
      </c>
      <c r="O72" s="110">
        <f t="shared" ca="1" si="14"/>
        <v>0</v>
      </c>
      <c r="P72" s="37">
        <f t="shared" ca="1" si="15"/>
        <v>0</v>
      </c>
      <c r="Q72" s="37">
        <f t="shared" ca="1" si="16"/>
        <v>0</v>
      </c>
      <c r="R72">
        <f t="shared" ca="1" si="5"/>
        <v>0.19280312919734949</v>
      </c>
    </row>
    <row r="73" spans="1:18">
      <c r="A73" s="107"/>
      <c r="B73" s="107"/>
      <c r="C73" s="107"/>
      <c r="D73" s="109">
        <f t="shared" si="17"/>
        <v>0</v>
      </c>
      <c r="E73" s="109">
        <f t="shared" si="17"/>
        <v>0</v>
      </c>
      <c r="F73" s="37">
        <f t="shared" si="18"/>
        <v>0</v>
      </c>
      <c r="G73" s="37">
        <f t="shared" si="18"/>
        <v>0</v>
      </c>
      <c r="H73" s="37">
        <f t="shared" si="8"/>
        <v>0</v>
      </c>
      <c r="I73" s="37">
        <f t="shared" si="9"/>
        <v>0</v>
      </c>
      <c r="J73" s="37">
        <f t="shared" si="10"/>
        <v>0</v>
      </c>
      <c r="K73" s="37">
        <f t="shared" si="11"/>
        <v>0</v>
      </c>
      <c r="L73" s="37">
        <f t="shared" si="12"/>
        <v>0</v>
      </c>
      <c r="M73" s="37">
        <f t="shared" ca="1" si="4"/>
        <v>-0.19280312919734949</v>
      </c>
      <c r="N73" s="37">
        <f t="shared" ca="1" si="13"/>
        <v>0</v>
      </c>
      <c r="O73" s="110">
        <f t="shared" ca="1" si="14"/>
        <v>0</v>
      </c>
      <c r="P73" s="37">
        <f t="shared" ca="1" si="15"/>
        <v>0</v>
      </c>
      <c r="Q73" s="37">
        <f t="shared" ca="1" si="16"/>
        <v>0</v>
      </c>
      <c r="R73">
        <f t="shared" ca="1" si="5"/>
        <v>0.19280312919734949</v>
      </c>
    </row>
    <row r="74" spans="1:18">
      <c r="A74" s="107"/>
      <c r="B74" s="107"/>
      <c r="C74" s="107"/>
      <c r="D74" s="109">
        <f t="shared" si="17"/>
        <v>0</v>
      </c>
      <c r="E74" s="109">
        <f t="shared" si="17"/>
        <v>0</v>
      </c>
      <c r="F74" s="37">
        <f t="shared" si="18"/>
        <v>0</v>
      </c>
      <c r="G74" s="37">
        <f t="shared" si="18"/>
        <v>0</v>
      </c>
      <c r="H74" s="37">
        <f t="shared" si="8"/>
        <v>0</v>
      </c>
      <c r="I74" s="37">
        <f t="shared" si="9"/>
        <v>0</v>
      </c>
      <c r="J74" s="37">
        <f t="shared" si="10"/>
        <v>0</v>
      </c>
      <c r="K74" s="37">
        <f t="shared" si="11"/>
        <v>0</v>
      </c>
      <c r="L74" s="37">
        <f t="shared" si="12"/>
        <v>0</v>
      </c>
      <c r="M74" s="37">
        <f t="shared" ca="1" si="4"/>
        <v>-0.19280312919734949</v>
      </c>
      <c r="N74" s="37">
        <f t="shared" ca="1" si="13"/>
        <v>0</v>
      </c>
      <c r="O74" s="110">
        <f t="shared" ca="1" si="14"/>
        <v>0</v>
      </c>
      <c r="P74" s="37">
        <f t="shared" ca="1" si="15"/>
        <v>0</v>
      </c>
      <c r="Q74" s="37">
        <f t="shared" ca="1" si="16"/>
        <v>0</v>
      </c>
      <c r="R74">
        <f t="shared" ca="1" si="5"/>
        <v>0.19280312919734949</v>
      </c>
    </row>
    <row r="75" spans="1:18">
      <c r="A75" s="107"/>
      <c r="B75" s="107"/>
      <c r="C75" s="107"/>
      <c r="D75" s="109">
        <f t="shared" si="17"/>
        <v>0</v>
      </c>
      <c r="E75" s="109">
        <f t="shared" si="17"/>
        <v>0</v>
      </c>
      <c r="F75" s="37">
        <f t="shared" si="18"/>
        <v>0</v>
      </c>
      <c r="G75" s="37">
        <f t="shared" si="18"/>
        <v>0</v>
      </c>
      <c r="H75" s="37">
        <f t="shared" si="8"/>
        <v>0</v>
      </c>
      <c r="I75" s="37">
        <f t="shared" si="9"/>
        <v>0</v>
      </c>
      <c r="J75" s="37">
        <f t="shared" si="10"/>
        <v>0</v>
      </c>
      <c r="K75" s="37">
        <f t="shared" si="11"/>
        <v>0</v>
      </c>
      <c r="L75" s="37">
        <f t="shared" si="12"/>
        <v>0</v>
      </c>
      <c r="M75" s="37">
        <f t="shared" ca="1" si="4"/>
        <v>-0.19280312919734949</v>
      </c>
      <c r="N75" s="37">
        <f t="shared" ca="1" si="13"/>
        <v>0</v>
      </c>
      <c r="O75" s="110">
        <f t="shared" ca="1" si="14"/>
        <v>0</v>
      </c>
      <c r="P75" s="37">
        <f t="shared" ca="1" si="15"/>
        <v>0</v>
      </c>
      <c r="Q75" s="37">
        <f t="shared" ca="1" si="16"/>
        <v>0</v>
      </c>
      <c r="R75">
        <f t="shared" ca="1" si="5"/>
        <v>0.19280312919734949</v>
      </c>
    </row>
    <row r="76" spans="1:18">
      <c r="A76" s="107"/>
      <c r="B76" s="107"/>
      <c r="C76" s="107"/>
      <c r="D76" s="109">
        <f t="shared" si="17"/>
        <v>0</v>
      </c>
      <c r="E76" s="109">
        <f t="shared" si="17"/>
        <v>0</v>
      </c>
      <c r="F76" s="37">
        <f t="shared" si="18"/>
        <v>0</v>
      </c>
      <c r="G76" s="37">
        <f t="shared" si="18"/>
        <v>0</v>
      </c>
      <c r="H76" s="37">
        <f t="shared" si="8"/>
        <v>0</v>
      </c>
      <c r="I76" s="37">
        <f t="shared" si="9"/>
        <v>0</v>
      </c>
      <c r="J76" s="37">
        <f t="shared" si="10"/>
        <v>0</v>
      </c>
      <c r="K76" s="37">
        <f t="shared" si="11"/>
        <v>0</v>
      </c>
      <c r="L76" s="37">
        <f t="shared" si="12"/>
        <v>0</v>
      </c>
      <c r="M76" s="37">
        <f t="shared" ca="1" si="4"/>
        <v>-0.19280312919734949</v>
      </c>
      <c r="N76" s="37">
        <f t="shared" ca="1" si="13"/>
        <v>0</v>
      </c>
      <c r="O76" s="110">
        <f t="shared" ca="1" si="14"/>
        <v>0</v>
      </c>
      <c r="P76" s="37">
        <f t="shared" ca="1" si="15"/>
        <v>0</v>
      </c>
      <c r="Q76" s="37">
        <f t="shared" ca="1" si="16"/>
        <v>0</v>
      </c>
      <c r="R76">
        <f t="shared" ca="1" si="5"/>
        <v>0.19280312919734949</v>
      </c>
    </row>
    <row r="77" spans="1:18">
      <c r="A77" s="107"/>
      <c r="B77" s="107"/>
      <c r="C77" s="107"/>
      <c r="D77" s="109">
        <f t="shared" si="17"/>
        <v>0</v>
      </c>
      <c r="E77" s="109">
        <f t="shared" si="17"/>
        <v>0</v>
      </c>
      <c r="F77" s="37">
        <f t="shared" si="18"/>
        <v>0</v>
      </c>
      <c r="G77" s="37">
        <f t="shared" si="18"/>
        <v>0</v>
      </c>
      <c r="H77" s="37">
        <f t="shared" si="8"/>
        <v>0</v>
      </c>
      <c r="I77" s="37">
        <f t="shared" si="9"/>
        <v>0</v>
      </c>
      <c r="J77" s="37">
        <f t="shared" si="10"/>
        <v>0</v>
      </c>
      <c r="K77" s="37">
        <f t="shared" si="11"/>
        <v>0</v>
      </c>
      <c r="L77" s="37">
        <f t="shared" si="12"/>
        <v>0</v>
      </c>
      <c r="M77" s="37">
        <f t="shared" ca="1" si="4"/>
        <v>-0.19280312919734949</v>
      </c>
      <c r="N77" s="37">
        <f t="shared" ca="1" si="13"/>
        <v>0</v>
      </c>
      <c r="O77" s="110">
        <f t="shared" ca="1" si="14"/>
        <v>0</v>
      </c>
      <c r="P77" s="37">
        <f t="shared" ca="1" si="15"/>
        <v>0</v>
      </c>
      <c r="Q77" s="37">
        <f t="shared" ca="1" si="16"/>
        <v>0</v>
      </c>
      <c r="R77">
        <f t="shared" ca="1" si="5"/>
        <v>0.19280312919734949</v>
      </c>
    </row>
    <row r="78" spans="1:18">
      <c r="A78" s="107"/>
      <c r="B78" s="107"/>
      <c r="C78" s="107"/>
      <c r="D78" s="109">
        <f t="shared" si="17"/>
        <v>0</v>
      </c>
      <c r="E78" s="109">
        <f t="shared" si="17"/>
        <v>0</v>
      </c>
      <c r="F78" s="37">
        <f t="shared" si="18"/>
        <v>0</v>
      </c>
      <c r="G78" s="37">
        <f t="shared" si="18"/>
        <v>0</v>
      </c>
      <c r="H78" s="37">
        <f t="shared" si="8"/>
        <v>0</v>
      </c>
      <c r="I78" s="37">
        <f t="shared" si="9"/>
        <v>0</v>
      </c>
      <c r="J78" s="37">
        <f t="shared" si="10"/>
        <v>0</v>
      </c>
      <c r="K78" s="37">
        <f t="shared" si="11"/>
        <v>0</v>
      </c>
      <c r="L78" s="37">
        <f t="shared" si="12"/>
        <v>0</v>
      </c>
      <c r="M78" s="37">
        <f t="shared" ca="1" si="4"/>
        <v>-0.19280312919734949</v>
      </c>
      <c r="N78" s="37">
        <f t="shared" ca="1" si="13"/>
        <v>0</v>
      </c>
      <c r="O78" s="110">
        <f t="shared" ca="1" si="14"/>
        <v>0</v>
      </c>
      <c r="P78" s="37">
        <f t="shared" ca="1" si="15"/>
        <v>0</v>
      </c>
      <c r="Q78" s="37">
        <f t="shared" ca="1" si="16"/>
        <v>0</v>
      </c>
      <c r="R78">
        <f t="shared" ca="1" si="5"/>
        <v>0.19280312919734949</v>
      </c>
    </row>
    <row r="79" spans="1:18">
      <c r="A79" s="107"/>
      <c r="B79" s="107"/>
      <c r="C79" s="107"/>
      <c r="D79" s="109">
        <f t="shared" si="17"/>
        <v>0</v>
      </c>
      <c r="E79" s="109">
        <f t="shared" si="17"/>
        <v>0</v>
      </c>
      <c r="F79" s="37">
        <f t="shared" si="18"/>
        <v>0</v>
      </c>
      <c r="G79" s="37">
        <f t="shared" si="18"/>
        <v>0</v>
      </c>
      <c r="H79" s="37">
        <f t="shared" si="8"/>
        <v>0</v>
      </c>
      <c r="I79" s="37">
        <f t="shared" si="9"/>
        <v>0</v>
      </c>
      <c r="J79" s="37">
        <f t="shared" si="10"/>
        <v>0</v>
      </c>
      <c r="K79" s="37">
        <f t="shared" si="11"/>
        <v>0</v>
      </c>
      <c r="L79" s="37">
        <f t="shared" si="12"/>
        <v>0</v>
      </c>
      <c r="M79" s="37">
        <f t="shared" ca="1" si="4"/>
        <v>-0.19280312919734949</v>
      </c>
      <c r="N79" s="37">
        <f t="shared" ca="1" si="13"/>
        <v>0</v>
      </c>
      <c r="O79" s="110">
        <f t="shared" ca="1" si="14"/>
        <v>0</v>
      </c>
      <c r="P79" s="37">
        <f t="shared" ca="1" si="15"/>
        <v>0</v>
      </c>
      <c r="Q79" s="37">
        <f t="shared" ca="1" si="16"/>
        <v>0</v>
      </c>
      <c r="R79">
        <f t="shared" ca="1" si="5"/>
        <v>0.19280312919734949</v>
      </c>
    </row>
    <row r="80" spans="1:18">
      <c r="A80" s="107"/>
      <c r="B80" s="107"/>
      <c r="C80" s="107"/>
      <c r="D80" s="109">
        <f t="shared" si="17"/>
        <v>0</v>
      </c>
      <c r="E80" s="109">
        <f t="shared" si="17"/>
        <v>0</v>
      </c>
      <c r="F80" s="37">
        <f t="shared" si="18"/>
        <v>0</v>
      </c>
      <c r="G80" s="37">
        <f t="shared" si="18"/>
        <v>0</v>
      </c>
      <c r="H80" s="37">
        <f t="shared" si="8"/>
        <v>0</v>
      </c>
      <c r="I80" s="37">
        <f t="shared" si="9"/>
        <v>0</v>
      </c>
      <c r="J80" s="37">
        <f t="shared" si="10"/>
        <v>0</v>
      </c>
      <c r="K80" s="37">
        <f t="shared" si="11"/>
        <v>0</v>
      </c>
      <c r="L80" s="37">
        <f t="shared" si="12"/>
        <v>0</v>
      </c>
      <c r="M80" s="37">
        <f t="shared" ca="1" si="4"/>
        <v>-0.19280312919734949</v>
      </c>
      <c r="N80" s="37">
        <f t="shared" ca="1" si="13"/>
        <v>0</v>
      </c>
      <c r="O80" s="110">
        <f t="shared" ca="1" si="14"/>
        <v>0</v>
      </c>
      <c r="P80" s="37">
        <f t="shared" ca="1" si="15"/>
        <v>0</v>
      </c>
      <c r="Q80" s="37">
        <f t="shared" ca="1" si="16"/>
        <v>0</v>
      </c>
      <c r="R80">
        <f t="shared" ca="1" si="5"/>
        <v>0.19280312919734949</v>
      </c>
    </row>
    <row r="81" spans="1:18">
      <c r="A81" s="107"/>
      <c r="B81" s="107"/>
      <c r="C81" s="107"/>
      <c r="D81" s="109">
        <f t="shared" si="17"/>
        <v>0</v>
      </c>
      <c r="E81" s="109">
        <f t="shared" si="17"/>
        <v>0</v>
      </c>
      <c r="F81" s="37">
        <f t="shared" si="18"/>
        <v>0</v>
      </c>
      <c r="G81" s="37">
        <f t="shared" si="18"/>
        <v>0</v>
      </c>
      <c r="H81" s="37">
        <f t="shared" si="8"/>
        <v>0</v>
      </c>
      <c r="I81" s="37">
        <f t="shared" si="9"/>
        <v>0</v>
      </c>
      <c r="J81" s="37">
        <f t="shared" si="10"/>
        <v>0</v>
      </c>
      <c r="K81" s="37">
        <f t="shared" si="11"/>
        <v>0</v>
      </c>
      <c r="L81" s="37">
        <f t="shared" si="12"/>
        <v>0</v>
      </c>
      <c r="M81" s="37">
        <f t="shared" ca="1" si="4"/>
        <v>-0.19280312919734949</v>
      </c>
      <c r="N81" s="37">
        <f t="shared" ca="1" si="13"/>
        <v>0</v>
      </c>
      <c r="O81" s="110">
        <f t="shared" ca="1" si="14"/>
        <v>0</v>
      </c>
      <c r="P81" s="37">
        <f t="shared" ca="1" si="15"/>
        <v>0</v>
      </c>
      <c r="Q81" s="37">
        <f t="shared" ca="1" si="16"/>
        <v>0</v>
      </c>
      <c r="R81">
        <f t="shared" ca="1" si="5"/>
        <v>0.19280312919734949</v>
      </c>
    </row>
    <row r="82" spans="1:18">
      <c r="A82" s="107"/>
      <c r="B82" s="107"/>
      <c r="C82" s="107"/>
      <c r="D82" s="109">
        <f t="shared" si="17"/>
        <v>0</v>
      </c>
      <c r="E82" s="109">
        <f t="shared" si="17"/>
        <v>0</v>
      </c>
      <c r="F82" s="37">
        <f t="shared" si="18"/>
        <v>0</v>
      </c>
      <c r="G82" s="37">
        <f t="shared" si="18"/>
        <v>0</v>
      </c>
      <c r="H82" s="37">
        <f t="shared" si="8"/>
        <v>0</v>
      </c>
      <c r="I82" s="37">
        <f t="shared" si="9"/>
        <v>0</v>
      </c>
      <c r="J82" s="37">
        <f t="shared" si="10"/>
        <v>0</v>
      </c>
      <c r="K82" s="37">
        <f t="shared" si="11"/>
        <v>0</v>
      </c>
      <c r="L82" s="37">
        <f t="shared" si="12"/>
        <v>0</v>
      </c>
      <c r="M82" s="37">
        <f t="shared" ca="1" si="4"/>
        <v>-0.19280312919734949</v>
      </c>
      <c r="N82" s="37">
        <f t="shared" ca="1" si="13"/>
        <v>0</v>
      </c>
      <c r="O82" s="110">
        <f t="shared" ca="1" si="14"/>
        <v>0</v>
      </c>
      <c r="P82" s="37">
        <f t="shared" ca="1" si="15"/>
        <v>0</v>
      </c>
      <c r="Q82" s="37">
        <f t="shared" ca="1" si="16"/>
        <v>0</v>
      </c>
      <c r="R82">
        <f t="shared" ca="1" si="5"/>
        <v>0.19280312919734949</v>
      </c>
    </row>
    <row r="83" spans="1:18">
      <c r="A83" s="107"/>
      <c r="B83" s="107"/>
      <c r="C83" s="107"/>
      <c r="D83" s="109">
        <f t="shared" si="17"/>
        <v>0</v>
      </c>
      <c r="E83" s="109">
        <f t="shared" si="17"/>
        <v>0</v>
      </c>
      <c r="F83" s="37">
        <f t="shared" si="18"/>
        <v>0</v>
      </c>
      <c r="G83" s="37">
        <f t="shared" si="18"/>
        <v>0</v>
      </c>
      <c r="H83" s="37">
        <f t="shared" si="8"/>
        <v>0</v>
      </c>
      <c r="I83" s="37">
        <f t="shared" si="9"/>
        <v>0</v>
      </c>
      <c r="J83" s="37">
        <f t="shared" si="10"/>
        <v>0</v>
      </c>
      <c r="K83" s="37">
        <f t="shared" si="11"/>
        <v>0</v>
      </c>
      <c r="L83" s="37">
        <f t="shared" si="12"/>
        <v>0</v>
      </c>
      <c r="M83" s="37">
        <f t="shared" ca="1" si="4"/>
        <v>-0.19280312919734949</v>
      </c>
      <c r="N83" s="37">
        <f t="shared" ca="1" si="13"/>
        <v>0</v>
      </c>
      <c r="O83" s="110">
        <f t="shared" ca="1" si="14"/>
        <v>0</v>
      </c>
      <c r="P83" s="37">
        <f t="shared" ca="1" si="15"/>
        <v>0</v>
      </c>
      <c r="Q83" s="37">
        <f t="shared" ca="1" si="16"/>
        <v>0</v>
      </c>
      <c r="R83">
        <f t="shared" ca="1" si="5"/>
        <v>0.19280312919734949</v>
      </c>
    </row>
    <row r="84" spans="1:18">
      <c r="A84" s="107"/>
      <c r="B84" s="107"/>
      <c r="C84" s="107"/>
      <c r="D84" s="109">
        <f t="shared" si="17"/>
        <v>0</v>
      </c>
      <c r="E84" s="109">
        <f t="shared" si="17"/>
        <v>0</v>
      </c>
      <c r="F84" s="37">
        <f t="shared" si="18"/>
        <v>0</v>
      </c>
      <c r="G84" s="37">
        <f t="shared" si="18"/>
        <v>0</v>
      </c>
      <c r="H84" s="37">
        <f t="shared" si="8"/>
        <v>0</v>
      </c>
      <c r="I84" s="37">
        <f t="shared" si="9"/>
        <v>0</v>
      </c>
      <c r="J84" s="37">
        <f t="shared" si="10"/>
        <v>0</v>
      </c>
      <c r="K84" s="37">
        <f t="shared" si="11"/>
        <v>0</v>
      </c>
      <c r="L84" s="37">
        <f t="shared" si="12"/>
        <v>0</v>
      </c>
      <c r="M84" s="37">
        <f t="shared" ref="M84:M147" ca="1" si="19">+E$4+E$5*D84+E$6*D84^2</f>
        <v>-0.19280312919734949</v>
      </c>
      <c r="N84" s="37">
        <f t="shared" ca="1" si="13"/>
        <v>0</v>
      </c>
      <c r="O84" s="110">
        <f t="shared" ca="1" si="14"/>
        <v>0</v>
      </c>
      <c r="P84" s="37">
        <f t="shared" ca="1" si="15"/>
        <v>0</v>
      </c>
      <c r="Q84" s="37">
        <f t="shared" ca="1" si="16"/>
        <v>0</v>
      </c>
      <c r="R84">
        <f t="shared" ref="R84:R147" ca="1" si="20">+E84-M84</f>
        <v>0.19280312919734949</v>
      </c>
    </row>
    <row r="85" spans="1:18">
      <c r="A85" s="107"/>
      <c r="B85" s="107"/>
      <c r="C85" s="107"/>
      <c r="D85" s="109">
        <f t="shared" si="17"/>
        <v>0</v>
      </c>
      <c r="E85" s="109">
        <f t="shared" si="17"/>
        <v>0</v>
      </c>
      <c r="F85" s="37">
        <f t="shared" si="18"/>
        <v>0</v>
      </c>
      <c r="G85" s="37">
        <f t="shared" si="18"/>
        <v>0</v>
      </c>
      <c r="H85" s="37">
        <f t="shared" ref="H85:H148" si="21">C85*D85*D85</f>
        <v>0</v>
      </c>
      <c r="I85" s="37">
        <f t="shared" ref="I85:I148" si="22">C85*D85*D85*D85</f>
        <v>0</v>
      </c>
      <c r="J85" s="37">
        <f t="shared" ref="J85:J148" si="23">C85*D85*D85*D85*D85</f>
        <v>0</v>
      </c>
      <c r="K85" s="37">
        <f t="shared" ref="K85:K148" si="24">C85*E85*D85</f>
        <v>0</v>
      </c>
      <c r="L85" s="37">
        <f t="shared" ref="L85:L148" si="25">C85*E85*D85*D85</f>
        <v>0</v>
      </c>
      <c r="M85" s="37">
        <f t="shared" ca="1" si="19"/>
        <v>-0.19280312919734949</v>
      </c>
      <c r="N85" s="37">
        <f t="shared" ref="N85:N148" ca="1" si="26">C85*(M85-E85)^2</f>
        <v>0</v>
      </c>
      <c r="O85" s="110">
        <f t="shared" ref="O85:O148" ca="1" si="27">(C85*O$1-O$2*F85+O$3*H85)^2</f>
        <v>0</v>
      </c>
      <c r="P85" s="37">
        <f t="shared" ref="P85:P148" ca="1" si="28">(-C85*O$2+O$4*F85-O$5*H85)^2</f>
        <v>0</v>
      </c>
      <c r="Q85" s="37">
        <f t="shared" ref="Q85:Q148" ca="1" si="29">+(C85*O$3-F85*O$5+H85*O$6)^2</f>
        <v>0</v>
      </c>
      <c r="R85">
        <f t="shared" ca="1" si="20"/>
        <v>0.19280312919734949</v>
      </c>
    </row>
    <row r="86" spans="1:18">
      <c r="A86" s="107"/>
      <c r="B86" s="107"/>
      <c r="C86" s="107"/>
      <c r="D86" s="109">
        <f t="shared" si="17"/>
        <v>0</v>
      </c>
      <c r="E86" s="109">
        <f t="shared" si="17"/>
        <v>0</v>
      </c>
      <c r="F86" s="37">
        <f t="shared" si="18"/>
        <v>0</v>
      </c>
      <c r="G86" s="37">
        <f t="shared" si="18"/>
        <v>0</v>
      </c>
      <c r="H86" s="37">
        <f t="shared" si="21"/>
        <v>0</v>
      </c>
      <c r="I86" s="37">
        <f t="shared" si="22"/>
        <v>0</v>
      </c>
      <c r="J86" s="37">
        <f t="shared" si="23"/>
        <v>0</v>
      </c>
      <c r="K86" s="37">
        <f t="shared" si="24"/>
        <v>0</v>
      </c>
      <c r="L86" s="37">
        <f t="shared" si="25"/>
        <v>0</v>
      </c>
      <c r="M86" s="37">
        <f t="shared" ca="1" si="19"/>
        <v>-0.19280312919734949</v>
      </c>
      <c r="N86" s="37">
        <f t="shared" ca="1" si="26"/>
        <v>0</v>
      </c>
      <c r="O86" s="110">
        <f t="shared" ca="1" si="27"/>
        <v>0</v>
      </c>
      <c r="P86" s="37">
        <f t="shared" ca="1" si="28"/>
        <v>0</v>
      </c>
      <c r="Q86" s="37">
        <f t="shared" ca="1" si="29"/>
        <v>0</v>
      </c>
      <c r="R86">
        <f t="shared" ca="1" si="20"/>
        <v>0.19280312919734949</v>
      </c>
    </row>
    <row r="87" spans="1:18">
      <c r="A87" s="107"/>
      <c r="B87" s="107"/>
      <c r="C87" s="107"/>
      <c r="D87" s="109">
        <f t="shared" si="17"/>
        <v>0</v>
      </c>
      <c r="E87" s="109">
        <f t="shared" si="17"/>
        <v>0</v>
      </c>
      <c r="F87" s="37">
        <f t="shared" si="18"/>
        <v>0</v>
      </c>
      <c r="G87" s="37">
        <f t="shared" si="18"/>
        <v>0</v>
      </c>
      <c r="H87" s="37">
        <f t="shared" si="21"/>
        <v>0</v>
      </c>
      <c r="I87" s="37">
        <f t="shared" si="22"/>
        <v>0</v>
      </c>
      <c r="J87" s="37">
        <f t="shared" si="23"/>
        <v>0</v>
      </c>
      <c r="K87" s="37">
        <f t="shared" si="24"/>
        <v>0</v>
      </c>
      <c r="L87" s="37">
        <f t="shared" si="25"/>
        <v>0</v>
      </c>
      <c r="M87" s="37">
        <f t="shared" ca="1" si="19"/>
        <v>-0.19280312919734949</v>
      </c>
      <c r="N87" s="37">
        <f t="shared" ca="1" si="26"/>
        <v>0</v>
      </c>
      <c r="O87" s="110">
        <f t="shared" ca="1" si="27"/>
        <v>0</v>
      </c>
      <c r="P87" s="37">
        <f t="shared" ca="1" si="28"/>
        <v>0</v>
      </c>
      <c r="Q87" s="37">
        <f t="shared" ca="1" si="29"/>
        <v>0</v>
      </c>
      <c r="R87">
        <f t="shared" ca="1" si="20"/>
        <v>0.19280312919734949</v>
      </c>
    </row>
    <row r="88" spans="1:18">
      <c r="A88" s="107"/>
      <c r="B88" s="107"/>
      <c r="C88" s="107"/>
      <c r="D88" s="109">
        <f t="shared" si="17"/>
        <v>0</v>
      </c>
      <c r="E88" s="109">
        <f t="shared" si="17"/>
        <v>0</v>
      </c>
      <c r="F88" s="37">
        <f t="shared" si="18"/>
        <v>0</v>
      </c>
      <c r="G88" s="37">
        <f t="shared" si="18"/>
        <v>0</v>
      </c>
      <c r="H88" s="37">
        <f t="shared" si="21"/>
        <v>0</v>
      </c>
      <c r="I88" s="37">
        <f t="shared" si="22"/>
        <v>0</v>
      </c>
      <c r="J88" s="37">
        <f t="shared" si="23"/>
        <v>0</v>
      </c>
      <c r="K88" s="37">
        <f t="shared" si="24"/>
        <v>0</v>
      </c>
      <c r="L88" s="37">
        <f t="shared" si="25"/>
        <v>0</v>
      </c>
      <c r="M88" s="37">
        <f t="shared" ca="1" si="19"/>
        <v>-0.19280312919734949</v>
      </c>
      <c r="N88" s="37">
        <f t="shared" ca="1" si="26"/>
        <v>0</v>
      </c>
      <c r="O88" s="110">
        <f t="shared" ca="1" si="27"/>
        <v>0</v>
      </c>
      <c r="P88" s="37">
        <f t="shared" ca="1" si="28"/>
        <v>0</v>
      </c>
      <c r="Q88" s="37">
        <f t="shared" ca="1" si="29"/>
        <v>0</v>
      </c>
      <c r="R88">
        <f t="shared" ca="1" si="20"/>
        <v>0.19280312919734949</v>
      </c>
    </row>
    <row r="89" spans="1:18">
      <c r="A89" s="107"/>
      <c r="B89" s="107"/>
      <c r="C89" s="107"/>
      <c r="D89" s="109">
        <f t="shared" si="17"/>
        <v>0</v>
      </c>
      <c r="E89" s="109">
        <f t="shared" si="17"/>
        <v>0</v>
      </c>
      <c r="F89" s="37">
        <f t="shared" si="18"/>
        <v>0</v>
      </c>
      <c r="G89" s="37">
        <f t="shared" si="18"/>
        <v>0</v>
      </c>
      <c r="H89" s="37">
        <f t="shared" si="21"/>
        <v>0</v>
      </c>
      <c r="I89" s="37">
        <f t="shared" si="22"/>
        <v>0</v>
      </c>
      <c r="J89" s="37">
        <f t="shared" si="23"/>
        <v>0</v>
      </c>
      <c r="K89" s="37">
        <f t="shared" si="24"/>
        <v>0</v>
      </c>
      <c r="L89" s="37">
        <f t="shared" si="25"/>
        <v>0</v>
      </c>
      <c r="M89" s="37">
        <f t="shared" ca="1" si="19"/>
        <v>-0.19280312919734949</v>
      </c>
      <c r="N89" s="37">
        <f t="shared" ca="1" si="26"/>
        <v>0</v>
      </c>
      <c r="O89" s="110">
        <f t="shared" ca="1" si="27"/>
        <v>0</v>
      </c>
      <c r="P89" s="37">
        <f t="shared" ca="1" si="28"/>
        <v>0</v>
      </c>
      <c r="Q89" s="37">
        <f t="shared" ca="1" si="29"/>
        <v>0</v>
      </c>
      <c r="R89">
        <f t="shared" ca="1" si="20"/>
        <v>0.19280312919734949</v>
      </c>
    </row>
    <row r="90" spans="1:18">
      <c r="A90" s="107"/>
      <c r="B90" s="107"/>
      <c r="C90" s="107"/>
      <c r="D90" s="109">
        <f t="shared" si="17"/>
        <v>0</v>
      </c>
      <c r="E90" s="109">
        <f t="shared" si="17"/>
        <v>0</v>
      </c>
      <c r="F90" s="37">
        <f t="shared" si="18"/>
        <v>0</v>
      </c>
      <c r="G90" s="37">
        <f t="shared" si="18"/>
        <v>0</v>
      </c>
      <c r="H90" s="37">
        <f t="shared" si="21"/>
        <v>0</v>
      </c>
      <c r="I90" s="37">
        <f t="shared" si="22"/>
        <v>0</v>
      </c>
      <c r="J90" s="37">
        <f t="shared" si="23"/>
        <v>0</v>
      </c>
      <c r="K90" s="37">
        <f t="shared" si="24"/>
        <v>0</v>
      </c>
      <c r="L90" s="37">
        <f t="shared" si="25"/>
        <v>0</v>
      </c>
      <c r="M90" s="37">
        <f t="shared" ca="1" si="19"/>
        <v>-0.19280312919734949</v>
      </c>
      <c r="N90" s="37">
        <f t="shared" ca="1" si="26"/>
        <v>0</v>
      </c>
      <c r="O90" s="110">
        <f t="shared" ca="1" si="27"/>
        <v>0</v>
      </c>
      <c r="P90" s="37">
        <f t="shared" ca="1" si="28"/>
        <v>0</v>
      </c>
      <c r="Q90" s="37">
        <f t="shared" ca="1" si="29"/>
        <v>0</v>
      </c>
      <c r="R90">
        <f t="shared" ca="1" si="20"/>
        <v>0.19280312919734949</v>
      </c>
    </row>
    <row r="91" spans="1:18">
      <c r="A91" s="107"/>
      <c r="B91" s="107"/>
      <c r="C91" s="107"/>
      <c r="D91" s="109">
        <f t="shared" si="17"/>
        <v>0</v>
      </c>
      <c r="E91" s="109">
        <f t="shared" si="17"/>
        <v>0</v>
      </c>
      <c r="F91" s="37">
        <f t="shared" si="18"/>
        <v>0</v>
      </c>
      <c r="G91" s="37">
        <f t="shared" si="18"/>
        <v>0</v>
      </c>
      <c r="H91" s="37">
        <f t="shared" si="21"/>
        <v>0</v>
      </c>
      <c r="I91" s="37">
        <f t="shared" si="22"/>
        <v>0</v>
      </c>
      <c r="J91" s="37">
        <f t="shared" si="23"/>
        <v>0</v>
      </c>
      <c r="K91" s="37">
        <f t="shared" si="24"/>
        <v>0</v>
      </c>
      <c r="L91" s="37">
        <f t="shared" si="25"/>
        <v>0</v>
      </c>
      <c r="M91" s="37">
        <f t="shared" ca="1" si="19"/>
        <v>-0.19280312919734949</v>
      </c>
      <c r="N91" s="37">
        <f t="shared" ca="1" si="26"/>
        <v>0</v>
      </c>
      <c r="O91" s="110">
        <f t="shared" ca="1" si="27"/>
        <v>0</v>
      </c>
      <c r="P91" s="37">
        <f t="shared" ca="1" si="28"/>
        <v>0</v>
      </c>
      <c r="Q91" s="37">
        <f t="shared" ca="1" si="29"/>
        <v>0</v>
      </c>
      <c r="R91">
        <f t="shared" ca="1" si="20"/>
        <v>0.19280312919734949</v>
      </c>
    </row>
    <row r="92" spans="1:18">
      <c r="A92" s="107"/>
      <c r="B92" s="107"/>
      <c r="C92" s="107"/>
      <c r="D92" s="109">
        <f t="shared" si="17"/>
        <v>0</v>
      </c>
      <c r="E92" s="109">
        <f t="shared" si="17"/>
        <v>0</v>
      </c>
      <c r="F92" s="37">
        <f t="shared" si="18"/>
        <v>0</v>
      </c>
      <c r="G92" s="37">
        <f t="shared" si="18"/>
        <v>0</v>
      </c>
      <c r="H92" s="37">
        <f t="shared" si="21"/>
        <v>0</v>
      </c>
      <c r="I92" s="37">
        <f t="shared" si="22"/>
        <v>0</v>
      </c>
      <c r="J92" s="37">
        <f t="shared" si="23"/>
        <v>0</v>
      </c>
      <c r="K92" s="37">
        <f t="shared" si="24"/>
        <v>0</v>
      </c>
      <c r="L92" s="37">
        <f t="shared" si="25"/>
        <v>0</v>
      </c>
      <c r="M92" s="37">
        <f t="shared" ca="1" si="19"/>
        <v>-0.19280312919734949</v>
      </c>
      <c r="N92" s="37">
        <f t="shared" ca="1" si="26"/>
        <v>0</v>
      </c>
      <c r="O92" s="110">
        <f t="shared" ca="1" si="27"/>
        <v>0</v>
      </c>
      <c r="P92" s="37">
        <f t="shared" ca="1" si="28"/>
        <v>0</v>
      </c>
      <c r="Q92" s="37">
        <f t="shared" ca="1" si="29"/>
        <v>0</v>
      </c>
      <c r="R92">
        <f t="shared" ca="1" si="20"/>
        <v>0.19280312919734949</v>
      </c>
    </row>
    <row r="93" spans="1:18">
      <c r="A93" s="107"/>
      <c r="B93" s="107"/>
      <c r="C93" s="107"/>
      <c r="D93" s="109">
        <f t="shared" si="17"/>
        <v>0</v>
      </c>
      <c r="E93" s="109">
        <f t="shared" si="17"/>
        <v>0</v>
      </c>
      <c r="F93" s="37">
        <f t="shared" si="18"/>
        <v>0</v>
      </c>
      <c r="G93" s="37">
        <f t="shared" si="18"/>
        <v>0</v>
      </c>
      <c r="H93" s="37">
        <f t="shared" si="21"/>
        <v>0</v>
      </c>
      <c r="I93" s="37">
        <f t="shared" si="22"/>
        <v>0</v>
      </c>
      <c r="J93" s="37">
        <f t="shared" si="23"/>
        <v>0</v>
      </c>
      <c r="K93" s="37">
        <f t="shared" si="24"/>
        <v>0</v>
      </c>
      <c r="L93" s="37">
        <f t="shared" si="25"/>
        <v>0</v>
      </c>
      <c r="M93" s="37">
        <f t="shared" ca="1" si="19"/>
        <v>-0.19280312919734949</v>
      </c>
      <c r="N93" s="37">
        <f t="shared" ca="1" si="26"/>
        <v>0</v>
      </c>
      <c r="O93" s="110">
        <f t="shared" ca="1" si="27"/>
        <v>0</v>
      </c>
      <c r="P93" s="37">
        <f t="shared" ca="1" si="28"/>
        <v>0</v>
      </c>
      <c r="Q93" s="37">
        <f t="shared" ca="1" si="29"/>
        <v>0</v>
      </c>
      <c r="R93">
        <f t="shared" ca="1" si="20"/>
        <v>0.19280312919734949</v>
      </c>
    </row>
    <row r="94" spans="1:18">
      <c r="A94" s="107"/>
      <c r="B94" s="107"/>
      <c r="C94" s="107"/>
      <c r="D94" s="109">
        <f t="shared" si="17"/>
        <v>0</v>
      </c>
      <c r="E94" s="109">
        <f t="shared" si="17"/>
        <v>0</v>
      </c>
      <c r="F94" s="37">
        <f t="shared" si="18"/>
        <v>0</v>
      </c>
      <c r="G94" s="37">
        <f t="shared" si="18"/>
        <v>0</v>
      </c>
      <c r="H94" s="37">
        <f t="shared" si="21"/>
        <v>0</v>
      </c>
      <c r="I94" s="37">
        <f t="shared" si="22"/>
        <v>0</v>
      </c>
      <c r="J94" s="37">
        <f t="shared" si="23"/>
        <v>0</v>
      </c>
      <c r="K94" s="37">
        <f t="shared" si="24"/>
        <v>0</v>
      </c>
      <c r="L94" s="37">
        <f t="shared" si="25"/>
        <v>0</v>
      </c>
      <c r="M94" s="37">
        <f t="shared" ca="1" si="19"/>
        <v>-0.19280312919734949</v>
      </c>
      <c r="N94" s="37">
        <f t="shared" ca="1" si="26"/>
        <v>0</v>
      </c>
      <c r="O94" s="110">
        <f t="shared" ca="1" si="27"/>
        <v>0</v>
      </c>
      <c r="P94" s="37">
        <f t="shared" ca="1" si="28"/>
        <v>0</v>
      </c>
      <c r="Q94" s="37">
        <f t="shared" ca="1" si="29"/>
        <v>0</v>
      </c>
      <c r="R94">
        <f t="shared" ca="1" si="20"/>
        <v>0.19280312919734949</v>
      </c>
    </row>
    <row r="95" spans="1:18">
      <c r="A95" s="107"/>
      <c r="B95" s="107"/>
      <c r="C95" s="107"/>
      <c r="D95" s="109">
        <f t="shared" si="17"/>
        <v>0</v>
      </c>
      <c r="E95" s="109">
        <f t="shared" si="17"/>
        <v>0</v>
      </c>
      <c r="F95" s="37">
        <f t="shared" si="18"/>
        <v>0</v>
      </c>
      <c r="G95" s="37">
        <f t="shared" si="18"/>
        <v>0</v>
      </c>
      <c r="H95" s="37">
        <f t="shared" si="21"/>
        <v>0</v>
      </c>
      <c r="I95" s="37">
        <f t="shared" si="22"/>
        <v>0</v>
      </c>
      <c r="J95" s="37">
        <f t="shared" si="23"/>
        <v>0</v>
      </c>
      <c r="K95" s="37">
        <f t="shared" si="24"/>
        <v>0</v>
      </c>
      <c r="L95" s="37">
        <f t="shared" si="25"/>
        <v>0</v>
      </c>
      <c r="M95" s="37">
        <f t="shared" ca="1" si="19"/>
        <v>-0.19280312919734949</v>
      </c>
      <c r="N95" s="37">
        <f t="shared" ca="1" si="26"/>
        <v>0</v>
      </c>
      <c r="O95" s="110">
        <f t="shared" ca="1" si="27"/>
        <v>0</v>
      </c>
      <c r="P95" s="37">
        <f t="shared" ca="1" si="28"/>
        <v>0</v>
      </c>
      <c r="Q95" s="37">
        <f t="shared" ca="1" si="29"/>
        <v>0</v>
      </c>
      <c r="R95">
        <f t="shared" ca="1" si="20"/>
        <v>0.19280312919734949</v>
      </c>
    </row>
    <row r="96" spans="1:18">
      <c r="A96" s="107"/>
      <c r="B96" s="107"/>
      <c r="C96" s="107"/>
      <c r="D96" s="109">
        <f t="shared" si="17"/>
        <v>0</v>
      </c>
      <c r="E96" s="109">
        <f t="shared" si="17"/>
        <v>0</v>
      </c>
      <c r="F96" s="37">
        <f t="shared" si="18"/>
        <v>0</v>
      </c>
      <c r="G96" s="37">
        <f t="shared" si="18"/>
        <v>0</v>
      </c>
      <c r="H96" s="37">
        <f t="shared" si="21"/>
        <v>0</v>
      </c>
      <c r="I96" s="37">
        <f t="shared" si="22"/>
        <v>0</v>
      </c>
      <c r="J96" s="37">
        <f t="shared" si="23"/>
        <v>0</v>
      </c>
      <c r="K96" s="37">
        <f t="shared" si="24"/>
        <v>0</v>
      </c>
      <c r="L96" s="37">
        <f t="shared" si="25"/>
        <v>0</v>
      </c>
      <c r="M96" s="37">
        <f t="shared" ca="1" si="19"/>
        <v>-0.19280312919734949</v>
      </c>
      <c r="N96" s="37">
        <f t="shared" ca="1" si="26"/>
        <v>0</v>
      </c>
      <c r="O96" s="110">
        <f t="shared" ca="1" si="27"/>
        <v>0</v>
      </c>
      <c r="P96" s="37">
        <f t="shared" ca="1" si="28"/>
        <v>0</v>
      </c>
      <c r="Q96" s="37">
        <f t="shared" ca="1" si="29"/>
        <v>0</v>
      </c>
      <c r="R96">
        <f t="shared" ca="1" si="20"/>
        <v>0.19280312919734949</v>
      </c>
    </row>
    <row r="97" spans="1:18">
      <c r="A97" s="107"/>
      <c r="B97" s="107"/>
      <c r="C97" s="107"/>
      <c r="D97" s="109">
        <f t="shared" si="17"/>
        <v>0</v>
      </c>
      <c r="E97" s="109">
        <f t="shared" si="17"/>
        <v>0</v>
      </c>
      <c r="F97" s="37">
        <f t="shared" si="18"/>
        <v>0</v>
      </c>
      <c r="G97" s="37">
        <f t="shared" si="18"/>
        <v>0</v>
      </c>
      <c r="H97" s="37">
        <f t="shared" si="21"/>
        <v>0</v>
      </c>
      <c r="I97" s="37">
        <f t="shared" si="22"/>
        <v>0</v>
      </c>
      <c r="J97" s="37">
        <f t="shared" si="23"/>
        <v>0</v>
      </c>
      <c r="K97" s="37">
        <f t="shared" si="24"/>
        <v>0</v>
      </c>
      <c r="L97" s="37">
        <f t="shared" si="25"/>
        <v>0</v>
      </c>
      <c r="M97" s="37">
        <f t="shared" ca="1" si="19"/>
        <v>-0.19280312919734949</v>
      </c>
      <c r="N97" s="37">
        <f t="shared" ca="1" si="26"/>
        <v>0</v>
      </c>
      <c r="O97" s="110">
        <f t="shared" ca="1" si="27"/>
        <v>0</v>
      </c>
      <c r="P97" s="37">
        <f t="shared" ca="1" si="28"/>
        <v>0</v>
      </c>
      <c r="Q97" s="37">
        <f t="shared" ca="1" si="29"/>
        <v>0</v>
      </c>
      <c r="R97">
        <f t="shared" ca="1" si="20"/>
        <v>0.19280312919734949</v>
      </c>
    </row>
    <row r="98" spans="1:18">
      <c r="A98" s="107"/>
      <c r="B98" s="107"/>
      <c r="C98" s="107"/>
      <c r="D98" s="109">
        <f t="shared" si="17"/>
        <v>0</v>
      </c>
      <c r="E98" s="109">
        <f t="shared" si="17"/>
        <v>0</v>
      </c>
      <c r="F98" s="37">
        <f t="shared" si="18"/>
        <v>0</v>
      </c>
      <c r="G98" s="37">
        <f t="shared" si="18"/>
        <v>0</v>
      </c>
      <c r="H98" s="37">
        <f t="shared" si="21"/>
        <v>0</v>
      </c>
      <c r="I98" s="37">
        <f t="shared" si="22"/>
        <v>0</v>
      </c>
      <c r="J98" s="37">
        <f t="shared" si="23"/>
        <v>0</v>
      </c>
      <c r="K98" s="37">
        <f t="shared" si="24"/>
        <v>0</v>
      </c>
      <c r="L98" s="37">
        <f t="shared" si="25"/>
        <v>0</v>
      </c>
      <c r="M98" s="37">
        <f t="shared" ca="1" si="19"/>
        <v>-0.19280312919734949</v>
      </c>
      <c r="N98" s="37">
        <f t="shared" ca="1" si="26"/>
        <v>0</v>
      </c>
      <c r="O98" s="110">
        <f t="shared" ca="1" si="27"/>
        <v>0</v>
      </c>
      <c r="P98" s="37">
        <f t="shared" ca="1" si="28"/>
        <v>0</v>
      </c>
      <c r="Q98" s="37">
        <f t="shared" ca="1" si="29"/>
        <v>0</v>
      </c>
      <c r="R98">
        <f t="shared" ca="1" si="20"/>
        <v>0.19280312919734949</v>
      </c>
    </row>
    <row r="99" spans="1:18">
      <c r="A99" s="107"/>
      <c r="B99" s="107"/>
      <c r="C99" s="107"/>
      <c r="D99" s="109">
        <f t="shared" si="17"/>
        <v>0</v>
      </c>
      <c r="E99" s="109">
        <f t="shared" si="17"/>
        <v>0</v>
      </c>
      <c r="F99" s="37">
        <f t="shared" si="18"/>
        <v>0</v>
      </c>
      <c r="G99" s="37">
        <f t="shared" si="18"/>
        <v>0</v>
      </c>
      <c r="H99" s="37">
        <f t="shared" si="21"/>
        <v>0</v>
      </c>
      <c r="I99" s="37">
        <f t="shared" si="22"/>
        <v>0</v>
      </c>
      <c r="J99" s="37">
        <f t="shared" si="23"/>
        <v>0</v>
      </c>
      <c r="K99" s="37">
        <f t="shared" si="24"/>
        <v>0</v>
      </c>
      <c r="L99" s="37">
        <f t="shared" si="25"/>
        <v>0</v>
      </c>
      <c r="M99" s="37">
        <f t="shared" ca="1" si="19"/>
        <v>-0.19280312919734949</v>
      </c>
      <c r="N99" s="37">
        <f t="shared" ca="1" si="26"/>
        <v>0</v>
      </c>
      <c r="O99" s="110">
        <f t="shared" ca="1" si="27"/>
        <v>0</v>
      </c>
      <c r="P99" s="37">
        <f t="shared" ca="1" si="28"/>
        <v>0</v>
      </c>
      <c r="Q99" s="37">
        <f t="shared" ca="1" si="29"/>
        <v>0</v>
      </c>
      <c r="R99">
        <f t="shared" ca="1" si="20"/>
        <v>0.19280312919734949</v>
      </c>
    </row>
    <row r="100" spans="1:18">
      <c r="A100" s="107"/>
      <c r="B100" s="107"/>
      <c r="C100" s="107"/>
      <c r="D100" s="109">
        <f t="shared" si="17"/>
        <v>0</v>
      </c>
      <c r="E100" s="109">
        <f t="shared" si="17"/>
        <v>0</v>
      </c>
      <c r="F100" s="37">
        <f t="shared" si="18"/>
        <v>0</v>
      </c>
      <c r="G100" s="37">
        <f t="shared" si="18"/>
        <v>0</v>
      </c>
      <c r="H100" s="37">
        <f t="shared" si="21"/>
        <v>0</v>
      </c>
      <c r="I100" s="37">
        <f t="shared" si="22"/>
        <v>0</v>
      </c>
      <c r="J100" s="37">
        <f t="shared" si="23"/>
        <v>0</v>
      </c>
      <c r="K100" s="37">
        <f t="shared" si="24"/>
        <v>0</v>
      </c>
      <c r="L100" s="37">
        <f t="shared" si="25"/>
        <v>0</v>
      </c>
      <c r="M100" s="37">
        <f t="shared" ca="1" si="19"/>
        <v>-0.19280312919734949</v>
      </c>
      <c r="N100" s="37">
        <f t="shared" ca="1" si="26"/>
        <v>0</v>
      </c>
      <c r="O100" s="110">
        <f t="shared" ca="1" si="27"/>
        <v>0</v>
      </c>
      <c r="P100" s="37">
        <f t="shared" ca="1" si="28"/>
        <v>0</v>
      </c>
      <c r="Q100" s="37">
        <f t="shared" ca="1" si="29"/>
        <v>0</v>
      </c>
      <c r="R100">
        <f t="shared" ca="1" si="20"/>
        <v>0.19280312919734949</v>
      </c>
    </row>
    <row r="101" spans="1:18">
      <c r="A101" s="107"/>
      <c r="B101" s="107"/>
      <c r="C101" s="107"/>
      <c r="D101" s="109">
        <f t="shared" si="17"/>
        <v>0</v>
      </c>
      <c r="E101" s="109">
        <f t="shared" si="17"/>
        <v>0</v>
      </c>
      <c r="F101" s="37">
        <f t="shared" si="18"/>
        <v>0</v>
      </c>
      <c r="G101" s="37">
        <f t="shared" si="18"/>
        <v>0</v>
      </c>
      <c r="H101" s="37">
        <f t="shared" si="21"/>
        <v>0</v>
      </c>
      <c r="I101" s="37">
        <f t="shared" si="22"/>
        <v>0</v>
      </c>
      <c r="J101" s="37">
        <f t="shared" si="23"/>
        <v>0</v>
      </c>
      <c r="K101" s="37">
        <f t="shared" si="24"/>
        <v>0</v>
      </c>
      <c r="L101" s="37">
        <f t="shared" si="25"/>
        <v>0</v>
      </c>
      <c r="M101" s="37">
        <f t="shared" ca="1" si="19"/>
        <v>-0.19280312919734949</v>
      </c>
      <c r="N101" s="37">
        <f t="shared" ca="1" si="26"/>
        <v>0</v>
      </c>
      <c r="O101" s="110">
        <f t="shared" ca="1" si="27"/>
        <v>0</v>
      </c>
      <c r="P101" s="37">
        <f t="shared" ca="1" si="28"/>
        <v>0</v>
      </c>
      <c r="Q101" s="37">
        <f t="shared" ca="1" si="29"/>
        <v>0</v>
      </c>
      <c r="R101">
        <f t="shared" ca="1" si="20"/>
        <v>0.19280312919734949</v>
      </c>
    </row>
    <row r="102" spans="1:18">
      <c r="A102" s="107"/>
      <c r="B102" s="107"/>
      <c r="C102" s="107"/>
      <c r="D102" s="109">
        <f t="shared" si="17"/>
        <v>0</v>
      </c>
      <c r="E102" s="109">
        <f t="shared" si="17"/>
        <v>0</v>
      </c>
      <c r="F102" s="37">
        <f t="shared" si="18"/>
        <v>0</v>
      </c>
      <c r="G102" s="37">
        <f t="shared" si="18"/>
        <v>0</v>
      </c>
      <c r="H102" s="37">
        <f t="shared" si="21"/>
        <v>0</v>
      </c>
      <c r="I102" s="37">
        <f t="shared" si="22"/>
        <v>0</v>
      </c>
      <c r="J102" s="37">
        <f t="shared" si="23"/>
        <v>0</v>
      </c>
      <c r="K102" s="37">
        <f t="shared" si="24"/>
        <v>0</v>
      </c>
      <c r="L102" s="37">
        <f t="shared" si="25"/>
        <v>0</v>
      </c>
      <c r="M102" s="37">
        <f t="shared" ca="1" si="19"/>
        <v>-0.19280312919734949</v>
      </c>
      <c r="N102" s="37">
        <f t="shared" ca="1" si="26"/>
        <v>0</v>
      </c>
      <c r="O102" s="110">
        <f t="shared" ca="1" si="27"/>
        <v>0</v>
      </c>
      <c r="P102" s="37">
        <f t="shared" ca="1" si="28"/>
        <v>0</v>
      </c>
      <c r="Q102" s="37">
        <f t="shared" ca="1" si="29"/>
        <v>0</v>
      </c>
      <c r="R102">
        <f t="shared" ca="1" si="20"/>
        <v>0.19280312919734949</v>
      </c>
    </row>
    <row r="103" spans="1:18">
      <c r="A103" s="107"/>
      <c r="B103" s="107"/>
      <c r="C103" s="107"/>
      <c r="D103" s="109">
        <f t="shared" si="17"/>
        <v>0</v>
      </c>
      <c r="E103" s="109">
        <f t="shared" si="17"/>
        <v>0</v>
      </c>
      <c r="F103" s="37">
        <f t="shared" si="18"/>
        <v>0</v>
      </c>
      <c r="G103" s="37">
        <f t="shared" si="18"/>
        <v>0</v>
      </c>
      <c r="H103" s="37">
        <f t="shared" si="21"/>
        <v>0</v>
      </c>
      <c r="I103" s="37">
        <f t="shared" si="22"/>
        <v>0</v>
      </c>
      <c r="J103" s="37">
        <f t="shared" si="23"/>
        <v>0</v>
      </c>
      <c r="K103" s="37">
        <f t="shared" si="24"/>
        <v>0</v>
      </c>
      <c r="L103" s="37">
        <f t="shared" si="25"/>
        <v>0</v>
      </c>
      <c r="M103" s="37">
        <f t="shared" ca="1" si="19"/>
        <v>-0.19280312919734949</v>
      </c>
      <c r="N103" s="37">
        <f t="shared" ca="1" si="26"/>
        <v>0</v>
      </c>
      <c r="O103" s="110">
        <f t="shared" ca="1" si="27"/>
        <v>0</v>
      </c>
      <c r="P103" s="37">
        <f t="shared" ca="1" si="28"/>
        <v>0</v>
      </c>
      <c r="Q103" s="37">
        <f t="shared" ca="1" si="29"/>
        <v>0</v>
      </c>
      <c r="R103">
        <f t="shared" ca="1" si="20"/>
        <v>0.19280312919734949</v>
      </c>
    </row>
    <row r="104" spans="1:18">
      <c r="A104" s="107"/>
      <c r="B104" s="107"/>
      <c r="C104" s="107"/>
      <c r="D104" s="109">
        <f t="shared" si="17"/>
        <v>0</v>
      </c>
      <c r="E104" s="109">
        <f t="shared" si="17"/>
        <v>0</v>
      </c>
      <c r="F104" s="37">
        <f t="shared" si="18"/>
        <v>0</v>
      </c>
      <c r="G104" s="37">
        <f t="shared" si="18"/>
        <v>0</v>
      </c>
      <c r="H104" s="37">
        <f t="shared" si="21"/>
        <v>0</v>
      </c>
      <c r="I104" s="37">
        <f t="shared" si="22"/>
        <v>0</v>
      </c>
      <c r="J104" s="37">
        <f t="shared" si="23"/>
        <v>0</v>
      </c>
      <c r="K104" s="37">
        <f t="shared" si="24"/>
        <v>0</v>
      </c>
      <c r="L104" s="37">
        <f t="shared" si="25"/>
        <v>0</v>
      </c>
      <c r="M104" s="37">
        <f t="shared" ca="1" si="19"/>
        <v>-0.19280312919734949</v>
      </c>
      <c r="N104" s="37">
        <f t="shared" ca="1" si="26"/>
        <v>0</v>
      </c>
      <c r="O104" s="110">
        <f t="shared" ca="1" si="27"/>
        <v>0</v>
      </c>
      <c r="P104" s="37">
        <f t="shared" ca="1" si="28"/>
        <v>0</v>
      </c>
      <c r="Q104" s="37">
        <f t="shared" ca="1" si="29"/>
        <v>0</v>
      </c>
      <c r="R104">
        <f t="shared" ca="1" si="20"/>
        <v>0.19280312919734949</v>
      </c>
    </row>
    <row r="105" spans="1:18">
      <c r="A105" s="107"/>
      <c r="B105" s="107"/>
      <c r="C105" s="107"/>
      <c r="D105" s="109">
        <f t="shared" si="17"/>
        <v>0</v>
      </c>
      <c r="E105" s="109">
        <f t="shared" si="17"/>
        <v>0</v>
      </c>
      <c r="F105" s="37">
        <f t="shared" si="18"/>
        <v>0</v>
      </c>
      <c r="G105" s="37">
        <f t="shared" si="18"/>
        <v>0</v>
      </c>
      <c r="H105" s="37">
        <f t="shared" si="21"/>
        <v>0</v>
      </c>
      <c r="I105" s="37">
        <f t="shared" si="22"/>
        <v>0</v>
      </c>
      <c r="J105" s="37">
        <f t="shared" si="23"/>
        <v>0</v>
      </c>
      <c r="K105" s="37">
        <f t="shared" si="24"/>
        <v>0</v>
      </c>
      <c r="L105" s="37">
        <f t="shared" si="25"/>
        <v>0</v>
      </c>
      <c r="M105" s="37">
        <f t="shared" ca="1" si="19"/>
        <v>-0.19280312919734949</v>
      </c>
      <c r="N105" s="37">
        <f t="shared" ca="1" si="26"/>
        <v>0</v>
      </c>
      <c r="O105" s="110">
        <f t="shared" ca="1" si="27"/>
        <v>0</v>
      </c>
      <c r="P105" s="37">
        <f t="shared" ca="1" si="28"/>
        <v>0</v>
      </c>
      <c r="Q105" s="37">
        <f t="shared" ca="1" si="29"/>
        <v>0</v>
      </c>
      <c r="R105">
        <f t="shared" ca="1" si="20"/>
        <v>0.19280312919734949</v>
      </c>
    </row>
    <row r="106" spans="1:18">
      <c r="A106" s="107"/>
      <c r="B106" s="107"/>
      <c r="C106" s="107"/>
      <c r="D106" s="109">
        <f t="shared" si="17"/>
        <v>0</v>
      </c>
      <c r="E106" s="109">
        <f t="shared" si="17"/>
        <v>0</v>
      </c>
      <c r="F106" s="37">
        <f t="shared" si="18"/>
        <v>0</v>
      </c>
      <c r="G106" s="37">
        <f t="shared" si="18"/>
        <v>0</v>
      </c>
      <c r="H106" s="37">
        <f t="shared" si="21"/>
        <v>0</v>
      </c>
      <c r="I106" s="37">
        <f t="shared" si="22"/>
        <v>0</v>
      </c>
      <c r="J106" s="37">
        <f t="shared" si="23"/>
        <v>0</v>
      </c>
      <c r="K106" s="37">
        <f t="shared" si="24"/>
        <v>0</v>
      </c>
      <c r="L106" s="37">
        <f t="shared" si="25"/>
        <v>0</v>
      </c>
      <c r="M106" s="37">
        <f t="shared" ca="1" si="19"/>
        <v>-0.19280312919734949</v>
      </c>
      <c r="N106" s="37">
        <f t="shared" ca="1" si="26"/>
        <v>0</v>
      </c>
      <c r="O106" s="110">
        <f t="shared" ca="1" si="27"/>
        <v>0</v>
      </c>
      <c r="P106" s="37">
        <f t="shared" ca="1" si="28"/>
        <v>0</v>
      </c>
      <c r="Q106" s="37">
        <f t="shared" ca="1" si="29"/>
        <v>0</v>
      </c>
      <c r="R106">
        <f t="shared" ca="1" si="20"/>
        <v>0.19280312919734949</v>
      </c>
    </row>
    <row r="107" spans="1:18">
      <c r="A107" s="107"/>
      <c r="B107" s="107"/>
      <c r="C107" s="107"/>
      <c r="D107" s="109">
        <f t="shared" si="17"/>
        <v>0</v>
      </c>
      <c r="E107" s="109">
        <f t="shared" si="17"/>
        <v>0</v>
      </c>
      <c r="F107" s="37">
        <f t="shared" si="18"/>
        <v>0</v>
      </c>
      <c r="G107" s="37">
        <f t="shared" si="18"/>
        <v>0</v>
      </c>
      <c r="H107" s="37">
        <f t="shared" si="21"/>
        <v>0</v>
      </c>
      <c r="I107" s="37">
        <f t="shared" si="22"/>
        <v>0</v>
      </c>
      <c r="J107" s="37">
        <f t="shared" si="23"/>
        <v>0</v>
      </c>
      <c r="K107" s="37">
        <f t="shared" si="24"/>
        <v>0</v>
      </c>
      <c r="L107" s="37">
        <f t="shared" si="25"/>
        <v>0</v>
      </c>
      <c r="M107" s="37">
        <f t="shared" ca="1" si="19"/>
        <v>-0.19280312919734949</v>
      </c>
      <c r="N107" s="37">
        <f t="shared" ca="1" si="26"/>
        <v>0</v>
      </c>
      <c r="O107" s="110">
        <f t="shared" ca="1" si="27"/>
        <v>0</v>
      </c>
      <c r="P107" s="37">
        <f t="shared" ca="1" si="28"/>
        <v>0</v>
      </c>
      <c r="Q107" s="37">
        <f t="shared" ca="1" si="29"/>
        <v>0</v>
      </c>
      <c r="R107">
        <f t="shared" ca="1" si="20"/>
        <v>0.19280312919734949</v>
      </c>
    </row>
    <row r="108" spans="1:18">
      <c r="A108" s="107"/>
      <c r="B108" s="107"/>
      <c r="C108" s="107"/>
      <c r="D108" s="109">
        <f t="shared" si="17"/>
        <v>0</v>
      </c>
      <c r="E108" s="109">
        <f t="shared" si="17"/>
        <v>0</v>
      </c>
      <c r="F108" s="37">
        <f t="shared" si="18"/>
        <v>0</v>
      </c>
      <c r="G108" s="37">
        <f t="shared" si="18"/>
        <v>0</v>
      </c>
      <c r="H108" s="37">
        <f t="shared" si="21"/>
        <v>0</v>
      </c>
      <c r="I108" s="37">
        <f t="shared" si="22"/>
        <v>0</v>
      </c>
      <c r="J108" s="37">
        <f t="shared" si="23"/>
        <v>0</v>
      </c>
      <c r="K108" s="37">
        <f t="shared" si="24"/>
        <v>0</v>
      </c>
      <c r="L108" s="37">
        <f t="shared" si="25"/>
        <v>0</v>
      </c>
      <c r="M108" s="37">
        <f t="shared" ca="1" si="19"/>
        <v>-0.19280312919734949</v>
      </c>
      <c r="N108" s="37">
        <f t="shared" ca="1" si="26"/>
        <v>0</v>
      </c>
      <c r="O108" s="110">
        <f t="shared" ca="1" si="27"/>
        <v>0</v>
      </c>
      <c r="P108" s="37">
        <f t="shared" ca="1" si="28"/>
        <v>0</v>
      </c>
      <c r="Q108" s="37">
        <f t="shared" ca="1" si="29"/>
        <v>0</v>
      </c>
      <c r="R108">
        <f t="shared" ca="1" si="20"/>
        <v>0.19280312919734949</v>
      </c>
    </row>
    <row r="109" spans="1:18">
      <c r="A109" s="107"/>
      <c r="B109" s="107"/>
      <c r="C109" s="107"/>
      <c r="D109" s="109">
        <f t="shared" si="17"/>
        <v>0</v>
      </c>
      <c r="E109" s="109">
        <f t="shared" si="17"/>
        <v>0</v>
      </c>
      <c r="F109" s="37">
        <f t="shared" si="18"/>
        <v>0</v>
      </c>
      <c r="G109" s="37">
        <f t="shared" si="18"/>
        <v>0</v>
      </c>
      <c r="H109" s="37">
        <f t="shared" si="21"/>
        <v>0</v>
      </c>
      <c r="I109" s="37">
        <f t="shared" si="22"/>
        <v>0</v>
      </c>
      <c r="J109" s="37">
        <f t="shared" si="23"/>
        <v>0</v>
      </c>
      <c r="K109" s="37">
        <f t="shared" si="24"/>
        <v>0</v>
      </c>
      <c r="L109" s="37">
        <f t="shared" si="25"/>
        <v>0</v>
      </c>
      <c r="M109" s="37">
        <f t="shared" ca="1" si="19"/>
        <v>-0.19280312919734949</v>
      </c>
      <c r="N109" s="37">
        <f t="shared" ca="1" si="26"/>
        <v>0</v>
      </c>
      <c r="O109" s="110">
        <f t="shared" ca="1" si="27"/>
        <v>0</v>
      </c>
      <c r="P109" s="37">
        <f t="shared" ca="1" si="28"/>
        <v>0</v>
      </c>
      <c r="Q109" s="37">
        <f t="shared" ca="1" si="29"/>
        <v>0</v>
      </c>
      <c r="R109">
        <f t="shared" ca="1" si="20"/>
        <v>0.19280312919734949</v>
      </c>
    </row>
    <row r="110" spans="1:18">
      <c r="A110" s="107"/>
      <c r="B110" s="107"/>
      <c r="C110" s="107"/>
      <c r="D110" s="109">
        <f t="shared" si="17"/>
        <v>0</v>
      </c>
      <c r="E110" s="109">
        <f t="shared" si="17"/>
        <v>0</v>
      </c>
      <c r="F110" s="37">
        <f t="shared" si="18"/>
        <v>0</v>
      </c>
      <c r="G110" s="37">
        <f t="shared" si="18"/>
        <v>0</v>
      </c>
      <c r="H110" s="37">
        <f t="shared" si="21"/>
        <v>0</v>
      </c>
      <c r="I110" s="37">
        <f t="shared" si="22"/>
        <v>0</v>
      </c>
      <c r="J110" s="37">
        <f t="shared" si="23"/>
        <v>0</v>
      </c>
      <c r="K110" s="37">
        <f t="shared" si="24"/>
        <v>0</v>
      </c>
      <c r="L110" s="37">
        <f t="shared" si="25"/>
        <v>0</v>
      </c>
      <c r="M110" s="37">
        <f t="shared" ca="1" si="19"/>
        <v>-0.19280312919734949</v>
      </c>
      <c r="N110" s="37">
        <f t="shared" ca="1" si="26"/>
        <v>0</v>
      </c>
      <c r="O110" s="110">
        <f t="shared" ca="1" si="27"/>
        <v>0</v>
      </c>
      <c r="P110" s="37">
        <f t="shared" ca="1" si="28"/>
        <v>0</v>
      </c>
      <c r="Q110" s="37">
        <f t="shared" ca="1" si="29"/>
        <v>0</v>
      </c>
      <c r="R110">
        <f t="shared" ca="1" si="20"/>
        <v>0.19280312919734949</v>
      </c>
    </row>
    <row r="111" spans="1:18">
      <c r="A111" s="107"/>
      <c r="B111" s="107"/>
      <c r="C111" s="107"/>
      <c r="D111" s="109">
        <f t="shared" si="17"/>
        <v>0</v>
      </c>
      <c r="E111" s="109">
        <f t="shared" si="17"/>
        <v>0</v>
      </c>
      <c r="F111" s="37">
        <f t="shared" si="18"/>
        <v>0</v>
      </c>
      <c r="G111" s="37">
        <f t="shared" si="18"/>
        <v>0</v>
      </c>
      <c r="H111" s="37">
        <f t="shared" si="21"/>
        <v>0</v>
      </c>
      <c r="I111" s="37">
        <f t="shared" si="22"/>
        <v>0</v>
      </c>
      <c r="J111" s="37">
        <f t="shared" si="23"/>
        <v>0</v>
      </c>
      <c r="K111" s="37">
        <f t="shared" si="24"/>
        <v>0</v>
      </c>
      <c r="L111" s="37">
        <f t="shared" si="25"/>
        <v>0</v>
      </c>
      <c r="M111" s="37">
        <f t="shared" ca="1" si="19"/>
        <v>-0.19280312919734949</v>
      </c>
      <c r="N111" s="37">
        <f t="shared" ca="1" si="26"/>
        <v>0</v>
      </c>
      <c r="O111" s="110">
        <f t="shared" ca="1" si="27"/>
        <v>0</v>
      </c>
      <c r="P111" s="37">
        <f t="shared" ca="1" si="28"/>
        <v>0</v>
      </c>
      <c r="Q111" s="37">
        <f t="shared" ca="1" si="29"/>
        <v>0</v>
      </c>
      <c r="R111">
        <f t="shared" ca="1" si="20"/>
        <v>0.19280312919734949</v>
      </c>
    </row>
    <row r="112" spans="1:18">
      <c r="A112" s="107"/>
      <c r="B112" s="107"/>
      <c r="C112" s="107"/>
      <c r="D112" s="109">
        <f t="shared" si="17"/>
        <v>0</v>
      </c>
      <c r="E112" s="109">
        <f t="shared" si="17"/>
        <v>0</v>
      </c>
      <c r="F112" s="37">
        <f t="shared" si="18"/>
        <v>0</v>
      </c>
      <c r="G112" s="37">
        <f t="shared" si="18"/>
        <v>0</v>
      </c>
      <c r="H112" s="37">
        <f t="shared" si="21"/>
        <v>0</v>
      </c>
      <c r="I112" s="37">
        <f t="shared" si="22"/>
        <v>0</v>
      </c>
      <c r="J112" s="37">
        <f t="shared" si="23"/>
        <v>0</v>
      </c>
      <c r="K112" s="37">
        <f t="shared" si="24"/>
        <v>0</v>
      </c>
      <c r="L112" s="37">
        <f t="shared" si="25"/>
        <v>0</v>
      </c>
      <c r="M112" s="37">
        <f t="shared" ca="1" si="19"/>
        <v>-0.19280312919734949</v>
      </c>
      <c r="N112" s="37">
        <f t="shared" ca="1" si="26"/>
        <v>0</v>
      </c>
      <c r="O112" s="110">
        <f t="shared" ca="1" si="27"/>
        <v>0</v>
      </c>
      <c r="P112" s="37">
        <f t="shared" ca="1" si="28"/>
        <v>0</v>
      </c>
      <c r="Q112" s="37">
        <f t="shared" ca="1" si="29"/>
        <v>0</v>
      </c>
      <c r="R112">
        <f t="shared" ca="1" si="20"/>
        <v>0.19280312919734949</v>
      </c>
    </row>
    <row r="113" spans="1:18">
      <c r="A113" s="107"/>
      <c r="B113" s="107"/>
      <c r="C113" s="107"/>
      <c r="D113" s="109">
        <f t="shared" ref="D113:E176" si="30">A113/A$18</f>
        <v>0</v>
      </c>
      <c r="E113" s="109">
        <f t="shared" si="30"/>
        <v>0</v>
      </c>
      <c r="F113" s="37">
        <f t="shared" ref="F113:G176" si="31">$C113*D113</f>
        <v>0</v>
      </c>
      <c r="G113" s="37">
        <f t="shared" si="31"/>
        <v>0</v>
      </c>
      <c r="H113" s="37">
        <f t="shared" si="21"/>
        <v>0</v>
      </c>
      <c r="I113" s="37">
        <f t="shared" si="22"/>
        <v>0</v>
      </c>
      <c r="J113" s="37">
        <f t="shared" si="23"/>
        <v>0</v>
      </c>
      <c r="K113" s="37">
        <f t="shared" si="24"/>
        <v>0</v>
      </c>
      <c r="L113" s="37">
        <f t="shared" si="25"/>
        <v>0</v>
      </c>
      <c r="M113" s="37">
        <f t="shared" ca="1" si="19"/>
        <v>-0.19280312919734949</v>
      </c>
      <c r="N113" s="37">
        <f t="shared" ca="1" si="26"/>
        <v>0</v>
      </c>
      <c r="O113" s="110">
        <f t="shared" ca="1" si="27"/>
        <v>0</v>
      </c>
      <c r="P113" s="37">
        <f t="shared" ca="1" si="28"/>
        <v>0</v>
      </c>
      <c r="Q113" s="37">
        <f t="shared" ca="1" si="29"/>
        <v>0</v>
      </c>
      <c r="R113">
        <f t="shared" ca="1" si="20"/>
        <v>0.19280312919734949</v>
      </c>
    </row>
    <row r="114" spans="1:18">
      <c r="A114" s="107"/>
      <c r="B114" s="107"/>
      <c r="C114" s="107"/>
      <c r="D114" s="109">
        <f t="shared" si="30"/>
        <v>0</v>
      </c>
      <c r="E114" s="109">
        <f t="shared" si="30"/>
        <v>0</v>
      </c>
      <c r="F114" s="37">
        <f t="shared" si="31"/>
        <v>0</v>
      </c>
      <c r="G114" s="37">
        <f t="shared" si="31"/>
        <v>0</v>
      </c>
      <c r="H114" s="37">
        <f t="shared" si="21"/>
        <v>0</v>
      </c>
      <c r="I114" s="37">
        <f t="shared" si="22"/>
        <v>0</v>
      </c>
      <c r="J114" s="37">
        <f t="shared" si="23"/>
        <v>0</v>
      </c>
      <c r="K114" s="37">
        <f t="shared" si="24"/>
        <v>0</v>
      </c>
      <c r="L114" s="37">
        <f t="shared" si="25"/>
        <v>0</v>
      </c>
      <c r="M114" s="37">
        <f t="shared" ca="1" si="19"/>
        <v>-0.19280312919734949</v>
      </c>
      <c r="N114" s="37">
        <f t="shared" ca="1" si="26"/>
        <v>0</v>
      </c>
      <c r="O114" s="110">
        <f t="shared" ca="1" si="27"/>
        <v>0</v>
      </c>
      <c r="P114" s="37">
        <f t="shared" ca="1" si="28"/>
        <v>0</v>
      </c>
      <c r="Q114" s="37">
        <f t="shared" ca="1" si="29"/>
        <v>0</v>
      </c>
      <c r="R114">
        <f t="shared" ca="1" si="20"/>
        <v>0.19280312919734949</v>
      </c>
    </row>
    <row r="115" spans="1:18">
      <c r="A115" s="107"/>
      <c r="B115" s="107"/>
      <c r="C115" s="107"/>
      <c r="D115" s="109">
        <f t="shared" si="30"/>
        <v>0</v>
      </c>
      <c r="E115" s="109">
        <f t="shared" si="30"/>
        <v>0</v>
      </c>
      <c r="F115" s="37">
        <f t="shared" si="31"/>
        <v>0</v>
      </c>
      <c r="G115" s="37">
        <f t="shared" si="31"/>
        <v>0</v>
      </c>
      <c r="H115" s="37">
        <f t="shared" si="21"/>
        <v>0</v>
      </c>
      <c r="I115" s="37">
        <f t="shared" si="22"/>
        <v>0</v>
      </c>
      <c r="J115" s="37">
        <f t="shared" si="23"/>
        <v>0</v>
      </c>
      <c r="K115" s="37">
        <f t="shared" si="24"/>
        <v>0</v>
      </c>
      <c r="L115" s="37">
        <f t="shared" si="25"/>
        <v>0</v>
      </c>
      <c r="M115" s="37">
        <f t="shared" ca="1" si="19"/>
        <v>-0.19280312919734949</v>
      </c>
      <c r="N115" s="37">
        <f t="shared" ca="1" si="26"/>
        <v>0</v>
      </c>
      <c r="O115" s="110">
        <f t="shared" ca="1" si="27"/>
        <v>0</v>
      </c>
      <c r="P115" s="37">
        <f t="shared" ca="1" si="28"/>
        <v>0</v>
      </c>
      <c r="Q115" s="37">
        <f t="shared" ca="1" si="29"/>
        <v>0</v>
      </c>
      <c r="R115">
        <f t="shared" ca="1" si="20"/>
        <v>0.19280312919734949</v>
      </c>
    </row>
    <row r="116" spans="1:18">
      <c r="A116" s="107"/>
      <c r="B116" s="107"/>
      <c r="C116" s="107"/>
      <c r="D116" s="109">
        <f t="shared" si="30"/>
        <v>0</v>
      </c>
      <c r="E116" s="109">
        <f t="shared" si="30"/>
        <v>0</v>
      </c>
      <c r="F116" s="37">
        <f t="shared" si="31"/>
        <v>0</v>
      </c>
      <c r="G116" s="37">
        <f t="shared" si="31"/>
        <v>0</v>
      </c>
      <c r="H116" s="37">
        <f t="shared" si="21"/>
        <v>0</v>
      </c>
      <c r="I116" s="37">
        <f t="shared" si="22"/>
        <v>0</v>
      </c>
      <c r="J116" s="37">
        <f t="shared" si="23"/>
        <v>0</v>
      </c>
      <c r="K116" s="37">
        <f t="shared" si="24"/>
        <v>0</v>
      </c>
      <c r="L116" s="37">
        <f t="shared" si="25"/>
        <v>0</v>
      </c>
      <c r="M116" s="37">
        <f t="shared" ca="1" si="19"/>
        <v>-0.19280312919734949</v>
      </c>
      <c r="N116" s="37">
        <f t="shared" ca="1" si="26"/>
        <v>0</v>
      </c>
      <c r="O116" s="110">
        <f t="shared" ca="1" si="27"/>
        <v>0</v>
      </c>
      <c r="P116" s="37">
        <f t="shared" ca="1" si="28"/>
        <v>0</v>
      </c>
      <c r="Q116" s="37">
        <f t="shared" ca="1" si="29"/>
        <v>0</v>
      </c>
      <c r="R116">
        <f t="shared" ca="1" si="20"/>
        <v>0.19280312919734949</v>
      </c>
    </row>
    <row r="117" spans="1:18">
      <c r="A117" s="107"/>
      <c r="B117" s="107"/>
      <c r="C117" s="107"/>
      <c r="D117" s="109">
        <f t="shared" si="30"/>
        <v>0</v>
      </c>
      <c r="E117" s="109">
        <f t="shared" si="30"/>
        <v>0</v>
      </c>
      <c r="F117" s="37">
        <f t="shared" si="31"/>
        <v>0</v>
      </c>
      <c r="G117" s="37">
        <f t="shared" si="31"/>
        <v>0</v>
      </c>
      <c r="H117" s="37">
        <f t="shared" si="21"/>
        <v>0</v>
      </c>
      <c r="I117" s="37">
        <f t="shared" si="22"/>
        <v>0</v>
      </c>
      <c r="J117" s="37">
        <f t="shared" si="23"/>
        <v>0</v>
      </c>
      <c r="K117" s="37">
        <f t="shared" si="24"/>
        <v>0</v>
      </c>
      <c r="L117" s="37">
        <f t="shared" si="25"/>
        <v>0</v>
      </c>
      <c r="M117" s="37">
        <f t="shared" ca="1" si="19"/>
        <v>-0.19280312919734949</v>
      </c>
      <c r="N117" s="37">
        <f t="shared" ca="1" si="26"/>
        <v>0</v>
      </c>
      <c r="O117" s="110">
        <f t="shared" ca="1" si="27"/>
        <v>0</v>
      </c>
      <c r="P117" s="37">
        <f t="shared" ca="1" si="28"/>
        <v>0</v>
      </c>
      <c r="Q117" s="37">
        <f t="shared" ca="1" si="29"/>
        <v>0</v>
      </c>
      <c r="R117">
        <f t="shared" ca="1" si="20"/>
        <v>0.19280312919734949</v>
      </c>
    </row>
    <row r="118" spans="1:18">
      <c r="A118" s="107"/>
      <c r="B118" s="107"/>
      <c r="C118" s="107"/>
      <c r="D118" s="109">
        <f t="shared" si="30"/>
        <v>0</v>
      </c>
      <c r="E118" s="109">
        <f t="shared" si="30"/>
        <v>0</v>
      </c>
      <c r="F118" s="37">
        <f t="shared" si="31"/>
        <v>0</v>
      </c>
      <c r="G118" s="37">
        <f t="shared" si="31"/>
        <v>0</v>
      </c>
      <c r="H118" s="37">
        <f t="shared" si="21"/>
        <v>0</v>
      </c>
      <c r="I118" s="37">
        <f t="shared" si="22"/>
        <v>0</v>
      </c>
      <c r="J118" s="37">
        <f t="shared" si="23"/>
        <v>0</v>
      </c>
      <c r="K118" s="37">
        <f t="shared" si="24"/>
        <v>0</v>
      </c>
      <c r="L118" s="37">
        <f t="shared" si="25"/>
        <v>0</v>
      </c>
      <c r="M118" s="37">
        <f t="shared" ca="1" si="19"/>
        <v>-0.19280312919734949</v>
      </c>
      <c r="N118" s="37">
        <f t="shared" ca="1" si="26"/>
        <v>0</v>
      </c>
      <c r="O118" s="110">
        <f t="shared" ca="1" si="27"/>
        <v>0</v>
      </c>
      <c r="P118" s="37">
        <f t="shared" ca="1" si="28"/>
        <v>0</v>
      </c>
      <c r="Q118" s="37">
        <f t="shared" ca="1" si="29"/>
        <v>0</v>
      </c>
      <c r="R118">
        <f t="shared" ca="1" si="20"/>
        <v>0.19280312919734949</v>
      </c>
    </row>
    <row r="119" spans="1:18">
      <c r="A119" s="107"/>
      <c r="B119" s="107"/>
      <c r="C119" s="107"/>
      <c r="D119" s="109">
        <f t="shared" si="30"/>
        <v>0</v>
      </c>
      <c r="E119" s="109">
        <f t="shared" si="30"/>
        <v>0</v>
      </c>
      <c r="F119" s="37">
        <f t="shared" si="31"/>
        <v>0</v>
      </c>
      <c r="G119" s="37">
        <f t="shared" si="31"/>
        <v>0</v>
      </c>
      <c r="H119" s="37">
        <f t="shared" si="21"/>
        <v>0</v>
      </c>
      <c r="I119" s="37">
        <f t="shared" si="22"/>
        <v>0</v>
      </c>
      <c r="J119" s="37">
        <f t="shared" si="23"/>
        <v>0</v>
      </c>
      <c r="K119" s="37">
        <f t="shared" si="24"/>
        <v>0</v>
      </c>
      <c r="L119" s="37">
        <f t="shared" si="25"/>
        <v>0</v>
      </c>
      <c r="M119" s="37">
        <f t="shared" ca="1" si="19"/>
        <v>-0.19280312919734949</v>
      </c>
      <c r="N119" s="37">
        <f t="shared" ca="1" si="26"/>
        <v>0</v>
      </c>
      <c r="O119" s="110">
        <f t="shared" ca="1" si="27"/>
        <v>0</v>
      </c>
      <c r="P119" s="37">
        <f t="shared" ca="1" si="28"/>
        <v>0</v>
      </c>
      <c r="Q119" s="37">
        <f t="shared" ca="1" si="29"/>
        <v>0</v>
      </c>
      <c r="R119">
        <f t="shared" ca="1" si="20"/>
        <v>0.19280312919734949</v>
      </c>
    </row>
    <row r="120" spans="1:18">
      <c r="A120" s="107"/>
      <c r="B120" s="107"/>
      <c r="C120" s="107"/>
      <c r="D120" s="109">
        <f t="shared" si="30"/>
        <v>0</v>
      </c>
      <c r="E120" s="109">
        <f t="shared" si="30"/>
        <v>0</v>
      </c>
      <c r="F120" s="37">
        <f t="shared" si="31"/>
        <v>0</v>
      </c>
      <c r="G120" s="37">
        <f t="shared" si="31"/>
        <v>0</v>
      </c>
      <c r="H120" s="37">
        <f t="shared" si="21"/>
        <v>0</v>
      </c>
      <c r="I120" s="37">
        <f t="shared" si="22"/>
        <v>0</v>
      </c>
      <c r="J120" s="37">
        <f t="shared" si="23"/>
        <v>0</v>
      </c>
      <c r="K120" s="37">
        <f t="shared" si="24"/>
        <v>0</v>
      </c>
      <c r="L120" s="37">
        <f t="shared" si="25"/>
        <v>0</v>
      </c>
      <c r="M120" s="37">
        <f t="shared" ca="1" si="19"/>
        <v>-0.19280312919734949</v>
      </c>
      <c r="N120" s="37">
        <f t="shared" ca="1" si="26"/>
        <v>0</v>
      </c>
      <c r="O120" s="110">
        <f t="shared" ca="1" si="27"/>
        <v>0</v>
      </c>
      <c r="P120" s="37">
        <f t="shared" ca="1" si="28"/>
        <v>0</v>
      </c>
      <c r="Q120" s="37">
        <f t="shared" ca="1" si="29"/>
        <v>0</v>
      </c>
      <c r="R120">
        <f t="shared" ca="1" si="20"/>
        <v>0.19280312919734949</v>
      </c>
    </row>
    <row r="121" spans="1:18">
      <c r="A121" s="107"/>
      <c r="B121" s="107"/>
      <c r="C121" s="107"/>
      <c r="D121" s="109">
        <f t="shared" si="30"/>
        <v>0</v>
      </c>
      <c r="E121" s="109">
        <f t="shared" si="30"/>
        <v>0</v>
      </c>
      <c r="F121" s="37">
        <f t="shared" si="31"/>
        <v>0</v>
      </c>
      <c r="G121" s="37">
        <f t="shared" si="31"/>
        <v>0</v>
      </c>
      <c r="H121" s="37">
        <f t="shared" si="21"/>
        <v>0</v>
      </c>
      <c r="I121" s="37">
        <f t="shared" si="22"/>
        <v>0</v>
      </c>
      <c r="J121" s="37">
        <f t="shared" si="23"/>
        <v>0</v>
      </c>
      <c r="K121" s="37">
        <f t="shared" si="24"/>
        <v>0</v>
      </c>
      <c r="L121" s="37">
        <f t="shared" si="25"/>
        <v>0</v>
      </c>
      <c r="M121" s="37">
        <f t="shared" ca="1" si="19"/>
        <v>-0.19280312919734949</v>
      </c>
      <c r="N121" s="37">
        <f t="shared" ca="1" si="26"/>
        <v>0</v>
      </c>
      <c r="O121" s="110">
        <f t="shared" ca="1" si="27"/>
        <v>0</v>
      </c>
      <c r="P121" s="37">
        <f t="shared" ca="1" si="28"/>
        <v>0</v>
      </c>
      <c r="Q121" s="37">
        <f t="shared" ca="1" si="29"/>
        <v>0</v>
      </c>
      <c r="R121">
        <f t="shared" ca="1" si="20"/>
        <v>0.19280312919734949</v>
      </c>
    </row>
    <row r="122" spans="1:18">
      <c r="A122" s="107"/>
      <c r="B122" s="107"/>
      <c r="C122" s="107"/>
      <c r="D122" s="109">
        <f t="shared" si="30"/>
        <v>0</v>
      </c>
      <c r="E122" s="109">
        <f t="shared" si="30"/>
        <v>0</v>
      </c>
      <c r="F122" s="37">
        <f t="shared" si="31"/>
        <v>0</v>
      </c>
      <c r="G122" s="37">
        <f t="shared" si="31"/>
        <v>0</v>
      </c>
      <c r="H122" s="37">
        <f t="shared" si="21"/>
        <v>0</v>
      </c>
      <c r="I122" s="37">
        <f t="shared" si="22"/>
        <v>0</v>
      </c>
      <c r="J122" s="37">
        <f t="shared" si="23"/>
        <v>0</v>
      </c>
      <c r="K122" s="37">
        <f t="shared" si="24"/>
        <v>0</v>
      </c>
      <c r="L122" s="37">
        <f t="shared" si="25"/>
        <v>0</v>
      </c>
      <c r="M122" s="37">
        <f t="shared" ca="1" si="19"/>
        <v>-0.19280312919734949</v>
      </c>
      <c r="N122" s="37">
        <f t="shared" ca="1" si="26"/>
        <v>0</v>
      </c>
      <c r="O122" s="110">
        <f t="shared" ca="1" si="27"/>
        <v>0</v>
      </c>
      <c r="P122" s="37">
        <f t="shared" ca="1" si="28"/>
        <v>0</v>
      </c>
      <c r="Q122" s="37">
        <f t="shared" ca="1" si="29"/>
        <v>0</v>
      </c>
      <c r="R122">
        <f t="shared" ca="1" si="20"/>
        <v>0.19280312919734949</v>
      </c>
    </row>
    <row r="123" spans="1:18">
      <c r="A123" s="107"/>
      <c r="B123" s="107"/>
      <c r="C123" s="107"/>
      <c r="D123" s="109">
        <f t="shared" si="30"/>
        <v>0</v>
      </c>
      <c r="E123" s="109">
        <f t="shared" si="30"/>
        <v>0</v>
      </c>
      <c r="F123" s="37">
        <f t="shared" si="31"/>
        <v>0</v>
      </c>
      <c r="G123" s="37">
        <f t="shared" si="31"/>
        <v>0</v>
      </c>
      <c r="H123" s="37">
        <f t="shared" si="21"/>
        <v>0</v>
      </c>
      <c r="I123" s="37">
        <f t="shared" si="22"/>
        <v>0</v>
      </c>
      <c r="J123" s="37">
        <f t="shared" si="23"/>
        <v>0</v>
      </c>
      <c r="K123" s="37">
        <f t="shared" si="24"/>
        <v>0</v>
      </c>
      <c r="L123" s="37">
        <f t="shared" si="25"/>
        <v>0</v>
      </c>
      <c r="M123" s="37">
        <f t="shared" ca="1" si="19"/>
        <v>-0.19280312919734949</v>
      </c>
      <c r="N123" s="37">
        <f t="shared" ca="1" si="26"/>
        <v>0</v>
      </c>
      <c r="O123" s="110">
        <f t="shared" ca="1" si="27"/>
        <v>0</v>
      </c>
      <c r="P123" s="37">
        <f t="shared" ca="1" si="28"/>
        <v>0</v>
      </c>
      <c r="Q123" s="37">
        <f t="shared" ca="1" si="29"/>
        <v>0</v>
      </c>
      <c r="R123">
        <f t="shared" ca="1" si="20"/>
        <v>0.19280312919734949</v>
      </c>
    </row>
    <row r="124" spans="1:18">
      <c r="A124" s="107"/>
      <c r="B124" s="107"/>
      <c r="C124" s="107"/>
      <c r="D124" s="109">
        <f t="shared" si="30"/>
        <v>0</v>
      </c>
      <c r="E124" s="109">
        <f t="shared" si="30"/>
        <v>0</v>
      </c>
      <c r="F124" s="37">
        <f t="shared" si="31"/>
        <v>0</v>
      </c>
      <c r="G124" s="37">
        <f t="shared" si="31"/>
        <v>0</v>
      </c>
      <c r="H124" s="37">
        <f t="shared" si="21"/>
        <v>0</v>
      </c>
      <c r="I124" s="37">
        <f t="shared" si="22"/>
        <v>0</v>
      </c>
      <c r="J124" s="37">
        <f t="shared" si="23"/>
        <v>0</v>
      </c>
      <c r="K124" s="37">
        <f t="shared" si="24"/>
        <v>0</v>
      </c>
      <c r="L124" s="37">
        <f t="shared" si="25"/>
        <v>0</v>
      </c>
      <c r="M124" s="37">
        <f t="shared" ca="1" si="19"/>
        <v>-0.19280312919734949</v>
      </c>
      <c r="N124" s="37">
        <f t="shared" ca="1" si="26"/>
        <v>0</v>
      </c>
      <c r="O124" s="110">
        <f t="shared" ca="1" si="27"/>
        <v>0</v>
      </c>
      <c r="P124" s="37">
        <f t="shared" ca="1" si="28"/>
        <v>0</v>
      </c>
      <c r="Q124" s="37">
        <f t="shared" ca="1" si="29"/>
        <v>0</v>
      </c>
      <c r="R124">
        <f t="shared" ca="1" si="20"/>
        <v>0.19280312919734949</v>
      </c>
    </row>
    <row r="125" spans="1:18">
      <c r="A125" s="107"/>
      <c r="B125" s="107"/>
      <c r="C125" s="107"/>
      <c r="D125" s="109">
        <f t="shared" si="30"/>
        <v>0</v>
      </c>
      <c r="E125" s="109">
        <f t="shared" si="30"/>
        <v>0</v>
      </c>
      <c r="F125" s="37">
        <f t="shared" si="31"/>
        <v>0</v>
      </c>
      <c r="G125" s="37">
        <f t="shared" si="31"/>
        <v>0</v>
      </c>
      <c r="H125" s="37">
        <f t="shared" si="21"/>
        <v>0</v>
      </c>
      <c r="I125" s="37">
        <f t="shared" si="22"/>
        <v>0</v>
      </c>
      <c r="J125" s="37">
        <f t="shared" si="23"/>
        <v>0</v>
      </c>
      <c r="K125" s="37">
        <f t="shared" si="24"/>
        <v>0</v>
      </c>
      <c r="L125" s="37">
        <f t="shared" si="25"/>
        <v>0</v>
      </c>
      <c r="M125" s="37">
        <f t="shared" ca="1" si="19"/>
        <v>-0.19280312919734949</v>
      </c>
      <c r="N125" s="37">
        <f t="shared" ca="1" si="26"/>
        <v>0</v>
      </c>
      <c r="O125" s="110">
        <f t="shared" ca="1" si="27"/>
        <v>0</v>
      </c>
      <c r="P125" s="37">
        <f t="shared" ca="1" si="28"/>
        <v>0</v>
      </c>
      <c r="Q125" s="37">
        <f t="shared" ca="1" si="29"/>
        <v>0</v>
      </c>
      <c r="R125">
        <f t="shared" ca="1" si="20"/>
        <v>0.19280312919734949</v>
      </c>
    </row>
    <row r="126" spans="1:18">
      <c r="A126" s="107"/>
      <c r="B126" s="107"/>
      <c r="C126" s="107"/>
      <c r="D126" s="109">
        <f t="shared" si="30"/>
        <v>0</v>
      </c>
      <c r="E126" s="109">
        <f t="shared" si="30"/>
        <v>0</v>
      </c>
      <c r="F126" s="37">
        <f t="shared" si="31"/>
        <v>0</v>
      </c>
      <c r="G126" s="37">
        <f t="shared" si="31"/>
        <v>0</v>
      </c>
      <c r="H126" s="37">
        <f t="shared" si="21"/>
        <v>0</v>
      </c>
      <c r="I126" s="37">
        <f t="shared" si="22"/>
        <v>0</v>
      </c>
      <c r="J126" s="37">
        <f t="shared" si="23"/>
        <v>0</v>
      </c>
      <c r="K126" s="37">
        <f t="shared" si="24"/>
        <v>0</v>
      </c>
      <c r="L126" s="37">
        <f t="shared" si="25"/>
        <v>0</v>
      </c>
      <c r="M126" s="37">
        <f t="shared" ca="1" si="19"/>
        <v>-0.19280312919734949</v>
      </c>
      <c r="N126" s="37">
        <f t="shared" ca="1" si="26"/>
        <v>0</v>
      </c>
      <c r="O126" s="110">
        <f t="shared" ca="1" si="27"/>
        <v>0</v>
      </c>
      <c r="P126" s="37">
        <f t="shared" ca="1" si="28"/>
        <v>0</v>
      </c>
      <c r="Q126" s="37">
        <f t="shared" ca="1" si="29"/>
        <v>0</v>
      </c>
      <c r="R126">
        <f t="shared" ca="1" si="20"/>
        <v>0.19280312919734949</v>
      </c>
    </row>
    <row r="127" spans="1:18">
      <c r="A127" s="107"/>
      <c r="B127" s="107"/>
      <c r="C127" s="107"/>
      <c r="D127" s="109">
        <f t="shared" si="30"/>
        <v>0</v>
      </c>
      <c r="E127" s="109">
        <f t="shared" si="30"/>
        <v>0</v>
      </c>
      <c r="F127" s="37">
        <f t="shared" si="31"/>
        <v>0</v>
      </c>
      <c r="G127" s="37">
        <f t="shared" si="31"/>
        <v>0</v>
      </c>
      <c r="H127" s="37">
        <f t="shared" si="21"/>
        <v>0</v>
      </c>
      <c r="I127" s="37">
        <f t="shared" si="22"/>
        <v>0</v>
      </c>
      <c r="J127" s="37">
        <f t="shared" si="23"/>
        <v>0</v>
      </c>
      <c r="K127" s="37">
        <f t="shared" si="24"/>
        <v>0</v>
      </c>
      <c r="L127" s="37">
        <f t="shared" si="25"/>
        <v>0</v>
      </c>
      <c r="M127" s="37">
        <f t="shared" ca="1" si="19"/>
        <v>-0.19280312919734949</v>
      </c>
      <c r="N127" s="37">
        <f t="shared" ca="1" si="26"/>
        <v>0</v>
      </c>
      <c r="O127" s="110">
        <f t="shared" ca="1" si="27"/>
        <v>0</v>
      </c>
      <c r="P127" s="37">
        <f t="shared" ca="1" si="28"/>
        <v>0</v>
      </c>
      <c r="Q127" s="37">
        <f t="shared" ca="1" si="29"/>
        <v>0</v>
      </c>
      <c r="R127">
        <f t="shared" ca="1" si="20"/>
        <v>0.19280312919734949</v>
      </c>
    </row>
    <row r="128" spans="1:18">
      <c r="A128" s="107"/>
      <c r="B128" s="107"/>
      <c r="C128" s="107"/>
      <c r="D128" s="109">
        <f t="shared" si="30"/>
        <v>0</v>
      </c>
      <c r="E128" s="109">
        <f t="shared" si="30"/>
        <v>0</v>
      </c>
      <c r="F128" s="37">
        <f t="shared" si="31"/>
        <v>0</v>
      </c>
      <c r="G128" s="37">
        <f t="shared" si="31"/>
        <v>0</v>
      </c>
      <c r="H128" s="37">
        <f t="shared" si="21"/>
        <v>0</v>
      </c>
      <c r="I128" s="37">
        <f t="shared" si="22"/>
        <v>0</v>
      </c>
      <c r="J128" s="37">
        <f t="shared" si="23"/>
        <v>0</v>
      </c>
      <c r="K128" s="37">
        <f t="shared" si="24"/>
        <v>0</v>
      </c>
      <c r="L128" s="37">
        <f t="shared" si="25"/>
        <v>0</v>
      </c>
      <c r="M128" s="37">
        <f t="shared" ca="1" si="19"/>
        <v>-0.19280312919734949</v>
      </c>
      <c r="N128" s="37">
        <f t="shared" ca="1" si="26"/>
        <v>0</v>
      </c>
      <c r="O128" s="110">
        <f t="shared" ca="1" si="27"/>
        <v>0</v>
      </c>
      <c r="P128" s="37">
        <f t="shared" ca="1" si="28"/>
        <v>0</v>
      </c>
      <c r="Q128" s="37">
        <f t="shared" ca="1" si="29"/>
        <v>0</v>
      </c>
      <c r="R128">
        <f t="shared" ca="1" si="20"/>
        <v>0.19280312919734949</v>
      </c>
    </row>
    <row r="129" spans="1:18">
      <c r="A129" s="107"/>
      <c r="B129" s="107"/>
      <c r="C129" s="107"/>
      <c r="D129" s="109">
        <f t="shared" si="30"/>
        <v>0</v>
      </c>
      <c r="E129" s="109">
        <f t="shared" si="30"/>
        <v>0</v>
      </c>
      <c r="F129" s="37">
        <f t="shared" si="31"/>
        <v>0</v>
      </c>
      <c r="G129" s="37">
        <f t="shared" si="31"/>
        <v>0</v>
      </c>
      <c r="H129" s="37">
        <f t="shared" si="21"/>
        <v>0</v>
      </c>
      <c r="I129" s="37">
        <f t="shared" si="22"/>
        <v>0</v>
      </c>
      <c r="J129" s="37">
        <f t="shared" si="23"/>
        <v>0</v>
      </c>
      <c r="K129" s="37">
        <f t="shared" si="24"/>
        <v>0</v>
      </c>
      <c r="L129" s="37">
        <f t="shared" si="25"/>
        <v>0</v>
      </c>
      <c r="M129" s="37">
        <f t="shared" ca="1" si="19"/>
        <v>-0.19280312919734949</v>
      </c>
      <c r="N129" s="37">
        <f t="shared" ca="1" si="26"/>
        <v>0</v>
      </c>
      <c r="O129" s="110">
        <f t="shared" ca="1" si="27"/>
        <v>0</v>
      </c>
      <c r="P129" s="37">
        <f t="shared" ca="1" si="28"/>
        <v>0</v>
      </c>
      <c r="Q129" s="37">
        <f t="shared" ca="1" si="29"/>
        <v>0</v>
      </c>
      <c r="R129">
        <f t="shared" ca="1" si="20"/>
        <v>0.19280312919734949</v>
      </c>
    </row>
    <row r="130" spans="1:18">
      <c r="A130" s="107"/>
      <c r="B130" s="107"/>
      <c r="C130" s="107"/>
      <c r="D130" s="109">
        <f t="shared" si="30"/>
        <v>0</v>
      </c>
      <c r="E130" s="109">
        <f t="shared" si="30"/>
        <v>0</v>
      </c>
      <c r="F130" s="37">
        <f t="shared" si="31"/>
        <v>0</v>
      </c>
      <c r="G130" s="37">
        <f t="shared" si="31"/>
        <v>0</v>
      </c>
      <c r="H130" s="37">
        <f t="shared" si="21"/>
        <v>0</v>
      </c>
      <c r="I130" s="37">
        <f t="shared" si="22"/>
        <v>0</v>
      </c>
      <c r="J130" s="37">
        <f t="shared" si="23"/>
        <v>0</v>
      </c>
      <c r="K130" s="37">
        <f t="shared" si="24"/>
        <v>0</v>
      </c>
      <c r="L130" s="37">
        <f t="shared" si="25"/>
        <v>0</v>
      </c>
      <c r="M130" s="37">
        <f t="shared" ca="1" si="19"/>
        <v>-0.19280312919734949</v>
      </c>
      <c r="N130" s="37">
        <f t="shared" ca="1" si="26"/>
        <v>0</v>
      </c>
      <c r="O130" s="110">
        <f t="shared" ca="1" si="27"/>
        <v>0</v>
      </c>
      <c r="P130" s="37">
        <f t="shared" ca="1" si="28"/>
        <v>0</v>
      </c>
      <c r="Q130" s="37">
        <f t="shared" ca="1" si="29"/>
        <v>0</v>
      </c>
      <c r="R130">
        <f t="shared" ca="1" si="20"/>
        <v>0.19280312919734949</v>
      </c>
    </row>
    <row r="131" spans="1:18">
      <c r="A131" s="107"/>
      <c r="B131" s="107"/>
      <c r="C131" s="107"/>
      <c r="D131" s="109">
        <f t="shared" si="30"/>
        <v>0</v>
      </c>
      <c r="E131" s="109">
        <f t="shared" si="30"/>
        <v>0</v>
      </c>
      <c r="F131" s="37">
        <f t="shared" si="31"/>
        <v>0</v>
      </c>
      <c r="G131" s="37">
        <f t="shared" si="31"/>
        <v>0</v>
      </c>
      <c r="H131" s="37">
        <f t="shared" si="21"/>
        <v>0</v>
      </c>
      <c r="I131" s="37">
        <f t="shared" si="22"/>
        <v>0</v>
      </c>
      <c r="J131" s="37">
        <f t="shared" si="23"/>
        <v>0</v>
      </c>
      <c r="K131" s="37">
        <f t="shared" si="24"/>
        <v>0</v>
      </c>
      <c r="L131" s="37">
        <f t="shared" si="25"/>
        <v>0</v>
      </c>
      <c r="M131" s="37">
        <f t="shared" ca="1" si="19"/>
        <v>-0.19280312919734949</v>
      </c>
      <c r="N131" s="37">
        <f t="shared" ca="1" si="26"/>
        <v>0</v>
      </c>
      <c r="O131" s="110">
        <f t="shared" ca="1" si="27"/>
        <v>0</v>
      </c>
      <c r="P131" s="37">
        <f t="shared" ca="1" si="28"/>
        <v>0</v>
      </c>
      <c r="Q131" s="37">
        <f t="shared" ca="1" si="29"/>
        <v>0</v>
      </c>
      <c r="R131">
        <f t="shared" ca="1" si="20"/>
        <v>0.19280312919734949</v>
      </c>
    </row>
    <row r="132" spans="1:18">
      <c r="A132" s="107"/>
      <c r="B132" s="107"/>
      <c r="C132" s="107"/>
      <c r="D132" s="109">
        <f t="shared" si="30"/>
        <v>0</v>
      </c>
      <c r="E132" s="109">
        <f t="shared" si="30"/>
        <v>0</v>
      </c>
      <c r="F132" s="37">
        <f t="shared" si="31"/>
        <v>0</v>
      </c>
      <c r="G132" s="37">
        <f t="shared" si="31"/>
        <v>0</v>
      </c>
      <c r="H132" s="37">
        <f t="shared" si="21"/>
        <v>0</v>
      </c>
      <c r="I132" s="37">
        <f t="shared" si="22"/>
        <v>0</v>
      </c>
      <c r="J132" s="37">
        <f t="shared" si="23"/>
        <v>0</v>
      </c>
      <c r="K132" s="37">
        <f t="shared" si="24"/>
        <v>0</v>
      </c>
      <c r="L132" s="37">
        <f t="shared" si="25"/>
        <v>0</v>
      </c>
      <c r="M132" s="37">
        <f t="shared" ca="1" si="19"/>
        <v>-0.19280312919734949</v>
      </c>
      <c r="N132" s="37">
        <f t="shared" ca="1" si="26"/>
        <v>0</v>
      </c>
      <c r="O132" s="110">
        <f t="shared" ca="1" si="27"/>
        <v>0</v>
      </c>
      <c r="P132" s="37">
        <f t="shared" ca="1" si="28"/>
        <v>0</v>
      </c>
      <c r="Q132" s="37">
        <f t="shared" ca="1" si="29"/>
        <v>0</v>
      </c>
      <c r="R132">
        <f t="shared" ca="1" si="20"/>
        <v>0.19280312919734949</v>
      </c>
    </row>
    <row r="133" spans="1:18">
      <c r="A133" s="107"/>
      <c r="B133" s="107"/>
      <c r="C133" s="107"/>
      <c r="D133" s="109">
        <f t="shared" si="30"/>
        <v>0</v>
      </c>
      <c r="E133" s="109">
        <f t="shared" si="30"/>
        <v>0</v>
      </c>
      <c r="F133" s="37">
        <f t="shared" si="31"/>
        <v>0</v>
      </c>
      <c r="G133" s="37">
        <f t="shared" si="31"/>
        <v>0</v>
      </c>
      <c r="H133" s="37">
        <f t="shared" si="21"/>
        <v>0</v>
      </c>
      <c r="I133" s="37">
        <f t="shared" si="22"/>
        <v>0</v>
      </c>
      <c r="J133" s="37">
        <f t="shared" si="23"/>
        <v>0</v>
      </c>
      <c r="K133" s="37">
        <f t="shared" si="24"/>
        <v>0</v>
      </c>
      <c r="L133" s="37">
        <f t="shared" si="25"/>
        <v>0</v>
      </c>
      <c r="M133" s="37">
        <f t="shared" ca="1" si="19"/>
        <v>-0.19280312919734949</v>
      </c>
      <c r="N133" s="37">
        <f t="shared" ca="1" si="26"/>
        <v>0</v>
      </c>
      <c r="O133" s="110">
        <f t="shared" ca="1" si="27"/>
        <v>0</v>
      </c>
      <c r="P133" s="37">
        <f t="shared" ca="1" si="28"/>
        <v>0</v>
      </c>
      <c r="Q133" s="37">
        <f t="shared" ca="1" si="29"/>
        <v>0</v>
      </c>
      <c r="R133">
        <f t="shared" ca="1" si="20"/>
        <v>0.19280312919734949</v>
      </c>
    </row>
    <row r="134" spans="1:18">
      <c r="A134" s="107"/>
      <c r="B134" s="107"/>
      <c r="C134" s="107"/>
      <c r="D134" s="109">
        <f t="shared" si="30"/>
        <v>0</v>
      </c>
      <c r="E134" s="109">
        <f t="shared" si="30"/>
        <v>0</v>
      </c>
      <c r="F134" s="37">
        <f t="shared" si="31"/>
        <v>0</v>
      </c>
      <c r="G134" s="37">
        <f t="shared" si="31"/>
        <v>0</v>
      </c>
      <c r="H134" s="37">
        <f t="shared" si="21"/>
        <v>0</v>
      </c>
      <c r="I134" s="37">
        <f t="shared" si="22"/>
        <v>0</v>
      </c>
      <c r="J134" s="37">
        <f t="shared" si="23"/>
        <v>0</v>
      </c>
      <c r="K134" s="37">
        <f t="shared" si="24"/>
        <v>0</v>
      </c>
      <c r="L134" s="37">
        <f t="shared" si="25"/>
        <v>0</v>
      </c>
      <c r="M134" s="37">
        <f t="shared" ca="1" si="19"/>
        <v>-0.19280312919734949</v>
      </c>
      <c r="N134" s="37">
        <f t="shared" ca="1" si="26"/>
        <v>0</v>
      </c>
      <c r="O134" s="110">
        <f t="shared" ca="1" si="27"/>
        <v>0</v>
      </c>
      <c r="P134" s="37">
        <f t="shared" ca="1" si="28"/>
        <v>0</v>
      </c>
      <c r="Q134" s="37">
        <f t="shared" ca="1" si="29"/>
        <v>0</v>
      </c>
      <c r="R134">
        <f t="shared" ca="1" si="20"/>
        <v>0.19280312919734949</v>
      </c>
    </row>
    <row r="135" spans="1:18">
      <c r="A135" s="107"/>
      <c r="B135" s="107"/>
      <c r="C135" s="107"/>
      <c r="D135" s="109">
        <f t="shared" si="30"/>
        <v>0</v>
      </c>
      <c r="E135" s="109">
        <f t="shared" si="30"/>
        <v>0</v>
      </c>
      <c r="F135" s="37">
        <f t="shared" si="31"/>
        <v>0</v>
      </c>
      <c r="G135" s="37">
        <f t="shared" si="31"/>
        <v>0</v>
      </c>
      <c r="H135" s="37">
        <f t="shared" si="21"/>
        <v>0</v>
      </c>
      <c r="I135" s="37">
        <f t="shared" si="22"/>
        <v>0</v>
      </c>
      <c r="J135" s="37">
        <f t="shared" si="23"/>
        <v>0</v>
      </c>
      <c r="K135" s="37">
        <f t="shared" si="24"/>
        <v>0</v>
      </c>
      <c r="L135" s="37">
        <f t="shared" si="25"/>
        <v>0</v>
      </c>
      <c r="M135" s="37">
        <f t="shared" ca="1" si="19"/>
        <v>-0.19280312919734949</v>
      </c>
      <c r="N135" s="37">
        <f t="shared" ca="1" si="26"/>
        <v>0</v>
      </c>
      <c r="O135" s="110">
        <f t="shared" ca="1" si="27"/>
        <v>0</v>
      </c>
      <c r="P135" s="37">
        <f t="shared" ca="1" si="28"/>
        <v>0</v>
      </c>
      <c r="Q135" s="37">
        <f t="shared" ca="1" si="29"/>
        <v>0</v>
      </c>
      <c r="R135">
        <f t="shared" ca="1" si="20"/>
        <v>0.19280312919734949</v>
      </c>
    </row>
    <row r="136" spans="1:18">
      <c r="A136" s="107"/>
      <c r="B136" s="107"/>
      <c r="C136" s="107"/>
      <c r="D136" s="109">
        <f t="shared" si="30"/>
        <v>0</v>
      </c>
      <c r="E136" s="109">
        <f t="shared" si="30"/>
        <v>0</v>
      </c>
      <c r="F136" s="37">
        <f t="shared" si="31"/>
        <v>0</v>
      </c>
      <c r="G136" s="37">
        <f t="shared" si="31"/>
        <v>0</v>
      </c>
      <c r="H136" s="37">
        <f t="shared" si="21"/>
        <v>0</v>
      </c>
      <c r="I136" s="37">
        <f t="shared" si="22"/>
        <v>0</v>
      </c>
      <c r="J136" s="37">
        <f t="shared" si="23"/>
        <v>0</v>
      </c>
      <c r="K136" s="37">
        <f t="shared" si="24"/>
        <v>0</v>
      </c>
      <c r="L136" s="37">
        <f t="shared" si="25"/>
        <v>0</v>
      </c>
      <c r="M136" s="37">
        <f t="shared" ca="1" si="19"/>
        <v>-0.19280312919734949</v>
      </c>
      <c r="N136" s="37">
        <f t="shared" ca="1" si="26"/>
        <v>0</v>
      </c>
      <c r="O136" s="110">
        <f t="shared" ca="1" si="27"/>
        <v>0</v>
      </c>
      <c r="P136" s="37">
        <f t="shared" ca="1" si="28"/>
        <v>0</v>
      </c>
      <c r="Q136" s="37">
        <f t="shared" ca="1" si="29"/>
        <v>0</v>
      </c>
      <c r="R136">
        <f t="shared" ca="1" si="20"/>
        <v>0.19280312919734949</v>
      </c>
    </row>
    <row r="137" spans="1:18">
      <c r="A137" s="107"/>
      <c r="B137" s="107"/>
      <c r="C137" s="107"/>
      <c r="D137" s="109">
        <f t="shared" si="30"/>
        <v>0</v>
      </c>
      <c r="E137" s="109">
        <f t="shared" si="30"/>
        <v>0</v>
      </c>
      <c r="F137" s="37">
        <f t="shared" si="31"/>
        <v>0</v>
      </c>
      <c r="G137" s="37">
        <f t="shared" si="31"/>
        <v>0</v>
      </c>
      <c r="H137" s="37">
        <f t="shared" si="21"/>
        <v>0</v>
      </c>
      <c r="I137" s="37">
        <f t="shared" si="22"/>
        <v>0</v>
      </c>
      <c r="J137" s="37">
        <f t="shared" si="23"/>
        <v>0</v>
      </c>
      <c r="K137" s="37">
        <f t="shared" si="24"/>
        <v>0</v>
      </c>
      <c r="L137" s="37">
        <f t="shared" si="25"/>
        <v>0</v>
      </c>
      <c r="M137" s="37">
        <f t="shared" ca="1" si="19"/>
        <v>-0.19280312919734949</v>
      </c>
      <c r="N137" s="37">
        <f t="shared" ca="1" si="26"/>
        <v>0</v>
      </c>
      <c r="O137" s="110">
        <f t="shared" ca="1" si="27"/>
        <v>0</v>
      </c>
      <c r="P137" s="37">
        <f t="shared" ca="1" si="28"/>
        <v>0</v>
      </c>
      <c r="Q137" s="37">
        <f t="shared" ca="1" si="29"/>
        <v>0</v>
      </c>
      <c r="R137">
        <f t="shared" ca="1" si="20"/>
        <v>0.19280312919734949</v>
      </c>
    </row>
    <row r="138" spans="1:18">
      <c r="A138" s="107"/>
      <c r="B138" s="107"/>
      <c r="C138" s="107"/>
      <c r="D138" s="109">
        <f t="shared" si="30"/>
        <v>0</v>
      </c>
      <c r="E138" s="109">
        <f t="shared" si="30"/>
        <v>0</v>
      </c>
      <c r="F138" s="37">
        <f t="shared" si="31"/>
        <v>0</v>
      </c>
      <c r="G138" s="37">
        <f t="shared" si="31"/>
        <v>0</v>
      </c>
      <c r="H138" s="37">
        <f t="shared" si="21"/>
        <v>0</v>
      </c>
      <c r="I138" s="37">
        <f t="shared" si="22"/>
        <v>0</v>
      </c>
      <c r="J138" s="37">
        <f t="shared" si="23"/>
        <v>0</v>
      </c>
      <c r="K138" s="37">
        <f t="shared" si="24"/>
        <v>0</v>
      </c>
      <c r="L138" s="37">
        <f t="shared" si="25"/>
        <v>0</v>
      </c>
      <c r="M138" s="37">
        <f t="shared" ca="1" si="19"/>
        <v>-0.19280312919734949</v>
      </c>
      <c r="N138" s="37">
        <f t="shared" ca="1" si="26"/>
        <v>0</v>
      </c>
      <c r="O138" s="110">
        <f t="shared" ca="1" si="27"/>
        <v>0</v>
      </c>
      <c r="P138" s="37">
        <f t="shared" ca="1" si="28"/>
        <v>0</v>
      </c>
      <c r="Q138" s="37">
        <f t="shared" ca="1" si="29"/>
        <v>0</v>
      </c>
      <c r="R138">
        <f t="shared" ca="1" si="20"/>
        <v>0.19280312919734949</v>
      </c>
    </row>
    <row r="139" spans="1:18">
      <c r="A139" s="107"/>
      <c r="B139" s="107"/>
      <c r="C139" s="107"/>
      <c r="D139" s="109">
        <f t="shared" si="30"/>
        <v>0</v>
      </c>
      <c r="E139" s="109">
        <f t="shared" si="30"/>
        <v>0</v>
      </c>
      <c r="F139" s="37">
        <f t="shared" si="31"/>
        <v>0</v>
      </c>
      <c r="G139" s="37">
        <f t="shared" si="31"/>
        <v>0</v>
      </c>
      <c r="H139" s="37">
        <f t="shared" si="21"/>
        <v>0</v>
      </c>
      <c r="I139" s="37">
        <f t="shared" si="22"/>
        <v>0</v>
      </c>
      <c r="J139" s="37">
        <f t="shared" si="23"/>
        <v>0</v>
      </c>
      <c r="K139" s="37">
        <f t="shared" si="24"/>
        <v>0</v>
      </c>
      <c r="L139" s="37">
        <f t="shared" si="25"/>
        <v>0</v>
      </c>
      <c r="M139" s="37">
        <f t="shared" ca="1" si="19"/>
        <v>-0.19280312919734949</v>
      </c>
      <c r="N139" s="37">
        <f t="shared" ca="1" si="26"/>
        <v>0</v>
      </c>
      <c r="O139" s="110">
        <f t="shared" ca="1" si="27"/>
        <v>0</v>
      </c>
      <c r="P139" s="37">
        <f t="shared" ca="1" si="28"/>
        <v>0</v>
      </c>
      <c r="Q139" s="37">
        <f t="shared" ca="1" si="29"/>
        <v>0</v>
      </c>
      <c r="R139">
        <f t="shared" ca="1" si="20"/>
        <v>0.19280312919734949</v>
      </c>
    </row>
    <row r="140" spans="1:18">
      <c r="A140" s="107"/>
      <c r="B140" s="107"/>
      <c r="C140" s="107"/>
      <c r="D140" s="109">
        <f t="shared" si="30"/>
        <v>0</v>
      </c>
      <c r="E140" s="109">
        <f t="shared" si="30"/>
        <v>0</v>
      </c>
      <c r="F140" s="37">
        <f t="shared" si="31"/>
        <v>0</v>
      </c>
      <c r="G140" s="37">
        <f t="shared" si="31"/>
        <v>0</v>
      </c>
      <c r="H140" s="37">
        <f t="shared" si="21"/>
        <v>0</v>
      </c>
      <c r="I140" s="37">
        <f t="shared" si="22"/>
        <v>0</v>
      </c>
      <c r="J140" s="37">
        <f t="shared" si="23"/>
        <v>0</v>
      </c>
      <c r="K140" s="37">
        <f t="shared" si="24"/>
        <v>0</v>
      </c>
      <c r="L140" s="37">
        <f t="shared" si="25"/>
        <v>0</v>
      </c>
      <c r="M140" s="37">
        <f t="shared" ca="1" si="19"/>
        <v>-0.19280312919734949</v>
      </c>
      <c r="N140" s="37">
        <f t="shared" ca="1" si="26"/>
        <v>0</v>
      </c>
      <c r="O140" s="110">
        <f t="shared" ca="1" si="27"/>
        <v>0</v>
      </c>
      <c r="P140" s="37">
        <f t="shared" ca="1" si="28"/>
        <v>0</v>
      </c>
      <c r="Q140" s="37">
        <f t="shared" ca="1" si="29"/>
        <v>0</v>
      </c>
      <c r="R140">
        <f t="shared" ca="1" si="20"/>
        <v>0.19280312919734949</v>
      </c>
    </row>
    <row r="141" spans="1:18">
      <c r="A141" s="107"/>
      <c r="B141" s="107"/>
      <c r="C141" s="107"/>
      <c r="D141" s="109">
        <f t="shared" si="30"/>
        <v>0</v>
      </c>
      <c r="E141" s="109">
        <f t="shared" si="30"/>
        <v>0</v>
      </c>
      <c r="F141" s="37">
        <f t="shared" si="31"/>
        <v>0</v>
      </c>
      <c r="G141" s="37">
        <f t="shared" si="31"/>
        <v>0</v>
      </c>
      <c r="H141" s="37">
        <f t="shared" si="21"/>
        <v>0</v>
      </c>
      <c r="I141" s="37">
        <f t="shared" si="22"/>
        <v>0</v>
      </c>
      <c r="J141" s="37">
        <f t="shared" si="23"/>
        <v>0</v>
      </c>
      <c r="K141" s="37">
        <f t="shared" si="24"/>
        <v>0</v>
      </c>
      <c r="L141" s="37">
        <f t="shared" si="25"/>
        <v>0</v>
      </c>
      <c r="M141" s="37">
        <f t="shared" ca="1" si="19"/>
        <v>-0.19280312919734949</v>
      </c>
      <c r="N141" s="37">
        <f t="shared" ca="1" si="26"/>
        <v>0</v>
      </c>
      <c r="O141" s="110">
        <f t="shared" ca="1" si="27"/>
        <v>0</v>
      </c>
      <c r="P141" s="37">
        <f t="shared" ca="1" si="28"/>
        <v>0</v>
      </c>
      <c r="Q141" s="37">
        <f t="shared" ca="1" si="29"/>
        <v>0</v>
      </c>
      <c r="R141">
        <f t="shared" ca="1" si="20"/>
        <v>0.19280312919734949</v>
      </c>
    </row>
    <row r="142" spans="1:18">
      <c r="A142" s="107"/>
      <c r="B142" s="107"/>
      <c r="C142" s="107"/>
      <c r="D142" s="109">
        <f t="shared" si="30"/>
        <v>0</v>
      </c>
      <c r="E142" s="109">
        <f t="shared" si="30"/>
        <v>0</v>
      </c>
      <c r="F142" s="37">
        <f t="shared" si="31"/>
        <v>0</v>
      </c>
      <c r="G142" s="37">
        <f t="shared" si="31"/>
        <v>0</v>
      </c>
      <c r="H142" s="37">
        <f t="shared" si="21"/>
        <v>0</v>
      </c>
      <c r="I142" s="37">
        <f t="shared" si="22"/>
        <v>0</v>
      </c>
      <c r="J142" s="37">
        <f t="shared" si="23"/>
        <v>0</v>
      </c>
      <c r="K142" s="37">
        <f t="shared" si="24"/>
        <v>0</v>
      </c>
      <c r="L142" s="37">
        <f t="shared" si="25"/>
        <v>0</v>
      </c>
      <c r="M142" s="37">
        <f t="shared" ca="1" si="19"/>
        <v>-0.19280312919734949</v>
      </c>
      <c r="N142" s="37">
        <f t="shared" ca="1" si="26"/>
        <v>0</v>
      </c>
      <c r="O142" s="110">
        <f t="shared" ca="1" si="27"/>
        <v>0</v>
      </c>
      <c r="P142" s="37">
        <f t="shared" ca="1" si="28"/>
        <v>0</v>
      </c>
      <c r="Q142" s="37">
        <f t="shared" ca="1" si="29"/>
        <v>0</v>
      </c>
      <c r="R142">
        <f t="shared" ca="1" si="20"/>
        <v>0.19280312919734949</v>
      </c>
    </row>
    <row r="143" spans="1:18">
      <c r="A143" s="107"/>
      <c r="B143" s="107"/>
      <c r="C143" s="107"/>
      <c r="D143" s="109">
        <f t="shared" si="30"/>
        <v>0</v>
      </c>
      <c r="E143" s="109">
        <f t="shared" si="30"/>
        <v>0</v>
      </c>
      <c r="F143" s="37">
        <f t="shared" si="31"/>
        <v>0</v>
      </c>
      <c r="G143" s="37">
        <f t="shared" si="31"/>
        <v>0</v>
      </c>
      <c r="H143" s="37">
        <f t="shared" si="21"/>
        <v>0</v>
      </c>
      <c r="I143" s="37">
        <f t="shared" si="22"/>
        <v>0</v>
      </c>
      <c r="J143" s="37">
        <f t="shared" si="23"/>
        <v>0</v>
      </c>
      <c r="K143" s="37">
        <f t="shared" si="24"/>
        <v>0</v>
      </c>
      <c r="L143" s="37">
        <f t="shared" si="25"/>
        <v>0</v>
      </c>
      <c r="M143" s="37">
        <f t="shared" ca="1" si="19"/>
        <v>-0.19280312919734949</v>
      </c>
      <c r="N143" s="37">
        <f t="shared" ca="1" si="26"/>
        <v>0</v>
      </c>
      <c r="O143" s="110">
        <f t="shared" ca="1" si="27"/>
        <v>0</v>
      </c>
      <c r="P143" s="37">
        <f t="shared" ca="1" si="28"/>
        <v>0</v>
      </c>
      <c r="Q143" s="37">
        <f t="shared" ca="1" si="29"/>
        <v>0</v>
      </c>
      <c r="R143">
        <f t="shared" ca="1" si="20"/>
        <v>0.19280312919734949</v>
      </c>
    </row>
    <row r="144" spans="1:18">
      <c r="A144" s="107"/>
      <c r="B144" s="107"/>
      <c r="C144" s="107"/>
      <c r="D144" s="109">
        <f t="shared" si="30"/>
        <v>0</v>
      </c>
      <c r="E144" s="109">
        <f t="shared" si="30"/>
        <v>0</v>
      </c>
      <c r="F144" s="37">
        <f t="shared" si="31"/>
        <v>0</v>
      </c>
      <c r="G144" s="37">
        <f t="shared" si="31"/>
        <v>0</v>
      </c>
      <c r="H144" s="37">
        <f t="shared" si="21"/>
        <v>0</v>
      </c>
      <c r="I144" s="37">
        <f t="shared" si="22"/>
        <v>0</v>
      </c>
      <c r="J144" s="37">
        <f t="shared" si="23"/>
        <v>0</v>
      </c>
      <c r="K144" s="37">
        <f t="shared" si="24"/>
        <v>0</v>
      </c>
      <c r="L144" s="37">
        <f t="shared" si="25"/>
        <v>0</v>
      </c>
      <c r="M144" s="37">
        <f t="shared" ca="1" si="19"/>
        <v>-0.19280312919734949</v>
      </c>
      <c r="N144" s="37">
        <f t="shared" ca="1" si="26"/>
        <v>0</v>
      </c>
      <c r="O144" s="110">
        <f t="shared" ca="1" si="27"/>
        <v>0</v>
      </c>
      <c r="P144" s="37">
        <f t="shared" ca="1" si="28"/>
        <v>0</v>
      </c>
      <c r="Q144" s="37">
        <f t="shared" ca="1" si="29"/>
        <v>0</v>
      </c>
      <c r="R144">
        <f t="shared" ca="1" si="20"/>
        <v>0.19280312919734949</v>
      </c>
    </row>
    <row r="145" spans="1:18">
      <c r="A145" s="107"/>
      <c r="B145" s="107"/>
      <c r="C145" s="107"/>
      <c r="D145" s="109">
        <f t="shared" si="30"/>
        <v>0</v>
      </c>
      <c r="E145" s="109">
        <f t="shared" si="30"/>
        <v>0</v>
      </c>
      <c r="F145" s="37">
        <f t="shared" si="31"/>
        <v>0</v>
      </c>
      <c r="G145" s="37">
        <f t="shared" si="31"/>
        <v>0</v>
      </c>
      <c r="H145" s="37">
        <f t="shared" si="21"/>
        <v>0</v>
      </c>
      <c r="I145" s="37">
        <f t="shared" si="22"/>
        <v>0</v>
      </c>
      <c r="J145" s="37">
        <f t="shared" si="23"/>
        <v>0</v>
      </c>
      <c r="K145" s="37">
        <f t="shared" si="24"/>
        <v>0</v>
      </c>
      <c r="L145" s="37">
        <f t="shared" si="25"/>
        <v>0</v>
      </c>
      <c r="M145" s="37">
        <f t="shared" ca="1" si="19"/>
        <v>-0.19280312919734949</v>
      </c>
      <c r="N145" s="37">
        <f t="shared" ca="1" si="26"/>
        <v>0</v>
      </c>
      <c r="O145" s="110">
        <f t="shared" ca="1" si="27"/>
        <v>0</v>
      </c>
      <c r="P145" s="37">
        <f t="shared" ca="1" si="28"/>
        <v>0</v>
      </c>
      <c r="Q145" s="37">
        <f t="shared" ca="1" si="29"/>
        <v>0</v>
      </c>
      <c r="R145">
        <f t="shared" ca="1" si="20"/>
        <v>0.19280312919734949</v>
      </c>
    </row>
    <row r="146" spans="1:18">
      <c r="A146" s="107"/>
      <c r="B146" s="107"/>
      <c r="C146" s="107"/>
      <c r="D146" s="109">
        <f t="shared" si="30"/>
        <v>0</v>
      </c>
      <c r="E146" s="109">
        <f t="shared" si="30"/>
        <v>0</v>
      </c>
      <c r="F146" s="37">
        <f t="shared" si="31"/>
        <v>0</v>
      </c>
      <c r="G146" s="37">
        <f t="shared" si="31"/>
        <v>0</v>
      </c>
      <c r="H146" s="37">
        <f t="shared" si="21"/>
        <v>0</v>
      </c>
      <c r="I146" s="37">
        <f t="shared" si="22"/>
        <v>0</v>
      </c>
      <c r="J146" s="37">
        <f t="shared" si="23"/>
        <v>0</v>
      </c>
      <c r="K146" s="37">
        <f t="shared" si="24"/>
        <v>0</v>
      </c>
      <c r="L146" s="37">
        <f t="shared" si="25"/>
        <v>0</v>
      </c>
      <c r="M146" s="37">
        <f t="shared" ca="1" si="19"/>
        <v>-0.19280312919734949</v>
      </c>
      <c r="N146" s="37">
        <f t="shared" ca="1" si="26"/>
        <v>0</v>
      </c>
      <c r="O146" s="110">
        <f t="shared" ca="1" si="27"/>
        <v>0</v>
      </c>
      <c r="P146" s="37">
        <f t="shared" ca="1" si="28"/>
        <v>0</v>
      </c>
      <c r="Q146" s="37">
        <f t="shared" ca="1" si="29"/>
        <v>0</v>
      </c>
      <c r="R146">
        <f t="shared" ca="1" si="20"/>
        <v>0.19280312919734949</v>
      </c>
    </row>
    <row r="147" spans="1:18">
      <c r="A147" s="107"/>
      <c r="B147" s="107"/>
      <c r="C147" s="107"/>
      <c r="D147" s="109">
        <f t="shared" si="30"/>
        <v>0</v>
      </c>
      <c r="E147" s="109">
        <f t="shared" si="30"/>
        <v>0</v>
      </c>
      <c r="F147" s="37">
        <f t="shared" si="31"/>
        <v>0</v>
      </c>
      <c r="G147" s="37">
        <f t="shared" si="31"/>
        <v>0</v>
      </c>
      <c r="H147" s="37">
        <f t="shared" si="21"/>
        <v>0</v>
      </c>
      <c r="I147" s="37">
        <f t="shared" si="22"/>
        <v>0</v>
      </c>
      <c r="J147" s="37">
        <f t="shared" si="23"/>
        <v>0</v>
      </c>
      <c r="K147" s="37">
        <f t="shared" si="24"/>
        <v>0</v>
      </c>
      <c r="L147" s="37">
        <f t="shared" si="25"/>
        <v>0</v>
      </c>
      <c r="M147" s="37">
        <f t="shared" ca="1" si="19"/>
        <v>-0.19280312919734949</v>
      </c>
      <c r="N147" s="37">
        <f t="shared" ca="1" si="26"/>
        <v>0</v>
      </c>
      <c r="O147" s="110">
        <f t="shared" ca="1" si="27"/>
        <v>0</v>
      </c>
      <c r="P147" s="37">
        <f t="shared" ca="1" si="28"/>
        <v>0</v>
      </c>
      <c r="Q147" s="37">
        <f t="shared" ca="1" si="29"/>
        <v>0</v>
      </c>
      <c r="R147">
        <f t="shared" ca="1" si="20"/>
        <v>0.19280312919734949</v>
      </c>
    </row>
    <row r="148" spans="1:18">
      <c r="A148" s="107"/>
      <c r="B148" s="107"/>
      <c r="C148" s="107"/>
      <c r="D148" s="109">
        <f t="shared" si="30"/>
        <v>0</v>
      </c>
      <c r="E148" s="109">
        <f t="shared" si="30"/>
        <v>0</v>
      </c>
      <c r="F148" s="37">
        <f t="shared" si="31"/>
        <v>0</v>
      </c>
      <c r="G148" s="37">
        <f t="shared" si="31"/>
        <v>0</v>
      </c>
      <c r="H148" s="37">
        <f t="shared" si="21"/>
        <v>0</v>
      </c>
      <c r="I148" s="37">
        <f t="shared" si="22"/>
        <v>0</v>
      </c>
      <c r="J148" s="37">
        <f t="shared" si="23"/>
        <v>0</v>
      </c>
      <c r="K148" s="37">
        <f t="shared" si="24"/>
        <v>0</v>
      </c>
      <c r="L148" s="37">
        <f t="shared" si="25"/>
        <v>0</v>
      </c>
      <c r="M148" s="37">
        <f t="shared" ref="M148:M211" ca="1" si="32">+E$4+E$5*D148+E$6*D148^2</f>
        <v>-0.19280312919734949</v>
      </c>
      <c r="N148" s="37">
        <f t="shared" ca="1" si="26"/>
        <v>0</v>
      </c>
      <c r="O148" s="110">
        <f t="shared" ca="1" si="27"/>
        <v>0</v>
      </c>
      <c r="P148" s="37">
        <f t="shared" ca="1" si="28"/>
        <v>0</v>
      </c>
      <c r="Q148" s="37">
        <f t="shared" ca="1" si="29"/>
        <v>0</v>
      </c>
      <c r="R148">
        <f t="shared" ref="R148:R211" ca="1" si="33">+E148-M148</f>
        <v>0.19280312919734949</v>
      </c>
    </row>
    <row r="149" spans="1:18">
      <c r="A149" s="107"/>
      <c r="B149" s="107"/>
      <c r="C149" s="107"/>
      <c r="D149" s="109">
        <f t="shared" si="30"/>
        <v>0</v>
      </c>
      <c r="E149" s="109">
        <f t="shared" si="30"/>
        <v>0</v>
      </c>
      <c r="F149" s="37">
        <f t="shared" si="31"/>
        <v>0</v>
      </c>
      <c r="G149" s="37">
        <f t="shared" si="31"/>
        <v>0</v>
      </c>
      <c r="H149" s="37">
        <f t="shared" ref="H149:H212" si="34">C149*D149*D149</f>
        <v>0</v>
      </c>
      <c r="I149" s="37">
        <f t="shared" ref="I149:I212" si="35">C149*D149*D149*D149</f>
        <v>0</v>
      </c>
      <c r="J149" s="37">
        <f t="shared" ref="J149:J212" si="36">C149*D149*D149*D149*D149</f>
        <v>0</v>
      </c>
      <c r="K149" s="37">
        <f t="shared" ref="K149:K212" si="37">C149*E149*D149</f>
        <v>0</v>
      </c>
      <c r="L149" s="37">
        <f t="shared" ref="L149:L212" si="38">C149*E149*D149*D149</f>
        <v>0</v>
      </c>
      <c r="M149" s="37">
        <f t="shared" ca="1" si="32"/>
        <v>-0.19280312919734949</v>
      </c>
      <c r="N149" s="37">
        <f t="shared" ref="N149:N212" ca="1" si="39">C149*(M149-E149)^2</f>
        <v>0</v>
      </c>
      <c r="O149" s="110">
        <f t="shared" ref="O149:O212" ca="1" si="40">(C149*O$1-O$2*F149+O$3*H149)^2</f>
        <v>0</v>
      </c>
      <c r="P149" s="37">
        <f t="shared" ref="P149:P212" ca="1" si="41">(-C149*O$2+O$4*F149-O$5*H149)^2</f>
        <v>0</v>
      </c>
      <c r="Q149" s="37">
        <f t="shared" ref="Q149:Q212" ca="1" si="42">+(C149*O$3-F149*O$5+H149*O$6)^2</f>
        <v>0</v>
      </c>
      <c r="R149">
        <f t="shared" ca="1" si="33"/>
        <v>0.19280312919734949</v>
      </c>
    </row>
    <row r="150" spans="1:18">
      <c r="A150" s="107"/>
      <c r="B150" s="107"/>
      <c r="C150" s="107"/>
      <c r="D150" s="109">
        <f t="shared" si="30"/>
        <v>0</v>
      </c>
      <c r="E150" s="109">
        <f t="shared" si="30"/>
        <v>0</v>
      </c>
      <c r="F150" s="37">
        <f t="shared" si="31"/>
        <v>0</v>
      </c>
      <c r="G150" s="37">
        <f t="shared" si="31"/>
        <v>0</v>
      </c>
      <c r="H150" s="37">
        <f t="shared" si="34"/>
        <v>0</v>
      </c>
      <c r="I150" s="37">
        <f t="shared" si="35"/>
        <v>0</v>
      </c>
      <c r="J150" s="37">
        <f t="shared" si="36"/>
        <v>0</v>
      </c>
      <c r="K150" s="37">
        <f t="shared" si="37"/>
        <v>0</v>
      </c>
      <c r="L150" s="37">
        <f t="shared" si="38"/>
        <v>0</v>
      </c>
      <c r="M150" s="37">
        <f t="shared" ca="1" si="32"/>
        <v>-0.19280312919734949</v>
      </c>
      <c r="N150" s="37">
        <f t="shared" ca="1" si="39"/>
        <v>0</v>
      </c>
      <c r="O150" s="110">
        <f t="shared" ca="1" si="40"/>
        <v>0</v>
      </c>
      <c r="P150" s="37">
        <f t="shared" ca="1" si="41"/>
        <v>0</v>
      </c>
      <c r="Q150" s="37">
        <f t="shared" ca="1" si="42"/>
        <v>0</v>
      </c>
      <c r="R150">
        <f t="shared" ca="1" si="33"/>
        <v>0.19280312919734949</v>
      </c>
    </row>
    <row r="151" spans="1:18">
      <c r="A151" s="107"/>
      <c r="B151" s="107"/>
      <c r="C151" s="107"/>
      <c r="D151" s="109">
        <f t="shared" si="30"/>
        <v>0</v>
      </c>
      <c r="E151" s="109">
        <f t="shared" si="30"/>
        <v>0</v>
      </c>
      <c r="F151" s="37">
        <f t="shared" si="31"/>
        <v>0</v>
      </c>
      <c r="G151" s="37">
        <f t="shared" si="31"/>
        <v>0</v>
      </c>
      <c r="H151" s="37">
        <f t="shared" si="34"/>
        <v>0</v>
      </c>
      <c r="I151" s="37">
        <f t="shared" si="35"/>
        <v>0</v>
      </c>
      <c r="J151" s="37">
        <f t="shared" si="36"/>
        <v>0</v>
      </c>
      <c r="K151" s="37">
        <f t="shared" si="37"/>
        <v>0</v>
      </c>
      <c r="L151" s="37">
        <f t="shared" si="38"/>
        <v>0</v>
      </c>
      <c r="M151" s="37">
        <f t="shared" ca="1" si="32"/>
        <v>-0.19280312919734949</v>
      </c>
      <c r="N151" s="37">
        <f t="shared" ca="1" si="39"/>
        <v>0</v>
      </c>
      <c r="O151" s="110">
        <f t="shared" ca="1" si="40"/>
        <v>0</v>
      </c>
      <c r="P151" s="37">
        <f t="shared" ca="1" si="41"/>
        <v>0</v>
      </c>
      <c r="Q151" s="37">
        <f t="shared" ca="1" si="42"/>
        <v>0</v>
      </c>
      <c r="R151">
        <f t="shared" ca="1" si="33"/>
        <v>0.19280312919734949</v>
      </c>
    </row>
    <row r="152" spans="1:18">
      <c r="A152" s="107"/>
      <c r="B152" s="107"/>
      <c r="C152" s="107"/>
      <c r="D152" s="109">
        <f t="shared" si="30"/>
        <v>0</v>
      </c>
      <c r="E152" s="109">
        <f t="shared" si="30"/>
        <v>0</v>
      </c>
      <c r="F152" s="37">
        <f t="shared" si="31"/>
        <v>0</v>
      </c>
      <c r="G152" s="37">
        <f t="shared" si="31"/>
        <v>0</v>
      </c>
      <c r="H152" s="37">
        <f t="shared" si="34"/>
        <v>0</v>
      </c>
      <c r="I152" s="37">
        <f t="shared" si="35"/>
        <v>0</v>
      </c>
      <c r="J152" s="37">
        <f t="shared" si="36"/>
        <v>0</v>
      </c>
      <c r="K152" s="37">
        <f t="shared" si="37"/>
        <v>0</v>
      </c>
      <c r="L152" s="37">
        <f t="shared" si="38"/>
        <v>0</v>
      </c>
      <c r="M152" s="37">
        <f t="shared" ca="1" si="32"/>
        <v>-0.19280312919734949</v>
      </c>
      <c r="N152" s="37">
        <f t="shared" ca="1" si="39"/>
        <v>0</v>
      </c>
      <c r="O152" s="110">
        <f t="shared" ca="1" si="40"/>
        <v>0</v>
      </c>
      <c r="P152" s="37">
        <f t="shared" ca="1" si="41"/>
        <v>0</v>
      </c>
      <c r="Q152" s="37">
        <f t="shared" ca="1" si="42"/>
        <v>0</v>
      </c>
      <c r="R152">
        <f t="shared" ca="1" si="33"/>
        <v>0.19280312919734949</v>
      </c>
    </row>
    <row r="153" spans="1:18">
      <c r="A153" s="107"/>
      <c r="B153" s="107"/>
      <c r="C153" s="107"/>
      <c r="D153" s="109">
        <f t="shared" si="30"/>
        <v>0</v>
      </c>
      <c r="E153" s="109">
        <f t="shared" si="30"/>
        <v>0</v>
      </c>
      <c r="F153" s="37">
        <f t="shared" si="31"/>
        <v>0</v>
      </c>
      <c r="G153" s="37">
        <f t="shared" si="31"/>
        <v>0</v>
      </c>
      <c r="H153" s="37">
        <f t="shared" si="34"/>
        <v>0</v>
      </c>
      <c r="I153" s="37">
        <f t="shared" si="35"/>
        <v>0</v>
      </c>
      <c r="J153" s="37">
        <f t="shared" si="36"/>
        <v>0</v>
      </c>
      <c r="K153" s="37">
        <f t="shared" si="37"/>
        <v>0</v>
      </c>
      <c r="L153" s="37">
        <f t="shared" si="38"/>
        <v>0</v>
      </c>
      <c r="M153" s="37">
        <f t="shared" ca="1" si="32"/>
        <v>-0.19280312919734949</v>
      </c>
      <c r="N153" s="37">
        <f t="shared" ca="1" si="39"/>
        <v>0</v>
      </c>
      <c r="O153" s="110">
        <f t="shared" ca="1" si="40"/>
        <v>0</v>
      </c>
      <c r="P153" s="37">
        <f t="shared" ca="1" si="41"/>
        <v>0</v>
      </c>
      <c r="Q153" s="37">
        <f t="shared" ca="1" si="42"/>
        <v>0</v>
      </c>
      <c r="R153">
        <f t="shared" ca="1" si="33"/>
        <v>0.19280312919734949</v>
      </c>
    </row>
    <row r="154" spans="1:18">
      <c r="A154" s="107"/>
      <c r="B154" s="107"/>
      <c r="C154" s="107"/>
      <c r="D154" s="109">
        <f t="shared" si="30"/>
        <v>0</v>
      </c>
      <c r="E154" s="109">
        <f t="shared" si="30"/>
        <v>0</v>
      </c>
      <c r="F154" s="37">
        <f t="shared" si="31"/>
        <v>0</v>
      </c>
      <c r="G154" s="37">
        <f t="shared" si="31"/>
        <v>0</v>
      </c>
      <c r="H154" s="37">
        <f t="shared" si="34"/>
        <v>0</v>
      </c>
      <c r="I154" s="37">
        <f t="shared" si="35"/>
        <v>0</v>
      </c>
      <c r="J154" s="37">
        <f t="shared" si="36"/>
        <v>0</v>
      </c>
      <c r="K154" s="37">
        <f t="shared" si="37"/>
        <v>0</v>
      </c>
      <c r="L154" s="37">
        <f t="shared" si="38"/>
        <v>0</v>
      </c>
      <c r="M154" s="37">
        <f t="shared" ca="1" si="32"/>
        <v>-0.19280312919734949</v>
      </c>
      <c r="N154" s="37">
        <f t="shared" ca="1" si="39"/>
        <v>0</v>
      </c>
      <c r="O154" s="110">
        <f t="shared" ca="1" si="40"/>
        <v>0</v>
      </c>
      <c r="P154" s="37">
        <f t="shared" ca="1" si="41"/>
        <v>0</v>
      </c>
      <c r="Q154" s="37">
        <f t="shared" ca="1" si="42"/>
        <v>0</v>
      </c>
      <c r="R154">
        <f t="shared" ca="1" si="33"/>
        <v>0.19280312919734949</v>
      </c>
    </row>
    <row r="155" spans="1:18">
      <c r="A155" s="107"/>
      <c r="B155" s="107"/>
      <c r="C155" s="107"/>
      <c r="D155" s="109">
        <f t="shared" si="30"/>
        <v>0</v>
      </c>
      <c r="E155" s="109">
        <f t="shared" si="30"/>
        <v>0</v>
      </c>
      <c r="F155" s="37">
        <f t="shared" si="31"/>
        <v>0</v>
      </c>
      <c r="G155" s="37">
        <f t="shared" si="31"/>
        <v>0</v>
      </c>
      <c r="H155" s="37">
        <f t="shared" si="34"/>
        <v>0</v>
      </c>
      <c r="I155" s="37">
        <f t="shared" si="35"/>
        <v>0</v>
      </c>
      <c r="J155" s="37">
        <f t="shared" si="36"/>
        <v>0</v>
      </c>
      <c r="K155" s="37">
        <f t="shared" si="37"/>
        <v>0</v>
      </c>
      <c r="L155" s="37">
        <f t="shared" si="38"/>
        <v>0</v>
      </c>
      <c r="M155" s="37">
        <f t="shared" ca="1" si="32"/>
        <v>-0.19280312919734949</v>
      </c>
      <c r="N155" s="37">
        <f t="shared" ca="1" si="39"/>
        <v>0</v>
      </c>
      <c r="O155" s="110">
        <f t="shared" ca="1" si="40"/>
        <v>0</v>
      </c>
      <c r="P155" s="37">
        <f t="shared" ca="1" si="41"/>
        <v>0</v>
      </c>
      <c r="Q155" s="37">
        <f t="shared" ca="1" si="42"/>
        <v>0</v>
      </c>
      <c r="R155">
        <f t="shared" ca="1" si="33"/>
        <v>0.19280312919734949</v>
      </c>
    </row>
    <row r="156" spans="1:18">
      <c r="A156" s="107"/>
      <c r="B156" s="107"/>
      <c r="C156" s="107"/>
      <c r="D156" s="109">
        <f t="shared" si="30"/>
        <v>0</v>
      </c>
      <c r="E156" s="109">
        <f t="shared" si="30"/>
        <v>0</v>
      </c>
      <c r="F156" s="37">
        <f t="shared" si="31"/>
        <v>0</v>
      </c>
      <c r="G156" s="37">
        <f t="shared" si="31"/>
        <v>0</v>
      </c>
      <c r="H156" s="37">
        <f t="shared" si="34"/>
        <v>0</v>
      </c>
      <c r="I156" s="37">
        <f t="shared" si="35"/>
        <v>0</v>
      </c>
      <c r="J156" s="37">
        <f t="shared" si="36"/>
        <v>0</v>
      </c>
      <c r="K156" s="37">
        <f t="shared" si="37"/>
        <v>0</v>
      </c>
      <c r="L156" s="37">
        <f t="shared" si="38"/>
        <v>0</v>
      </c>
      <c r="M156" s="37">
        <f t="shared" ca="1" si="32"/>
        <v>-0.19280312919734949</v>
      </c>
      <c r="N156" s="37">
        <f t="shared" ca="1" si="39"/>
        <v>0</v>
      </c>
      <c r="O156" s="110">
        <f t="shared" ca="1" si="40"/>
        <v>0</v>
      </c>
      <c r="P156" s="37">
        <f t="shared" ca="1" si="41"/>
        <v>0</v>
      </c>
      <c r="Q156" s="37">
        <f t="shared" ca="1" si="42"/>
        <v>0</v>
      </c>
      <c r="R156">
        <f t="shared" ca="1" si="33"/>
        <v>0.19280312919734949</v>
      </c>
    </row>
    <row r="157" spans="1:18">
      <c r="A157" s="107"/>
      <c r="B157" s="107"/>
      <c r="C157" s="107"/>
      <c r="D157" s="109">
        <f t="shared" si="30"/>
        <v>0</v>
      </c>
      <c r="E157" s="109">
        <f t="shared" si="30"/>
        <v>0</v>
      </c>
      <c r="F157" s="37">
        <f t="shared" si="31"/>
        <v>0</v>
      </c>
      <c r="G157" s="37">
        <f t="shared" si="31"/>
        <v>0</v>
      </c>
      <c r="H157" s="37">
        <f t="shared" si="34"/>
        <v>0</v>
      </c>
      <c r="I157" s="37">
        <f t="shared" si="35"/>
        <v>0</v>
      </c>
      <c r="J157" s="37">
        <f t="shared" si="36"/>
        <v>0</v>
      </c>
      <c r="K157" s="37">
        <f t="shared" si="37"/>
        <v>0</v>
      </c>
      <c r="L157" s="37">
        <f t="shared" si="38"/>
        <v>0</v>
      </c>
      <c r="M157" s="37">
        <f t="shared" ca="1" si="32"/>
        <v>-0.19280312919734949</v>
      </c>
      <c r="N157" s="37">
        <f t="shared" ca="1" si="39"/>
        <v>0</v>
      </c>
      <c r="O157" s="110">
        <f t="shared" ca="1" si="40"/>
        <v>0</v>
      </c>
      <c r="P157" s="37">
        <f t="shared" ca="1" si="41"/>
        <v>0</v>
      </c>
      <c r="Q157" s="37">
        <f t="shared" ca="1" si="42"/>
        <v>0</v>
      </c>
      <c r="R157">
        <f t="shared" ca="1" si="33"/>
        <v>0.19280312919734949</v>
      </c>
    </row>
    <row r="158" spans="1:18">
      <c r="A158" s="107"/>
      <c r="B158" s="107"/>
      <c r="C158" s="107"/>
      <c r="D158" s="109">
        <f t="shared" si="30"/>
        <v>0</v>
      </c>
      <c r="E158" s="109">
        <f t="shared" si="30"/>
        <v>0</v>
      </c>
      <c r="F158" s="37">
        <f t="shared" si="31"/>
        <v>0</v>
      </c>
      <c r="G158" s="37">
        <f t="shared" si="31"/>
        <v>0</v>
      </c>
      <c r="H158" s="37">
        <f t="shared" si="34"/>
        <v>0</v>
      </c>
      <c r="I158" s="37">
        <f t="shared" si="35"/>
        <v>0</v>
      </c>
      <c r="J158" s="37">
        <f t="shared" si="36"/>
        <v>0</v>
      </c>
      <c r="K158" s="37">
        <f t="shared" si="37"/>
        <v>0</v>
      </c>
      <c r="L158" s="37">
        <f t="shared" si="38"/>
        <v>0</v>
      </c>
      <c r="M158" s="37">
        <f t="shared" ca="1" si="32"/>
        <v>-0.19280312919734949</v>
      </c>
      <c r="N158" s="37">
        <f t="shared" ca="1" si="39"/>
        <v>0</v>
      </c>
      <c r="O158" s="110">
        <f t="shared" ca="1" si="40"/>
        <v>0</v>
      </c>
      <c r="P158" s="37">
        <f t="shared" ca="1" si="41"/>
        <v>0</v>
      </c>
      <c r="Q158" s="37">
        <f t="shared" ca="1" si="42"/>
        <v>0</v>
      </c>
      <c r="R158">
        <f t="shared" ca="1" si="33"/>
        <v>0.19280312919734949</v>
      </c>
    </row>
    <row r="159" spans="1:18">
      <c r="A159" s="107"/>
      <c r="B159" s="107"/>
      <c r="C159" s="107"/>
      <c r="D159" s="109">
        <f t="shared" si="30"/>
        <v>0</v>
      </c>
      <c r="E159" s="109">
        <f t="shared" si="30"/>
        <v>0</v>
      </c>
      <c r="F159" s="37">
        <f t="shared" si="31"/>
        <v>0</v>
      </c>
      <c r="G159" s="37">
        <f t="shared" si="31"/>
        <v>0</v>
      </c>
      <c r="H159" s="37">
        <f t="shared" si="34"/>
        <v>0</v>
      </c>
      <c r="I159" s="37">
        <f t="shared" si="35"/>
        <v>0</v>
      </c>
      <c r="J159" s="37">
        <f t="shared" si="36"/>
        <v>0</v>
      </c>
      <c r="K159" s="37">
        <f t="shared" si="37"/>
        <v>0</v>
      </c>
      <c r="L159" s="37">
        <f t="shared" si="38"/>
        <v>0</v>
      </c>
      <c r="M159" s="37">
        <f t="shared" ca="1" si="32"/>
        <v>-0.19280312919734949</v>
      </c>
      <c r="N159" s="37">
        <f t="shared" ca="1" si="39"/>
        <v>0</v>
      </c>
      <c r="O159" s="110">
        <f t="shared" ca="1" si="40"/>
        <v>0</v>
      </c>
      <c r="P159" s="37">
        <f t="shared" ca="1" si="41"/>
        <v>0</v>
      </c>
      <c r="Q159" s="37">
        <f t="shared" ca="1" si="42"/>
        <v>0</v>
      </c>
      <c r="R159">
        <f t="shared" ca="1" si="33"/>
        <v>0.19280312919734949</v>
      </c>
    </row>
    <row r="160" spans="1:18">
      <c r="A160" s="107"/>
      <c r="B160" s="107"/>
      <c r="C160" s="107"/>
      <c r="D160" s="109">
        <f t="shared" si="30"/>
        <v>0</v>
      </c>
      <c r="E160" s="109">
        <f t="shared" si="30"/>
        <v>0</v>
      </c>
      <c r="F160" s="37">
        <f t="shared" si="31"/>
        <v>0</v>
      </c>
      <c r="G160" s="37">
        <f t="shared" si="31"/>
        <v>0</v>
      </c>
      <c r="H160" s="37">
        <f t="shared" si="34"/>
        <v>0</v>
      </c>
      <c r="I160" s="37">
        <f t="shared" si="35"/>
        <v>0</v>
      </c>
      <c r="J160" s="37">
        <f t="shared" si="36"/>
        <v>0</v>
      </c>
      <c r="K160" s="37">
        <f t="shared" si="37"/>
        <v>0</v>
      </c>
      <c r="L160" s="37">
        <f t="shared" si="38"/>
        <v>0</v>
      </c>
      <c r="M160" s="37">
        <f t="shared" ca="1" si="32"/>
        <v>-0.19280312919734949</v>
      </c>
      <c r="N160" s="37">
        <f t="shared" ca="1" si="39"/>
        <v>0</v>
      </c>
      <c r="O160" s="110">
        <f t="shared" ca="1" si="40"/>
        <v>0</v>
      </c>
      <c r="P160" s="37">
        <f t="shared" ca="1" si="41"/>
        <v>0</v>
      </c>
      <c r="Q160" s="37">
        <f t="shared" ca="1" si="42"/>
        <v>0</v>
      </c>
      <c r="R160">
        <f t="shared" ca="1" si="33"/>
        <v>0.19280312919734949</v>
      </c>
    </row>
    <row r="161" spans="1:18">
      <c r="A161" s="107"/>
      <c r="B161" s="107"/>
      <c r="C161" s="107"/>
      <c r="D161" s="109">
        <f t="shared" si="30"/>
        <v>0</v>
      </c>
      <c r="E161" s="109">
        <f t="shared" si="30"/>
        <v>0</v>
      </c>
      <c r="F161" s="37">
        <f t="shared" si="31"/>
        <v>0</v>
      </c>
      <c r="G161" s="37">
        <f t="shared" si="31"/>
        <v>0</v>
      </c>
      <c r="H161" s="37">
        <f t="shared" si="34"/>
        <v>0</v>
      </c>
      <c r="I161" s="37">
        <f t="shared" si="35"/>
        <v>0</v>
      </c>
      <c r="J161" s="37">
        <f t="shared" si="36"/>
        <v>0</v>
      </c>
      <c r="K161" s="37">
        <f t="shared" si="37"/>
        <v>0</v>
      </c>
      <c r="L161" s="37">
        <f t="shared" si="38"/>
        <v>0</v>
      </c>
      <c r="M161" s="37">
        <f t="shared" ca="1" si="32"/>
        <v>-0.19280312919734949</v>
      </c>
      <c r="N161" s="37">
        <f t="shared" ca="1" si="39"/>
        <v>0</v>
      </c>
      <c r="O161" s="110">
        <f t="shared" ca="1" si="40"/>
        <v>0</v>
      </c>
      <c r="P161" s="37">
        <f t="shared" ca="1" si="41"/>
        <v>0</v>
      </c>
      <c r="Q161" s="37">
        <f t="shared" ca="1" si="42"/>
        <v>0</v>
      </c>
      <c r="R161">
        <f t="shared" ca="1" si="33"/>
        <v>0.19280312919734949</v>
      </c>
    </row>
    <row r="162" spans="1:18">
      <c r="A162" s="107"/>
      <c r="B162" s="107"/>
      <c r="C162" s="107"/>
      <c r="D162" s="109">
        <f t="shared" si="30"/>
        <v>0</v>
      </c>
      <c r="E162" s="109">
        <f t="shared" si="30"/>
        <v>0</v>
      </c>
      <c r="F162" s="37">
        <f t="shared" si="31"/>
        <v>0</v>
      </c>
      <c r="G162" s="37">
        <f t="shared" si="31"/>
        <v>0</v>
      </c>
      <c r="H162" s="37">
        <f t="shared" si="34"/>
        <v>0</v>
      </c>
      <c r="I162" s="37">
        <f t="shared" si="35"/>
        <v>0</v>
      </c>
      <c r="J162" s="37">
        <f t="shared" si="36"/>
        <v>0</v>
      </c>
      <c r="K162" s="37">
        <f t="shared" si="37"/>
        <v>0</v>
      </c>
      <c r="L162" s="37">
        <f t="shared" si="38"/>
        <v>0</v>
      </c>
      <c r="M162" s="37">
        <f t="shared" ca="1" si="32"/>
        <v>-0.19280312919734949</v>
      </c>
      <c r="N162" s="37">
        <f t="shared" ca="1" si="39"/>
        <v>0</v>
      </c>
      <c r="O162" s="110">
        <f t="shared" ca="1" si="40"/>
        <v>0</v>
      </c>
      <c r="P162" s="37">
        <f t="shared" ca="1" si="41"/>
        <v>0</v>
      </c>
      <c r="Q162" s="37">
        <f t="shared" ca="1" si="42"/>
        <v>0</v>
      </c>
      <c r="R162">
        <f t="shared" ca="1" si="33"/>
        <v>0.19280312919734949</v>
      </c>
    </row>
    <row r="163" spans="1:18">
      <c r="A163" s="107"/>
      <c r="B163" s="107"/>
      <c r="C163" s="107"/>
      <c r="D163" s="109">
        <f t="shared" si="30"/>
        <v>0</v>
      </c>
      <c r="E163" s="109">
        <f t="shared" si="30"/>
        <v>0</v>
      </c>
      <c r="F163" s="37">
        <f t="shared" si="31"/>
        <v>0</v>
      </c>
      <c r="G163" s="37">
        <f t="shared" si="31"/>
        <v>0</v>
      </c>
      <c r="H163" s="37">
        <f t="shared" si="34"/>
        <v>0</v>
      </c>
      <c r="I163" s="37">
        <f t="shared" si="35"/>
        <v>0</v>
      </c>
      <c r="J163" s="37">
        <f t="shared" si="36"/>
        <v>0</v>
      </c>
      <c r="K163" s="37">
        <f t="shared" si="37"/>
        <v>0</v>
      </c>
      <c r="L163" s="37">
        <f t="shared" si="38"/>
        <v>0</v>
      </c>
      <c r="M163" s="37">
        <f t="shared" ca="1" si="32"/>
        <v>-0.19280312919734949</v>
      </c>
      <c r="N163" s="37">
        <f t="shared" ca="1" si="39"/>
        <v>0</v>
      </c>
      <c r="O163" s="110">
        <f t="shared" ca="1" si="40"/>
        <v>0</v>
      </c>
      <c r="P163" s="37">
        <f t="shared" ca="1" si="41"/>
        <v>0</v>
      </c>
      <c r="Q163" s="37">
        <f t="shared" ca="1" si="42"/>
        <v>0</v>
      </c>
      <c r="R163">
        <f t="shared" ca="1" si="33"/>
        <v>0.19280312919734949</v>
      </c>
    </row>
    <row r="164" spans="1:18">
      <c r="A164" s="107"/>
      <c r="B164" s="107"/>
      <c r="C164" s="107"/>
      <c r="D164" s="109">
        <f t="shared" si="30"/>
        <v>0</v>
      </c>
      <c r="E164" s="109">
        <f t="shared" si="30"/>
        <v>0</v>
      </c>
      <c r="F164" s="37">
        <f t="shared" si="31"/>
        <v>0</v>
      </c>
      <c r="G164" s="37">
        <f t="shared" si="31"/>
        <v>0</v>
      </c>
      <c r="H164" s="37">
        <f t="shared" si="34"/>
        <v>0</v>
      </c>
      <c r="I164" s="37">
        <f t="shared" si="35"/>
        <v>0</v>
      </c>
      <c r="J164" s="37">
        <f t="shared" si="36"/>
        <v>0</v>
      </c>
      <c r="K164" s="37">
        <f t="shared" si="37"/>
        <v>0</v>
      </c>
      <c r="L164" s="37">
        <f t="shared" si="38"/>
        <v>0</v>
      </c>
      <c r="M164" s="37">
        <f t="shared" ca="1" si="32"/>
        <v>-0.19280312919734949</v>
      </c>
      <c r="N164" s="37">
        <f t="shared" ca="1" si="39"/>
        <v>0</v>
      </c>
      <c r="O164" s="110">
        <f t="shared" ca="1" si="40"/>
        <v>0</v>
      </c>
      <c r="P164" s="37">
        <f t="shared" ca="1" si="41"/>
        <v>0</v>
      </c>
      <c r="Q164" s="37">
        <f t="shared" ca="1" si="42"/>
        <v>0</v>
      </c>
      <c r="R164">
        <f t="shared" ca="1" si="33"/>
        <v>0.19280312919734949</v>
      </c>
    </row>
    <row r="165" spans="1:18">
      <c r="A165" s="107"/>
      <c r="B165" s="107"/>
      <c r="C165" s="107"/>
      <c r="D165" s="109">
        <f t="shared" si="30"/>
        <v>0</v>
      </c>
      <c r="E165" s="109">
        <f t="shared" si="30"/>
        <v>0</v>
      </c>
      <c r="F165" s="37">
        <f t="shared" si="31"/>
        <v>0</v>
      </c>
      <c r="G165" s="37">
        <f t="shared" si="31"/>
        <v>0</v>
      </c>
      <c r="H165" s="37">
        <f t="shared" si="34"/>
        <v>0</v>
      </c>
      <c r="I165" s="37">
        <f t="shared" si="35"/>
        <v>0</v>
      </c>
      <c r="J165" s="37">
        <f t="shared" si="36"/>
        <v>0</v>
      </c>
      <c r="K165" s="37">
        <f t="shared" si="37"/>
        <v>0</v>
      </c>
      <c r="L165" s="37">
        <f t="shared" si="38"/>
        <v>0</v>
      </c>
      <c r="M165" s="37">
        <f t="shared" ca="1" si="32"/>
        <v>-0.19280312919734949</v>
      </c>
      <c r="N165" s="37">
        <f t="shared" ca="1" si="39"/>
        <v>0</v>
      </c>
      <c r="O165" s="110">
        <f t="shared" ca="1" si="40"/>
        <v>0</v>
      </c>
      <c r="P165" s="37">
        <f t="shared" ca="1" si="41"/>
        <v>0</v>
      </c>
      <c r="Q165" s="37">
        <f t="shared" ca="1" si="42"/>
        <v>0</v>
      </c>
      <c r="R165">
        <f t="shared" ca="1" si="33"/>
        <v>0.19280312919734949</v>
      </c>
    </row>
    <row r="166" spans="1:18">
      <c r="A166" s="107"/>
      <c r="B166" s="107"/>
      <c r="C166" s="107"/>
      <c r="D166" s="109">
        <f t="shared" si="30"/>
        <v>0</v>
      </c>
      <c r="E166" s="109">
        <f t="shared" si="30"/>
        <v>0</v>
      </c>
      <c r="F166" s="37">
        <f t="shared" si="31"/>
        <v>0</v>
      </c>
      <c r="G166" s="37">
        <f t="shared" si="31"/>
        <v>0</v>
      </c>
      <c r="H166" s="37">
        <f t="shared" si="34"/>
        <v>0</v>
      </c>
      <c r="I166" s="37">
        <f t="shared" si="35"/>
        <v>0</v>
      </c>
      <c r="J166" s="37">
        <f t="shared" si="36"/>
        <v>0</v>
      </c>
      <c r="K166" s="37">
        <f t="shared" si="37"/>
        <v>0</v>
      </c>
      <c r="L166" s="37">
        <f t="shared" si="38"/>
        <v>0</v>
      </c>
      <c r="M166" s="37">
        <f t="shared" ca="1" si="32"/>
        <v>-0.19280312919734949</v>
      </c>
      <c r="N166" s="37">
        <f t="shared" ca="1" si="39"/>
        <v>0</v>
      </c>
      <c r="O166" s="110">
        <f t="shared" ca="1" si="40"/>
        <v>0</v>
      </c>
      <c r="P166" s="37">
        <f t="shared" ca="1" si="41"/>
        <v>0</v>
      </c>
      <c r="Q166" s="37">
        <f t="shared" ca="1" si="42"/>
        <v>0</v>
      </c>
      <c r="R166">
        <f t="shared" ca="1" si="33"/>
        <v>0.19280312919734949</v>
      </c>
    </row>
    <row r="167" spans="1:18">
      <c r="A167" s="107"/>
      <c r="B167" s="107"/>
      <c r="C167" s="107"/>
      <c r="D167" s="109">
        <f t="shared" si="30"/>
        <v>0</v>
      </c>
      <c r="E167" s="109">
        <f t="shared" si="30"/>
        <v>0</v>
      </c>
      <c r="F167" s="37">
        <f t="shared" si="31"/>
        <v>0</v>
      </c>
      <c r="G167" s="37">
        <f t="shared" si="31"/>
        <v>0</v>
      </c>
      <c r="H167" s="37">
        <f t="shared" si="34"/>
        <v>0</v>
      </c>
      <c r="I167" s="37">
        <f t="shared" si="35"/>
        <v>0</v>
      </c>
      <c r="J167" s="37">
        <f t="shared" si="36"/>
        <v>0</v>
      </c>
      <c r="K167" s="37">
        <f t="shared" si="37"/>
        <v>0</v>
      </c>
      <c r="L167" s="37">
        <f t="shared" si="38"/>
        <v>0</v>
      </c>
      <c r="M167" s="37">
        <f t="shared" ca="1" si="32"/>
        <v>-0.19280312919734949</v>
      </c>
      <c r="N167" s="37">
        <f t="shared" ca="1" si="39"/>
        <v>0</v>
      </c>
      <c r="O167" s="110">
        <f t="shared" ca="1" si="40"/>
        <v>0</v>
      </c>
      <c r="P167" s="37">
        <f t="shared" ca="1" si="41"/>
        <v>0</v>
      </c>
      <c r="Q167" s="37">
        <f t="shared" ca="1" si="42"/>
        <v>0</v>
      </c>
      <c r="R167">
        <f t="shared" ca="1" si="33"/>
        <v>0.19280312919734949</v>
      </c>
    </row>
    <row r="168" spans="1:18">
      <c r="A168" s="107"/>
      <c r="B168" s="107"/>
      <c r="C168" s="107"/>
      <c r="D168" s="109">
        <f t="shared" si="30"/>
        <v>0</v>
      </c>
      <c r="E168" s="109">
        <f t="shared" si="30"/>
        <v>0</v>
      </c>
      <c r="F168" s="37">
        <f t="shared" si="31"/>
        <v>0</v>
      </c>
      <c r="G168" s="37">
        <f t="shared" si="31"/>
        <v>0</v>
      </c>
      <c r="H168" s="37">
        <f t="shared" si="34"/>
        <v>0</v>
      </c>
      <c r="I168" s="37">
        <f t="shared" si="35"/>
        <v>0</v>
      </c>
      <c r="J168" s="37">
        <f t="shared" si="36"/>
        <v>0</v>
      </c>
      <c r="K168" s="37">
        <f t="shared" si="37"/>
        <v>0</v>
      </c>
      <c r="L168" s="37">
        <f t="shared" si="38"/>
        <v>0</v>
      </c>
      <c r="M168" s="37">
        <f t="shared" ca="1" si="32"/>
        <v>-0.19280312919734949</v>
      </c>
      <c r="N168" s="37">
        <f t="shared" ca="1" si="39"/>
        <v>0</v>
      </c>
      <c r="O168" s="110">
        <f t="shared" ca="1" si="40"/>
        <v>0</v>
      </c>
      <c r="P168" s="37">
        <f t="shared" ca="1" si="41"/>
        <v>0</v>
      </c>
      <c r="Q168" s="37">
        <f t="shared" ca="1" si="42"/>
        <v>0</v>
      </c>
      <c r="R168">
        <f t="shared" ca="1" si="33"/>
        <v>0.19280312919734949</v>
      </c>
    </row>
    <row r="169" spans="1:18">
      <c r="A169" s="107"/>
      <c r="B169" s="107"/>
      <c r="C169" s="107"/>
      <c r="D169" s="109">
        <f t="shared" si="30"/>
        <v>0</v>
      </c>
      <c r="E169" s="109">
        <f t="shared" si="30"/>
        <v>0</v>
      </c>
      <c r="F169" s="37">
        <f t="shared" si="31"/>
        <v>0</v>
      </c>
      <c r="G169" s="37">
        <f t="shared" si="31"/>
        <v>0</v>
      </c>
      <c r="H169" s="37">
        <f t="shared" si="34"/>
        <v>0</v>
      </c>
      <c r="I169" s="37">
        <f t="shared" si="35"/>
        <v>0</v>
      </c>
      <c r="J169" s="37">
        <f t="shared" si="36"/>
        <v>0</v>
      </c>
      <c r="K169" s="37">
        <f t="shared" si="37"/>
        <v>0</v>
      </c>
      <c r="L169" s="37">
        <f t="shared" si="38"/>
        <v>0</v>
      </c>
      <c r="M169" s="37">
        <f t="shared" ca="1" si="32"/>
        <v>-0.19280312919734949</v>
      </c>
      <c r="N169" s="37">
        <f t="shared" ca="1" si="39"/>
        <v>0</v>
      </c>
      <c r="O169" s="110">
        <f t="shared" ca="1" si="40"/>
        <v>0</v>
      </c>
      <c r="P169" s="37">
        <f t="shared" ca="1" si="41"/>
        <v>0</v>
      </c>
      <c r="Q169" s="37">
        <f t="shared" ca="1" si="42"/>
        <v>0</v>
      </c>
      <c r="R169">
        <f t="shared" ca="1" si="33"/>
        <v>0.19280312919734949</v>
      </c>
    </row>
    <row r="170" spans="1:18">
      <c r="A170" s="107"/>
      <c r="B170" s="107"/>
      <c r="C170" s="107"/>
      <c r="D170" s="109">
        <f t="shared" si="30"/>
        <v>0</v>
      </c>
      <c r="E170" s="109">
        <f t="shared" si="30"/>
        <v>0</v>
      </c>
      <c r="F170" s="37">
        <f t="shared" si="31"/>
        <v>0</v>
      </c>
      <c r="G170" s="37">
        <f t="shared" si="31"/>
        <v>0</v>
      </c>
      <c r="H170" s="37">
        <f t="shared" si="34"/>
        <v>0</v>
      </c>
      <c r="I170" s="37">
        <f t="shared" si="35"/>
        <v>0</v>
      </c>
      <c r="J170" s="37">
        <f t="shared" si="36"/>
        <v>0</v>
      </c>
      <c r="K170" s="37">
        <f t="shared" si="37"/>
        <v>0</v>
      </c>
      <c r="L170" s="37">
        <f t="shared" si="38"/>
        <v>0</v>
      </c>
      <c r="M170" s="37">
        <f t="shared" ca="1" si="32"/>
        <v>-0.19280312919734949</v>
      </c>
      <c r="N170" s="37">
        <f t="shared" ca="1" si="39"/>
        <v>0</v>
      </c>
      <c r="O170" s="110">
        <f t="shared" ca="1" si="40"/>
        <v>0</v>
      </c>
      <c r="P170" s="37">
        <f t="shared" ca="1" si="41"/>
        <v>0</v>
      </c>
      <c r="Q170" s="37">
        <f t="shared" ca="1" si="42"/>
        <v>0</v>
      </c>
      <c r="R170">
        <f t="shared" ca="1" si="33"/>
        <v>0.19280312919734949</v>
      </c>
    </row>
    <row r="171" spans="1:18">
      <c r="A171" s="107"/>
      <c r="B171" s="107"/>
      <c r="C171" s="107"/>
      <c r="D171" s="109">
        <f t="shared" si="30"/>
        <v>0</v>
      </c>
      <c r="E171" s="109">
        <f t="shared" si="30"/>
        <v>0</v>
      </c>
      <c r="F171" s="37">
        <f t="shared" si="31"/>
        <v>0</v>
      </c>
      <c r="G171" s="37">
        <f t="shared" si="31"/>
        <v>0</v>
      </c>
      <c r="H171" s="37">
        <f t="shared" si="34"/>
        <v>0</v>
      </c>
      <c r="I171" s="37">
        <f t="shared" si="35"/>
        <v>0</v>
      </c>
      <c r="J171" s="37">
        <f t="shared" si="36"/>
        <v>0</v>
      </c>
      <c r="K171" s="37">
        <f t="shared" si="37"/>
        <v>0</v>
      </c>
      <c r="L171" s="37">
        <f t="shared" si="38"/>
        <v>0</v>
      </c>
      <c r="M171" s="37">
        <f t="shared" ca="1" si="32"/>
        <v>-0.19280312919734949</v>
      </c>
      <c r="N171" s="37">
        <f t="shared" ca="1" si="39"/>
        <v>0</v>
      </c>
      <c r="O171" s="110">
        <f t="shared" ca="1" si="40"/>
        <v>0</v>
      </c>
      <c r="P171" s="37">
        <f t="shared" ca="1" si="41"/>
        <v>0</v>
      </c>
      <c r="Q171" s="37">
        <f t="shared" ca="1" si="42"/>
        <v>0</v>
      </c>
      <c r="R171">
        <f t="shared" ca="1" si="33"/>
        <v>0.19280312919734949</v>
      </c>
    </row>
    <row r="172" spans="1:18">
      <c r="A172" s="107"/>
      <c r="B172" s="107"/>
      <c r="C172" s="107"/>
      <c r="D172" s="109">
        <f t="shared" si="30"/>
        <v>0</v>
      </c>
      <c r="E172" s="109">
        <f t="shared" si="30"/>
        <v>0</v>
      </c>
      <c r="F172" s="37">
        <f t="shared" si="31"/>
        <v>0</v>
      </c>
      <c r="G172" s="37">
        <f t="shared" si="31"/>
        <v>0</v>
      </c>
      <c r="H172" s="37">
        <f t="shared" si="34"/>
        <v>0</v>
      </c>
      <c r="I172" s="37">
        <f t="shared" si="35"/>
        <v>0</v>
      </c>
      <c r="J172" s="37">
        <f t="shared" si="36"/>
        <v>0</v>
      </c>
      <c r="K172" s="37">
        <f t="shared" si="37"/>
        <v>0</v>
      </c>
      <c r="L172" s="37">
        <f t="shared" si="38"/>
        <v>0</v>
      </c>
      <c r="M172" s="37">
        <f t="shared" ca="1" si="32"/>
        <v>-0.19280312919734949</v>
      </c>
      <c r="N172" s="37">
        <f t="shared" ca="1" si="39"/>
        <v>0</v>
      </c>
      <c r="O172" s="110">
        <f t="shared" ca="1" si="40"/>
        <v>0</v>
      </c>
      <c r="P172" s="37">
        <f t="shared" ca="1" si="41"/>
        <v>0</v>
      </c>
      <c r="Q172" s="37">
        <f t="shared" ca="1" si="42"/>
        <v>0</v>
      </c>
      <c r="R172">
        <f t="shared" ca="1" si="33"/>
        <v>0.19280312919734949</v>
      </c>
    </row>
    <row r="173" spans="1:18">
      <c r="A173" s="107"/>
      <c r="B173" s="107"/>
      <c r="C173" s="107"/>
      <c r="D173" s="109">
        <f t="shared" si="30"/>
        <v>0</v>
      </c>
      <c r="E173" s="109">
        <f t="shared" si="30"/>
        <v>0</v>
      </c>
      <c r="F173" s="37">
        <f t="shared" si="31"/>
        <v>0</v>
      </c>
      <c r="G173" s="37">
        <f t="shared" si="31"/>
        <v>0</v>
      </c>
      <c r="H173" s="37">
        <f t="shared" si="34"/>
        <v>0</v>
      </c>
      <c r="I173" s="37">
        <f t="shared" si="35"/>
        <v>0</v>
      </c>
      <c r="J173" s="37">
        <f t="shared" si="36"/>
        <v>0</v>
      </c>
      <c r="K173" s="37">
        <f t="shared" si="37"/>
        <v>0</v>
      </c>
      <c r="L173" s="37">
        <f t="shared" si="38"/>
        <v>0</v>
      </c>
      <c r="M173" s="37">
        <f t="shared" ca="1" si="32"/>
        <v>-0.19280312919734949</v>
      </c>
      <c r="N173" s="37">
        <f t="shared" ca="1" si="39"/>
        <v>0</v>
      </c>
      <c r="O173" s="110">
        <f t="shared" ca="1" si="40"/>
        <v>0</v>
      </c>
      <c r="P173" s="37">
        <f t="shared" ca="1" si="41"/>
        <v>0</v>
      </c>
      <c r="Q173" s="37">
        <f t="shared" ca="1" si="42"/>
        <v>0</v>
      </c>
      <c r="R173">
        <f t="shared" ca="1" si="33"/>
        <v>0.19280312919734949</v>
      </c>
    </row>
    <row r="174" spans="1:18">
      <c r="A174" s="107"/>
      <c r="B174" s="107"/>
      <c r="C174" s="107"/>
      <c r="D174" s="109">
        <f t="shared" si="30"/>
        <v>0</v>
      </c>
      <c r="E174" s="109">
        <f t="shared" si="30"/>
        <v>0</v>
      </c>
      <c r="F174" s="37">
        <f t="shared" si="31"/>
        <v>0</v>
      </c>
      <c r="G174" s="37">
        <f t="shared" si="31"/>
        <v>0</v>
      </c>
      <c r="H174" s="37">
        <f t="shared" si="34"/>
        <v>0</v>
      </c>
      <c r="I174" s="37">
        <f t="shared" si="35"/>
        <v>0</v>
      </c>
      <c r="J174" s="37">
        <f t="shared" si="36"/>
        <v>0</v>
      </c>
      <c r="K174" s="37">
        <f t="shared" si="37"/>
        <v>0</v>
      </c>
      <c r="L174" s="37">
        <f t="shared" si="38"/>
        <v>0</v>
      </c>
      <c r="M174" s="37">
        <f t="shared" ca="1" si="32"/>
        <v>-0.19280312919734949</v>
      </c>
      <c r="N174" s="37">
        <f t="shared" ca="1" si="39"/>
        <v>0</v>
      </c>
      <c r="O174" s="110">
        <f t="shared" ca="1" si="40"/>
        <v>0</v>
      </c>
      <c r="P174" s="37">
        <f t="shared" ca="1" si="41"/>
        <v>0</v>
      </c>
      <c r="Q174" s="37">
        <f t="shared" ca="1" si="42"/>
        <v>0</v>
      </c>
      <c r="R174">
        <f t="shared" ca="1" si="33"/>
        <v>0.19280312919734949</v>
      </c>
    </row>
    <row r="175" spans="1:18">
      <c r="A175" s="107"/>
      <c r="B175" s="107"/>
      <c r="C175" s="107"/>
      <c r="D175" s="109">
        <f t="shared" si="30"/>
        <v>0</v>
      </c>
      <c r="E175" s="109">
        <f t="shared" si="30"/>
        <v>0</v>
      </c>
      <c r="F175" s="37">
        <f t="shared" si="31"/>
        <v>0</v>
      </c>
      <c r="G175" s="37">
        <f t="shared" si="31"/>
        <v>0</v>
      </c>
      <c r="H175" s="37">
        <f t="shared" si="34"/>
        <v>0</v>
      </c>
      <c r="I175" s="37">
        <f t="shared" si="35"/>
        <v>0</v>
      </c>
      <c r="J175" s="37">
        <f t="shared" si="36"/>
        <v>0</v>
      </c>
      <c r="K175" s="37">
        <f t="shared" si="37"/>
        <v>0</v>
      </c>
      <c r="L175" s="37">
        <f t="shared" si="38"/>
        <v>0</v>
      </c>
      <c r="M175" s="37">
        <f t="shared" ca="1" si="32"/>
        <v>-0.19280312919734949</v>
      </c>
      <c r="N175" s="37">
        <f t="shared" ca="1" si="39"/>
        <v>0</v>
      </c>
      <c r="O175" s="110">
        <f t="shared" ca="1" si="40"/>
        <v>0</v>
      </c>
      <c r="P175" s="37">
        <f t="shared" ca="1" si="41"/>
        <v>0</v>
      </c>
      <c r="Q175" s="37">
        <f t="shared" ca="1" si="42"/>
        <v>0</v>
      </c>
      <c r="R175">
        <f t="shared" ca="1" si="33"/>
        <v>0.19280312919734949</v>
      </c>
    </row>
    <row r="176" spans="1:18">
      <c r="A176" s="107"/>
      <c r="B176" s="107"/>
      <c r="C176" s="107"/>
      <c r="D176" s="109">
        <f t="shared" si="30"/>
        <v>0</v>
      </c>
      <c r="E176" s="109">
        <f t="shared" si="30"/>
        <v>0</v>
      </c>
      <c r="F176" s="37">
        <f t="shared" si="31"/>
        <v>0</v>
      </c>
      <c r="G176" s="37">
        <f t="shared" si="31"/>
        <v>0</v>
      </c>
      <c r="H176" s="37">
        <f t="shared" si="34"/>
        <v>0</v>
      </c>
      <c r="I176" s="37">
        <f t="shared" si="35"/>
        <v>0</v>
      </c>
      <c r="J176" s="37">
        <f t="shared" si="36"/>
        <v>0</v>
      </c>
      <c r="K176" s="37">
        <f t="shared" si="37"/>
        <v>0</v>
      </c>
      <c r="L176" s="37">
        <f t="shared" si="38"/>
        <v>0</v>
      </c>
      <c r="M176" s="37">
        <f t="shared" ca="1" si="32"/>
        <v>-0.19280312919734949</v>
      </c>
      <c r="N176" s="37">
        <f t="shared" ca="1" si="39"/>
        <v>0</v>
      </c>
      <c r="O176" s="110">
        <f t="shared" ca="1" si="40"/>
        <v>0</v>
      </c>
      <c r="P176" s="37">
        <f t="shared" ca="1" si="41"/>
        <v>0</v>
      </c>
      <c r="Q176" s="37">
        <f t="shared" ca="1" si="42"/>
        <v>0</v>
      </c>
      <c r="R176">
        <f t="shared" ca="1" si="33"/>
        <v>0.19280312919734949</v>
      </c>
    </row>
    <row r="177" spans="1:18">
      <c r="A177" s="107"/>
      <c r="B177" s="107"/>
      <c r="C177" s="107"/>
      <c r="D177" s="109">
        <f t="shared" ref="D177:E240" si="43">A177/A$18</f>
        <v>0</v>
      </c>
      <c r="E177" s="109">
        <f t="shared" si="43"/>
        <v>0</v>
      </c>
      <c r="F177" s="37">
        <f t="shared" ref="F177:G240" si="44">$C177*D177</f>
        <v>0</v>
      </c>
      <c r="G177" s="37">
        <f t="shared" si="44"/>
        <v>0</v>
      </c>
      <c r="H177" s="37">
        <f t="shared" si="34"/>
        <v>0</v>
      </c>
      <c r="I177" s="37">
        <f t="shared" si="35"/>
        <v>0</v>
      </c>
      <c r="J177" s="37">
        <f t="shared" si="36"/>
        <v>0</v>
      </c>
      <c r="K177" s="37">
        <f t="shared" si="37"/>
        <v>0</v>
      </c>
      <c r="L177" s="37">
        <f t="shared" si="38"/>
        <v>0</v>
      </c>
      <c r="M177" s="37">
        <f t="shared" ca="1" si="32"/>
        <v>-0.19280312919734949</v>
      </c>
      <c r="N177" s="37">
        <f t="shared" ca="1" si="39"/>
        <v>0</v>
      </c>
      <c r="O177" s="110">
        <f t="shared" ca="1" si="40"/>
        <v>0</v>
      </c>
      <c r="P177" s="37">
        <f t="shared" ca="1" si="41"/>
        <v>0</v>
      </c>
      <c r="Q177" s="37">
        <f t="shared" ca="1" si="42"/>
        <v>0</v>
      </c>
      <c r="R177">
        <f t="shared" ca="1" si="33"/>
        <v>0.19280312919734949</v>
      </c>
    </row>
    <row r="178" spans="1:18">
      <c r="A178" s="107"/>
      <c r="B178" s="107"/>
      <c r="C178" s="107"/>
      <c r="D178" s="109">
        <f t="shared" si="43"/>
        <v>0</v>
      </c>
      <c r="E178" s="109">
        <f t="shared" si="43"/>
        <v>0</v>
      </c>
      <c r="F178" s="37">
        <f t="shared" si="44"/>
        <v>0</v>
      </c>
      <c r="G178" s="37">
        <f t="shared" si="44"/>
        <v>0</v>
      </c>
      <c r="H178" s="37">
        <f t="shared" si="34"/>
        <v>0</v>
      </c>
      <c r="I178" s="37">
        <f t="shared" si="35"/>
        <v>0</v>
      </c>
      <c r="J178" s="37">
        <f t="shared" si="36"/>
        <v>0</v>
      </c>
      <c r="K178" s="37">
        <f t="shared" si="37"/>
        <v>0</v>
      </c>
      <c r="L178" s="37">
        <f t="shared" si="38"/>
        <v>0</v>
      </c>
      <c r="M178" s="37">
        <f t="shared" ca="1" si="32"/>
        <v>-0.19280312919734949</v>
      </c>
      <c r="N178" s="37">
        <f t="shared" ca="1" si="39"/>
        <v>0</v>
      </c>
      <c r="O178" s="110">
        <f t="shared" ca="1" si="40"/>
        <v>0</v>
      </c>
      <c r="P178" s="37">
        <f t="shared" ca="1" si="41"/>
        <v>0</v>
      </c>
      <c r="Q178" s="37">
        <f t="shared" ca="1" si="42"/>
        <v>0</v>
      </c>
      <c r="R178">
        <f t="shared" ca="1" si="33"/>
        <v>0.19280312919734949</v>
      </c>
    </row>
    <row r="179" spans="1:18">
      <c r="A179" s="107"/>
      <c r="B179" s="107"/>
      <c r="C179" s="107"/>
      <c r="D179" s="109">
        <f t="shared" si="43"/>
        <v>0</v>
      </c>
      <c r="E179" s="109">
        <f t="shared" si="43"/>
        <v>0</v>
      </c>
      <c r="F179" s="37">
        <f t="shared" si="44"/>
        <v>0</v>
      </c>
      <c r="G179" s="37">
        <f t="shared" si="44"/>
        <v>0</v>
      </c>
      <c r="H179" s="37">
        <f t="shared" si="34"/>
        <v>0</v>
      </c>
      <c r="I179" s="37">
        <f t="shared" si="35"/>
        <v>0</v>
      </c>
      <c r="J179" s="37">
        <f t="shared" si="36"/>
        <v>0</v>
      </c>
      <c r="K179" s="37">
        <f t="shared" si="37"/>
        <v>0</v>
      </c>
      <c r="L179" s="37">
        <f t="shared" si="38"/>
        <v>0</v>
      </c>
      <c r="M179" s="37">
        <f t="shared" ca="1" si="32"/>
        <v>-0.19280312919734949</v>
      </c>
      <c r="N179" s="37">
        <f t="shared" ca="1" si="39"/>
        <v>0</v>
      </c>
      <c r="O179" s="110">
        <f t="shared" ca="1" si="40"/>
        <v>0</v>
      </c>
      <c r="P179" s="37">
        <f t="shared" ca="1" si="41"/>
        <v>0</v>
      </c>
      <c r="Q179" s="37">
        <f t="shared" ca="1" si="42"/>
        <v>0</v>
      </c>
      <c r="R179">
        <f t="shared" ca="1" si="33"/>
        <v>0.19280312919734949</v>
      </c>
    </row>
    <row r="180" spans="1:18">
      <c r="A180" s="107"/>
      <c r="B180" s="107"/>
      <c r="C180" s="107"/>
      <c r="D180" s="109">
        <f t="shared" si="43"/>
        <v>0</v>
      </c>
      <c r="E180" s="109">
        <f t="shared" si="43"/>
        <v>0</v>
      </c>
      <c r="F180" s="37">
        <f t="shared" si="44"/>
        <v>0</v>
      </c>
      <c r="G180" s="37">
        <f t="shared" si="44"/>
        <v>0</v>
      </c>
      <c r="H180" s="37">
        <f t="shared" si="34"/>
        <v>0</v>
      </c>
      <c r="I180" s="37">
        <f t="shared" si="35"/>
        <v>0</v>
      </c>
      <c r="J180" s="37">
        <f t="shared" si="36"/>
        <v>0</v>
      </c>
      <c r="K180" s="37">
        <f t="shared" si="37"/>
        <v>0</v>
      </c>
      <c r="L180" s="37">
        <f t="shared" si="38"/>
        <v>0</v>
      </c>
      <c r="M180" s="37">
        <f t="shared" ca="1" si="32"/>
        <v>-0.19280312919734949</v>
      </c>
      <c r="N180" s="37">
        <f t="shared" ca="1" si="39"/>
        <v>0</v>
      </c>
      <c r="O180" s="110">
        <f t="shared" ca="1" si="40"/>
        <v>0</v>
      </c>
      <c r="P180" s="37">
        <f t="shared" ca="1" si="41"/>
        <v>0</v>
      </c>
      <c r="Q180" s="37">
        <f t="shared" ca="1" si="42"/>
        <v>0</v>
      </c>
      <c r="R180">
        <f t="shared" ca="1" si="33"/>
        <v>0.19280312919734949</v>
      </c>
    </row>
    <row r="181" spans="1:18">
      <c r="A181" s="107"/>
      <c r="B181" s="107"/>
      <c r="C181" s="107"/>
      <c r="D181" s="109">
        <f t="shared" si="43"/>
        <v>0</v>
      </c>
      <c r="E181" s="109">
        <f t="shared" si="43"/>
        <v>0</v>
      </c>
      <c r="F181" s="37">
        <f t="shared" si="44"/>
        <v>0</v>
      </c>
      <c r="G181" s="37">
        <f t="shared" si="44"/>
        <v>0</v>
      </c>
      <c r="H181" s="37">
        <f t="shared" si="34"/>
        <v>0</v>
      </c>
      <c r="I181" s="37">
        <f t="shared" si="35"/>
        <v>0</v>
      </c>
      <c r="J181" s="37">
        <f t="shared" si="36"/>
        <v>0</v>
      </c>
      <c r="K181" s="37">
        <f t="shared" si="37"/>
        <v>0</v>
      </c>
      <c r="L181" s="37">
        <f t="shared" si="38"/>
        <v>0</v>
      </c>
      <c r="M181" s="37">
        <f t="shared" ca="1" si="32"/>
        <v>-0.19280312919734949</v>
      </c>
      <c r="N181" s="37">
        <f t="shared" ca="1" si="39"/>
        <v>0</v>
      </c>
      <c r="O181" s="110">
        <f t="shared" ca="1" si="40"/>
        <v>0</v>
      </c>
      <c r="P181" s="37">
        <f t="shared" ca="1" si="41"/>
        <v>0</v>
      </c>
      <c r="Q181" s="37">
        <f t="shared" ca="1" si="42"/>
        <v>0</v>
      </c>
      <c r="R181">
        <f t="shared" ca="1" si="33"/>
        <v>0.19280312919734949</v>
      </c>
    </row>
    <row r="182" spans="1:18">
      <c r="A182" s="107"/>
      <c r="B182" s="107"/>
      <c r="C182" s="107"/>
      <c r="D182" s="109">
        <f t="shared" si="43"/>
        <v>0</v>
      </c>
      <c r="E182" s="109">
        <f t="shared" si="43"/>
        <v>0</v>
      </c>
      <c r="F182" s="37">
        <f t="shared" si="44"/>
        <v>0</v>
      </c>
      <c r="G182" s="37">
        <f t="shared" si="44"/>
        <v>0</v>
      </c>
      <c r="H182" s="37">
        <f t="shared" si="34"/>
        <v>0</v>
      </c>
      <c r="I182" s="37">
        <f t="shared" si="35"/>
        <v>0</v>
      </c>
      <c r="J182" s="37">
        <f t="shared" si="36"/>
        <v>0</v>
      </c>
      <c r="K182" s="37">
        <f t="shared" si="37"/>
        <v>0</v>
      </c>
      <c r="L182" s="37">
        <f t="shared" si="38"/>
        <v>0</v>
      </c>
      <c r="M182" s="37">
        <f t="shared" ca="1" si="32"/>
        <v>-0.19280312919734949</v>
      </c>
      <c r="N182" s="37">
        <f t="shared" ca="1" si="39"/>
        <v>0</v>
      </c>
      <c r="O182" s="110">
        <f t="shared" ca="1" si="40"/>
        <v>0</v>
      </c>
      <c r="P182" s="37">
        <f t="shared" ca="1" si="41"/>
        <v>0</v>
      </c>
      <c r="Q182" s="37">
        <f t="shared" ca="1" si="42"/>
        <v>0</v>
      </c>
      <c r="R182">
        <f t="shared" ca="1" si="33"/>
        <v>0.19280312919734949</v>
      </c>
    </row>
    <row r="183" spans="1:18">
      <c r="A183" s="107"/>
      <c r="B183" s="107"/>
      <c r="C183" s="107"/>
      <c r="D183" s="109">
        <f t="shared" si="43"/>
        <v>0</v>
      </c>
      <c r="E183" s="109">
        <f t="shared" si="43"/>
        <v>0</v>
      </c>
      <c r="F183" s="37">
        <f t="shared" si="44"/>
        <v>0</v>
      </c>
      <c r="G183" s="37">
        <f t="shared" si="44"/>
        <v>0</v>
      </c>
      <c r="H183" s="37">
        <f t="shared" si="34"/>
        <v>0</v>
      </c>
      <c r="I183" s="37">
        <f t="shared" si="35"/>
        <v>0</v>
      </c>
      <c r="J183" s="37">
        <f t="shared" si="36"/>
        <v>0</v>
      </c>
      <c r="K183" s="37">
        <f t="shared" si="37"/>
        <v>0</v>
      </c>
      <c r="L183" s="37">
        <f t="shared" si="38"/>
        <v>0</v>
      </c>
      <c r="M183" s="37">
        <f t="shared" ca="1" si="32"/>
        <v>-0.19280312919734949</v>
      </c>
      <c r="N183" s="37">
        <f t="shared" ca="1" si="39"/>
        <v>0</v>
      </c>
      <c r="O183" s="110">
        <f t="shared" ca="1" si="40"/>
        <v>0</v>
      </c>
      <c r="P183" s="37">
        <f t="shared" ca="1" si="41"/>
        <v>0</v>
      </c>
      <c r="Q183" s="37">
        <f t="shared" ca="1" si="42"/>
        <v>0</v>
      </c>
      <c r="R183">
        <f t="shared" ca="1" si="33"/>
        <v>0.19280312919734949</v>
      </c>
    </row>
    <row r="184" spans="1:18">
      <c r="A184" s="107"/>
      <c r="B184" s="107"/>
      <c r="C184" s="107"/>
      <c r="D184" s="109">
        <f t="shared" si="43"/>
        <v>0</v>
      </c>
      <c r="E184" s="109">
        <f t="shared" si="43"/>
        <v>0</v>
      </c>
      <c r="F184" s="37">
        <f t="shared" si="44"/>
        <v>0</v>
      </c>
      <c r="G184" s="37">
        <f t="shared" si="44"/>
        <v>0</v>
      </c>
      <c r="H184" s="37">
        <f t="shared" si="34"/>
        <v>0</v>
      </c>
      <c r="I184" s="37">
        <f t="shared" si="35"/>
        <v>0</v>
      </c>
      <c r="J184" s="37">
        <f t="shared" si="36"/>
        <v>0</v>
      </c>
      <c r="K184" s="37">
        <f t="shared" si="37"/>
        <v>0</v>
      </c>
      <c r="L184" s="37">
        <f t="shared" si="38"/>
        <v>0</v>
      </c>
      <c r="M184" s="37">
        <f t="shared" ca="1" si="32"/>
        <v>-0.19280312919734949</v>
      </c>
      <c r="N184" s="37">
        <f t="shared" ca="1" si="39"/>
        <v>0</v>
      </c>
      <c r="O184" s="110">
        <f t="shared" ca="1" si="40"/>
        <v>0</v>
      </c>
      <c r="P184" s="37">
        <f t="shared" ca="1" si="41"/>
        <v>0</v>
      </c>
      <c r="Q184" s="37">
        <f t="shared" ca="1" si="42"/>
        <v>0</v>
      </c>
      <c r="R184">
        <f t="shared" ca="1" si="33"/>
        <v>0.19280312919734949</v>
      </c>
    </row>
    <row r="185" spans="1:18">
      <c r="A185" s="107"/>
      <c r="B185" s="107"/>
      <c r="C185" s="107"/>
      <c r="D185" s="109">
        <f t="shared" si="43"/>
        <v>0</v>
      </c>
      <c r="E185" s="109">
        <f t="shared" si="43"/>
        <v>0</v>
      </c>
      <c r="F185" s="37">
        <f t="shared" si="44"/>
        <v>0</v>
      </c>
      <c r="G185" s="37">
        <f t="shared" si="44"/>
        <v>0</v>
      </c>
      <c r="H185" s="37">
        <f t="shared" si="34"/>
        <v>0</v>
      </c>
      <c r="I185" s="37">
        <f t="shared" si="35"/>
        <v>0</v>
      </c>
      <c r="J185" s="37">
        <f t="shared" si="36"/>
        <v>0</v>
      </c>
      <c r="K185" s="37">
        <f t="shared" si="37"/>
        <v>0</v>
      </c>
      <c r="L185" s="37">
        <f t="shared" si="38"/>
        <v>0</v>
      </c>
      <c r="M185" s="37">
        <f t="shared" ca="1" si="32"/>
        <v>-0.19280312919734949</v>
      </c>
      <c r="N185" s="37">
        <f t="shared" ca="1" si="39"/>
        <v>0</v>
      </c>
      <c r="O185" s="110">
        <f t="shared" ca="1" si="40"/>
        <v>0</v>
      </c>
      <c r="P185" s="37">
        <f t="shared" ca="1" si="41"/>
        <v>0</v>
      </c>
      <c r="Q185" s="37">
        <f t="shared" ca="1" si="42"/>
        <v>0</v>
      </c>
      <c r="R185">
        <f t="shared" ca="1" si="33"/>
        <v>0.19280312919734949</v>
      </c>
    </row>
    <row r="186" spans="1:18">
      <c r="A186" s="107"/>
      <c r="B186" s="107"/>
      <c r="C186" s="107"/>
      <c r="D186" s="109">
        <f t="shared" si="43"/>
        <v>0</v>
      </c>
      <c r="E186" s="109">
        <f t="shared" si="43"/>
        <v>0</v>
      </c>
      <c r="F186" s="37">
        <f t="shared" si="44"/>
        <v>0</v>
      </c>
      <c r="G186" s="37">
        <f t="shared" si="44"/>
        <v>0</v>
      </c>
      <c r="H186" s="37">
        <f t="shared" si="34"/>
        <v>0</v>
      </c>
      <c r="I186" s="37">
        <f t="shared" si="35"/>
        <v>0</v>
      </c>
      <c r="J186" s="37">
        <f t="shared" si="36"/>
        <v>0</v>
      </c>
      <c r="K186" s="37">
        <f t="shared" si="37"/>
        <v>0</v>
      </c>
      <c r="L186" s="37">
        <f t="shared" si="38"/>
        <v>0</v>
      </c>
      <c r="M186" s="37">
        <f t="shared" ca="1" si="32"/>
        <v>-0.19280312919734949</v>
      </c>
      <c r="N186" s="37">
        <f t="shared" ca="1" si="39"/>
        <v>0</v>
      </c>
      <c r="O186" s="110">
        <f t="shared" ca="1" si="40"/>
        <v>0</v>
      </c>
      <c r="P186" s="37">
        <f t="shared" ca="1" si="41"/>
        <v>0</v>
      </c>
      <c r="Q186" s="37">
        <f t="shared" ca="1" si="42"/>
        <v>0</v>
      </c>
      <c r="R186">
        <f t="shared" ca="1" si="33"/>
        <v>0.19280312919734949</v>
      </c>
    </row>
    <row r="187" spans="1:18">
      <c r="A187" s="107"/>
      <c r="B187" s="107"/>
      <c r="C187" s="107"/>
      <c r="D187" s="109">
        <f t="shared" si="43"/>
        <v>0</v>
      </c>
      <c r="E187" s="109">
        <f t="shared" si="43"/>
        <v>0</v>
      </c>
      <c r="F187" s="37">
        <f t="shared" si="44"/>
        <v>0</v>
      </c>
      <c r="G187" s="37">
        <f t="shared" si="44"/>
        <v>0</v>
      </c>
      <c r="H187" s="37">
        <f t="shared" si="34"/>
        <v>0</v>
      </c>
      <c r="I187" s="37">
        <f t="shared" si="35"/>
        <v>0</v>
      </c>
      <c r="J187" s="37">
        <f t="shared" si="36"/>
        <v>0</v>
      </c>
      <c r="K187" s="37">
        <f t="shared" si="37"/>
        <v>0</v>
      </c>
      <c r="L187" s="37">
        <f t="shared" si="38"/>
        <v>0</v>
      </c>
      <c r="M187" s="37">
        <f t="shared" ca="1" si="32"/>
        <v>-0.19280312919734949</v>
      </c>
      <c r="N187" s="37">
        <f t="shared" ca="1" si="39"/>
        <v>0</v>
      </c>
      <c r="O187" s="110">
        <f t="shared" ca="1" si="40"/>
        <v>0</v>
      </c>
      <c r="P187" s="37">
        <f t="shared" ca="1" si="41"/>
        <v>0</v>
      </c>
      <c r="Q187" s="37">
        <f t="shared" ca="1" si="42"/>
        <v>0</v>
      </c>
      <c r="R187">
        <f t="shared" ca="1" si="33"/>
        <v>0.19280312919734949</v>
      </c>
    </row>
    <row r="188" spans="1:18">
      <c r="A188" s="107"/>
      <c r="B188" s="107"/>
      <c r="C188" s="107"/>
      <c r="D188" s="109">
        <f t="shared" si="43"/>
        <v>0</v>
      </c>
      <c r="E188" s="109">
        <f t="shared" si="43"/>
        <v>0</v>
      </c>
      <c r="F188" s="37">
        <f t="shared" si="44"/>
        <v>0</v>
      </c>
      <c r="G188" s="37">
        <f t="shared" si="44"/>
        <v>0</v>
      </c>
      <c r="H188" s="37">
        <f t="shared" si="34"/>
        <v>0</v>
      </c>
      <c r="I188" s="37">
        <f t="shared" si="35"/>
        <v>0</v>
      </c>
      <c r="J188" s="37">
        <f t="shared" si="36"/>
        <v>0</v>
      </c>
      <c r="K188" s="37">
        <f t="shared" si="37"/>
        <v>0</v>
      </c>
      <c r="L188" s="37">
        <f t="shared" si="38"/>
        <v>0</v>
      </c>
      <c r="M188" s="37">
        <f t="shared" ca="1" si="32"/>
        <v>-0.19280312919734949</v>
      </c>
      <c r="N188" s="37">
        <f t="shared" ca="1" si="39"/>
        <v>0</v>
      </c>
      <c r="O188" s="110">
        <f t="shared" ca="1" si="40"/>
        <v>0</v>
      </c>
      <c r="P188" s="37">
        <f t="shared" ca="1" si="41"/>
        <v>0</v>
      </c>
      <c r="Q188" s="37">
        <f t="shared" ca="1" si="42"/>
        <v>0</v>
      </c>
      <c r="R188">
        <f t="shared" ca="1" si="33"/>
        <v>0.19280312919734949</v>
      </c>
    </row>
    <row r="189" spans="1:18">
      <c r="A189" s="107"/>
      <c r="B189" s="107"/>
      <c r="C189" s="107"/>
      <c r="D189" s="109">
        <f t="shared" si="43"/>
        <v>0</v>
      </c>
      <c r="E189" s="109">
        <f t="shared" si="43"/>
        <v>0</v>
      </c>
      <c r="F189" s="37">
        <f t="shared" si="44"/>
        <v>0</v>
      </c>
      <c r="G189" s="37">
        <f t="shared" si="44"/>
        <v>0</v>
      </c>
      <c r="H189" s="37">
        <f t="shared" si="34"/>
        <v>0</v>
      </c>
      <c r="I189" s="37">
        <f t="shared" si="35"/>
        <v>0</v>
      </c>
      <c r="J189" s="37">
        <f t="shared" si="36"/>
        <v>0</v>
      </c>
      <c r="K189" s="37">
        <f t="shared" si="37"/>
        <v>0</v>
      </c>
      <c r="L189" s="37">
        <f t="shared" si="38"/>
        <v>0</v>
      </c>
      <c r="M189" s="37">
        <f t="shared" ca="1" si="32"/>
        <v>-0.19280312919734949</v>
      </c>
      <c r="N189" s="37">
        <f t="shared" ca="1" si="39"/>
        <v>0</v>
      </c>
      <c r="O189" s="110">
        <f t="shared" ca="1" si="40"/>
        <v>0</v>
      </c>
      <c r="P189" s="37">
        <f t="shared" ca="1" si="41"/>
        <v>0</v>
      </c>
      <c r="Q189" s="37">
        <f t="shared" ca="1" si="42"/>
        <v>0</v>
      </c>
      <c r="R189">
        <f t="shared" ca="1" si="33"/>
        <v>0.19280312919734949</v>
      </c>
    </row>
    <row r="190" spans="1:18">
      <c r="A190" s="107"/>
      <c r="B190" s="107"/>
      <c r="C190" s="107"/>
      <c r="D190" s="109">
        <f t="shared" si="43"/>
        <v>0</v>
      </c>
      <c r="E190" s="109">
        <f t="shared" si="43"/>
        <v>0</v>
      </c>
      <c r="F190" s="37">
        <f t="shared" si="44"/>
        <v>0</v>
      </c>
      <c r="G190" s="37">
        <f t="shared" si="44"/>
        <v>0</v>
      </c>
      <c r="H190" s="37">
        <f t="shared" si="34"/>
        <v>0</v>
      </c>
      <c r="I190" s="37">
        <f t="shared" si="35"/>
        <v>0</v>
      </c>
      <c r="J190" s="37">
        <f t="shared" si="36"/>
        <v>0</v>
      </c>
      <c r="K190" s="37">
        <f t="shared" si="37"/>
        <v>0</v>
      </c>
      <c r="L190" s="37">
        <f t="shared" si="38"/>
        <v>0</v>
      </c>
      <c r="M190" s="37">
        <f t="shared" ca="1" si="32"/>
        <v>-0.19280312919734949</v>
      </c>
      <c r="N190" s="37">
        <f t="shared" ca="1" si="39"/>
        <v>0</v>
      </c>
      <c r="O190" s="110">
        <f t="shared" ca="1" si="40"/>
        <v>0</v>
      </c>
      <c r="P190" s="37">
        <f t="shared" ca="1" si="41"/>
        <v>0</v>
      </c>
      <c r="Q190" s="37">
        <f t="shared" ca="1" si="42"/>
        <v>0</v>
      </c>
      <c r="R190">
        <f t="shared" ca="1" si="33"/>
        <v>0.19280312919734949</v>
      </c>
    </row>
    <row r="191" spans="1:18">
      <c r="A191" s="107"/>
      <c r="B191" s="107"/>
      <c r="C191" s="107"/>
      <c r="D191" s="109">
        <f t="shared" si="43"/>
        <v>0</v>
      </c>
      <c r="E191" s="109">
        <f t="shared" si="43"/>
        <v>0</v>
      </c>
      <c r="F191" s="37">
        <f t="shared" si="44"/>
        <v>0</v>
      </c>
      <c r="G191" s="37">
        <f t="shared" si="44"/>
        <v>0</v>
      </c>
      <c r="H191" s="37">
        <f t="shared" si="34"/>
        <v>0</v>
      </c>
      <c r="I191" s="37">
        <f t="shared" si="35"/>
        <v>0</v>
      </c>
      <c r="J191" s="37">
        <f t="shared" si="36"/>
        <v>0</v>
      </c>
      <c r="K191" s="37">
        <f t="shared" si="37"/>
        <v>0</v>
      </c>
      <c r="L191" s="37">
        <f t="shared" si="38"/>
        <v>0</v>
      </c>
      <c r="M191" s="37">
        <f t="shared" ca="1" si="32"/>
        <v>-0.19280312919734949</v>
      </c>
      <c r="N191" s="37">
        <f t="shared" ca="1" si="39"/>
        <v>0</v>
      </c>
      <c r="O191" s="110">
        <f t="shared" ca="1" si="40"/>
        <v>0</v>
      </c>
      <c r="P191" s="37">
        <f t="shared" ca="1" si="41"/>
        <v>0</v>
      </c>
      <c r="Q191" s="37">
        <f t="shared" ca="1" si="42"/>
        <v>0</v>
      </c>
      <c r="R191">
        <f t="shared" ca="1" si="33"/>
        <v>0.19280312919734949</v>
      </c>
    </row>
    <row r="192" spans="1:18">
      <c r="A192" s="107"/>
      <c r="B192" s="107"/>
      <c r="C192" s="107"/>
      <c r="D192" s="109">
        <f t="shared" si="43"/>
        <v>0</v>
      </c>
      <c r="E192" s="109">
        <f t="shared" si="43"/>
        <v>0</v>
      </c>
      <c r="F192" s="37">
        <f t="shared" si="44"/>
        <v>0</v>
      </c>
      <c r="G192" s="37">
        <f t="shared" si="44"/>
        <v>0</v>
      </c>
      <c r="H192" s="37">
        <f t="shared" si="34"/>
        <v>0</v>
      </c>
      <c r="I192" s="37">
        <f t="shared" si="35"/>
        <v>0</v>
      </c>
      <c r="J192" s="37">
        <f t="shared" si="36"/>
        <v>0</v>
      </c>
      <c r="K192" s="37">
        <f t="shared" si="37"/>
        <v>0</v>
      </c>
      <c r="L192" s="37">
        <f t="shared" si="38"/>
        <v>0</v>
      </c>
      <c r="M192" s="37">
        <f t="shared" ca="1" si="32"/>
        <v>-0.19280312919734949</v>
      </c>
      <c r="N192" s="37">
        <f t="shared" ca="1" si="39"/>
        <v>0</v>
      </c>
      <c r="O192" s="110">
        <f t="shared" ca="1" si="40"/>
        <v>0</v>
      </c>
      <c r="P192" s="37">
        <f t="shared" ca="1" si="41"/>
        <v>0</v>
      </c>
      <c r="Q192" s="37">
        <f t="shared" ca="1" si="42"/>
        <v>0</v>
      </c>
      <c r="R192">
        <f t="shared" ca="1" si="33"/>
        <v>0.19280312919734949</v>
      </c>
    </row>
    <row r="193" spans="1:18">
      <c r="A193" s="107"/>
      <c r="B193" s="107"/>
      <c r="C193" s="107"/>
      <c r="D193" s="109">
        <f t="shared" si="43"/>
        <v>0</v>
      </c>
      <c r="E193" s="109">
        <f t="shared" si="43"/>
        <v>0</v>
      </c>
      <c r="F193" s="37">
        <f t="shared" si="44"/>
        <v>0</v>
      </c>
      <c r="G193" s="37">
        <f t="shared" si="44"/>
        <v>0</v>
      </c>
      <c r="H193" s="37">
        <f t="shared" si="34"/>
        <v>0</v>
      </c>
      <c r="I193" s="37">
        <f t="shared" si="35"/>
        <v>0</v>
      </c>
      <c r="J193" s="37">
        <f t="shared" si="36"/>
        <v>0</v>
      </c>
      <c r="K193" s="37">
        <f t="shared" si="37"/>
        <v>0</v>
      </c>
      <c r="L193" s="37">
        <f t="shared" si="38"/>
        <v>0</v>
      </c>
      <c r="M193" s="37">
        <f t="shared" ca="1" si="32"/>
        <v>-0.19280312919734949</v>
      </c>
      <c r="N193" s="37">
        <f t="shared" ca="1" si="39"/>
        <v>0</v>
      </c>
      <c r="O193" s="110">
        <f t="shared" ca="1" si="40"/>
        <v>0</v>
      </c>
      <c r="P193" s="37">
        <f t="shared" ca="1" si="41"/>
        <v>0</v>
      </c>
      <c r="Q193" s="37">
        <f t="shared" ca="1" si="42"/>
        <v>0</v>
      </c>
      <c r="R193">
        <f t="shared" ca="1" si="33"/>
        <v>0.19280312919734949</v>
      </c>
    </row>
    <row r="194" spans="1:18">
      <c r="A194" s="107"/>
      <c r="B194" s="107"/>
      <c r="C194" s="107"/>
      <c r="D194" s="109">
        <f t="shared" si="43"/>
        <v>0</v>
      </c>
      <c r="E194" s="109">
        <f t="shared" si="43"/>
        <v>0</v>
      </c>
      <c r="F194" s="37">
        <f t="shared" si="44"/>
        <v>0</v>
      </c>
      <c r="G194" s="37">
        <f t="shared" si="44"/>
        <v>0</v>
      </c>
      <c r="H194" s="37">
        <f t="shared" si="34"/>
        <v>0</v>
      </c>
      <c r="I194" s="37">
        <f t="shared" si="35"/>
        <v>0</v>
      </c>
      <c r="J194" s="37">
        <f t="shared" si="36"/>
        <v>0</v>
      </c>
      <c r="K194" s="37">
        <f t="shared" si="37"/>
        <v>0</v>
      </c>
      <c r="L194" s="37">
        <f t="shared" si="38"/>
        <v>0</v>
      </c>
      <c r="M194" s="37">
        <f t="shared" ca="1" si="32"/>
        <v>-0.19280312919734949</v>
      </c>
      <c r="N194" s="37">
        <f t="shared" ca="1" si="39"/>
        <v>0</v>
      </c>
      <c r="O194" s="110">
        <f t="shared" ca="1" si="40"/>
        <v>0</v>
      </c>
      <c r="P194" s="37">
        <f t="shared" ca="1" si="41"/>
        <v>0</v>
      </c>
      <c r="Q194" s="37">
        <f t="shared" ca="1" si="42"/>
        <v>0</v>
      </c>
      <c r="R194">
        <f t="shared" ca="1" si="33"/>
        <v>0.19280312919734949</v>
      </c>
    </row>
    <row r="195" spans="1:18">
      <c r="A195" s="107"/>
      <c r="B195" s="107"/>
      <c r="C195" s="107"/>
      <c r="D195" s="109">
        <f t="shared" si="43"/>
        <v>0</v>
      </c>
      <c r="E195" s="109">
        <f t="shared" si="43"/>
        <v>0</v>
      </c>
      <c r="F195" s="37">
        <f t="shared" si="44"/>
        <v>0</v>
      </c>
      <c r="G195" s="37">
        <f t="shared" si="44"/>
        <v>0</v>
      </c>
      <c r="H195" s="37">
        <f t="shared" si="34"/>
        <v>0</v>
      </c>
      <c r="I195" s="37">
        <f t="shared" si="35"/>
        <v>0</v>
      </c>
      <c r="J195" s="37">
        <f t="shared" si="36"/>
        <v>0</v>
      </c>
      <c r="K195" s="37">
        <f t="shared" si="37"/>
        <v>0</v>
      </c>
      <c r="L195" s="37">
        <f t="shared" si="38"/>
        <v>0</v>
      </c>
      <c r="M195" s="37">
        <f t="shared" ca="1" si="32"/>
        <v>-0.19280312919734949</v>
      </c>
      <c r="N195" s="37">
        <f t="shared" ca="1" si="39"/>
        <v>0</v>
      </c>
      <c r="O195" s="110">
        <f t="shared" ca="1" si="40"/>
        <v>0</v>
      </c>
      <c r="P195" s="37">
        <f t="shared" ca="1" si="41"/>
        <v>0</v>
      </c>
      <c r="Q195" s="37">
        <f t="shared" ca="1" si="42"/>
        <v>0</v>
      </c>
      <c r="R195">
        <f t="shared" ca="1" si="33"/>
        <v>0.19280312919734949</v>
      </c>
    </row>
    <row r="196" spans="1:18">
      <c r="A196" s="107"/>
      <c r="B196" s="107"/>
      <c r="C196" s="107"/>
      <c r="D196" s="109">
        <f t="shared" si="43"/>
        <v>0</v>
      </c>
      <c r="E196" s="109">
        <f t="shared" si="43"/>
        <v>0</v>
      </c>
      <c r="F196" s="37">
        <f t="shared" si="44"/>
        <v>0</v>
      </c>
      <c r="G196" s="37">
        <f t="shared" si="44"/>
        <v>0</v>
      </c>
      <c r="H196" s="37">
        <f t="shared" si="34"/>
        <v>0</v>
      </c>
      <c r="I196" s="37">
        <f t="shared" si="35"/>
        <v>0</v>
      </c>
      <c r="J196" s="37">
        <f t="shared" si="36"/>
        <v>0</v>
      </c>
      <c r="K196" s="37">
        <f t="shared" si="37"/>
        <v>0</v>
      </c>
      <c r="L196" s="37">
        <f t="shared" si="38"/>
        <v>0</v>
      </c>
      <c r="M196" s="37">
        <f t="shared" ca="1" si="32"/>
        <v>-0.19280312919734949</v>
      </c>
      <c r="N196" s="37">
        <f t="shared" ca="1" si="39"/>
        <v>0</v>
      </c>
      <c r="O196" s="110">
        <f t="shared" ca="1" si="40"/>
        <v>0</v>
      </c>
      <c r="P196" s="37">
        <f t="shared" ca="1" si="41"/>
        <v>0</v>
      </c>
      <c r="Q196" s="37">
        <f t="shared" ca="1" si="42"/>
        <v>0</v>
      </c>
      <c r="R196">
        <f t="shared" ca="1" si="33"/>
        <v>0.19280312919734949</v>
      </c>
    </row>
    <row r="197" spans="1:18">
      <c r="A197" s="107"/>
      <c r="B197" s="107"/>
      <c r="C197" s="107"/>
      <c r="D197" s="109">
        <f t="shared" si="43"/>
        <v>0</v>
      </c>
      <c r="E197" s="109">
        <f t="shared" si="43"/>
        <v>0</v>
      </c>
      <c r="F197" s="37">
        <f t="shared" si="44"/>
        <v>0</v>
      </c>
      <c r="G197" s="37">
        <f t="shared" si="44"/>
        <v>0</v>
      </c>
      <c r="H197" s="37">
        <f t="shared" si="34"/>
        <v>0</v>
      </c>
      <c r="I197" s="37">
        <f t="shared" si="35"/>
        <v>0</v>
      </c>
      <c r="J197" s="37">
        <f t="shared" si="36"/>
        <v>0</v>
      </c>
      <c r="K197" s="37">
        <f t="shared" si="37"/>
        <v>0</v>
      </c>
      <c r="L197" s="37">
        <f t="shared" si="38"/>
        <v>0</v>
      </c>
      <c r="M197" s="37">
        <f t="shared" ca="1" si="32"/>
        <v>-0.19280312919734949</v>
      </c>
      <c r="N197" s="37">
        <f t="shared" ca="1" si="39"/>
        <v>0</v>
      </c>
      <c r="O197" s="110">
        <f t="shared" ca="1" si="40"/>
        <v>0</v>
      </c>
      <c r="P197" s="37">
        <f t="shared" ca="1" si="41"/>
        <v>0</v>
      </c>
      <c r="Q197" s="37">
        <f t="shared" ca="1" si="42"/>
        <v>0</v>
      </c>
      <c r="R197">
        <f t="shared" ca="1" si="33"/>
        <v>0.19280312919734949</v>
      </c>
    </row>
    <row r="198" spans="1:18">
      <c r="A198" s="107"/>
      <c r="B198" s="107"/>
      <c r="C198" s="107"/>
      <c r="D198" s="109">
        <f t="shared" si="43"/>
        <v>0</v>
      </c>
      <c r="E198" s="109">
        <f t="shared" si="43"/>
        <v>0</v>
      </c>
      <c r="F198" s="37">
        <f t="shared" si="44"/>
        <v>0</v>
      </c>
      <c r="G198" s="37">
        <f t="shared" si="44"/>
        <v>0</v>
      </c>
      <c r="H198" s="37">
        <f t="shared" si="34"/>
        <v>0</v>
      </c>
      <c r="I198" s="37">
        <f t="shared" si="35"/>
        <v>0</v>
      </c>
      <c r="J198" s="37">
        <f t="shared" si="36"/>
        <v>0</v>
      </c>
      <c r="K198" s="37">
        <f t="shared" si="37"/>
        <v>0</v>
      </c>
      <c r="L198" s="37">
        <f t="shared" si="38"/>
        <v>0</v>
      </c>
      <c r="M198" s="37">
        <f t="shared" ca="1" si="32"/>
        <v>-0.19280312919734949</v>
      </c>
      <c r="N198" s="37">
        <f t="shared" ca="1" si="39"/>
        <v>0</v>
      </c>
      <c r="O198" s="110">
        <f t="shared" ca="1" si="40"/>
        <v>0</v>
      </c>
      <c r="P198" s="37">
        <f t="shared" ca="1" si="41"/>
        <v>0</v>
      </c>
      <c r="Q198" s="37">
        <f t="shared" ca="1" si="42"/>
        <v>0</v>
      </c>
      <c r="R198">
        <f t="shared" ca="1" si="33"/>
        <v>0.19280312919734949</v>
      </c>
    </row>
    <row r="199" spans="1:18">
      <c r="A199" s="107"/>
      <c r="B199" s="107"/>
      <c r="C199" s="107"/>
      <c r="D199" s="109">
        <f t="shared" si="43"/>
        <v>0</v>
      </c>
      <c r="E199" s="109">
        <f t="shared" si="43"/>
        <v>0</v>
      </c>
      <c r="F199" s="37">
        <f t="shared" si="44"/>
        <v>0</v>
      </c>
      <c r="G199" s="37">
        <f t="shared" si="44"/>
        <v>0</v>
      </c>
      <c r="H199" s="37">
        <f t="shared" si="34"/>
        <v>0</v>
      </c>
      <c r="I199" s="37">
        <f t="shared" si="35"/>
        <v>0</v>
      </c>
      <c r="J199" s="37">
        <f t="shared" si="36"/>
        <v>0</v>
      </c>
      <c r="K199" s="37">
        <f t="shared" si="37"/>
        <v>0</v>
      </c>
      <c r="L199" s="37">
        <f t="shared" si="38"/>
        <v>0</v>
      </c>
      <c r="M199" s="37">
        <f t="shared" ca="1" si="32"/>
        <v>-0.19280312919734949</v>
      </c>
      <c r="N199" s="37">
        <f t="shared" ca="1" si="39"/>
        <v>0</v>
      </c>
      <c r="O199" s="110">
        <f t="shared" ca="1" si="40"/>
        <v>0</v>
      </c>
      <c r="P199" s="37">
        <f t="shared" ca="1" si="41"/>
        <v>0</v>
      </c>
      <c r="Q199" s="37">
        <f t="shared" ca="1" si="42"/>
        <v>0</v>
      </c>
      <c r="R199">
        <f t="shared" ca="1" si="33"/>
        <v>0.19280312919734949</v>
      </c>
    </row>
    <row r="200" spans="1:18">
      <c r="A200" s="107"/>
      <c r="B200" s="107"/>
      <c r="C200" s="107"/>
      <c r="D200" s="109">
        <f t="shared" si="43"/>
        <v>0</v>
      </c>
      <c r="E200" s="109">
        <f t="shared" si="43"/>
        <v>0</v>
      </c>
      <c r="F200" s="37">
        <f t="shared" si="44"/>
        <v>0</v>
      </c>
      <c r="G200" s="37">
        <f t="shared" si="44"/>
        <v>0</v>
      </c>
      <c r="H200" s="37">
        <f t="shared" si="34"/>
        <v>0</v>
      </c>
      <c r="I200" s="37">
        <f t="shared" si="35"/>
        <v>0</v>
      </c>
      <c r="J200" s="37">
        <f t="shared" si="36"/>
        <v>0</v>
      </c>
      <c r="K200" s="37">
        <f t="shared" si="37"/>
        <v>0</v>
      </c>
      <c r="L200" s="37">
        <f t="shared" si="38"/>
        <v>0</v>
      </c>
      <c r="M200" s="37">
        <f t="shared" ca="1" si="32"/>
        <v>-0.19280312919734949</v>
      </c>
      <c r="N200" s="37">
        <f t="shared" ca="1" si="39"/>
        <v>0</v>
      </c>
      <c r="O200" s="110">
        <f t="shared" ca="1" si="40"/>
        <v>0</v>
      </c>
      <c r="P200" s="37">
        <f t="shared" ca="1" si="41"/>
        <v>0</v>
      </c>
      <c r="Q200" s="37">
        <f t="shared" ca="1" si="42"/>
        <v>0</v>
      </c>
      <c r="R200">
        <f t="shared" ca="1" si="33"/>
        <v>0.19280312919734949</v>
      </c>
    </row>
    <row r="201" spans="1:18">
      <c r="A201" s="107"/>
      <c r="B201" s="107"/>
      <c r="C201" s="107"/>
      <c r="D201" s="109">
        <f t="shared" si="43"/>
        <v>0</v>
      </c>
      <c r="E201" s="109">
        <f t="shared" si="43"/>
        <v>0</v>
      </c>
      <c r="F201" s="37">
        <f t="shared" si="44"/>
        <v>0</v>
      </c>
      <c r="G201" s="37">
        <f t="shared" si="44"/>
        <v>0</v>
      </c>
      <c r="H201" s="37">
        <f t="shared" si="34"/>
        <v>0</v>
      </c>
      <c r="I201" s="37">
        <f t="shared" si="35"/>
        <v>0</v>
      </c>
      <c r="J201" s="37">
        <f t="shared" si="36"/>
        <v>0</v>
      </c>
      <c r="K201" s="37">
        <f t="shared" si="37"/>
        <v>0</v>
      </c>
      <c r="L201" s="37">
        <f t="shared" si="38"/>
        <v>0</v>
      </c>
      <c r="M201" s="37">
        <f t="shared" ca="1" si="32"/>
        <v>-0.19280312919734949</v>
      </c>
      <c r="N201" s="37">
        <f t="shared" ca="1" si="39"/>
        <v>0</v>
      </c>
      <c r="O201" s="110">
        <f t="shared" ca="1" si="40"/>
        <v>0</v>
      </c>
      <c r="P201" s="37">
        <f t="shared" ca="1" si="41"/>
        <v>0</v>
      </c>
      <c r="Q201" s="37">
        <f t="shared" ca="1" si="42"/>
        <v>0</v>
      </c>
      <c r="R201">
        <f t="shared" ca="1" si="33"/>
        <v>0.19280312919734949</v>
      </c>
    </row>
    <row r="202" spans="1:18">
      <c r="A202" s="107"/>
      <c r="B202" s="107"/>
      <c r="C202" s="107"/>
      <c r="D202" s="109">
        <f t="shared" si="43"/>
        <v>0</v>
      </c>
      <c r="E202" s="109">
        <f t="shared" si="43"/>
        <v>0</v>
      </c>
      <c r="F202" s="37">
        <f t="shared" si="44"/>
        <v>0</v>
      </c>
      <c r="G202" s="37">
        <f t="shared" si="44"/>
        <v>0</v>
      </c>
      <c r="H202" s="37">
        <f t="shared" si="34"/>
        <v>0</v>
      </c>
      <c r="I202" s="37">
        <f t="shared" si="35"/>
        <v>0</v>
      </c>
      <c r="J202" s="37">
        <f t="shared" si="36"/>
        <v>0</v>
      </c>
      <c r="K202" s="37">
        <f t="shared" si="37"/>
        <v>0</v>
      </c>
      <c r="L202" s="37">
        <f t="shared" si="38"/>
        <v>0</v>
      </c>
      <c r="M202" s="37">
        <f t="shared" ca="1" si="32"/>
        <v>-0.19280312919734949</v>
      </c>
      <c r="N202" s="37">
        <f t="shared" ca="1" si="39"/>
        <v>0</v>
      </c>
      <c r="O202" s="110">
        <f t="shared" ca="1" si="40"/>
        <v>0</v>
      </c>
      <c r="P202" s="37">
        <f t="shared" ca="1" si="41"/>
        <v>0</v>
      </c>
      <c r="Q202" s="37">
        <f t="shared" ca="1" si="42"/>
        <v>0</v>
      </c>
      <c r="R202">
        <f t="shared" ca="1" si="33"/>
        <v>0.19280312919734949</v>
      </c>
    </row>
    <row r="203" spans="1:18">
      <c r="A203" s="107"/>
      <c r="B203" s="107"/>
      <c r="C203" s="107"/>
      <c r="D203" s="109">
        <f t="shared" si="43"/>
        <v>0</v>
      </c>
      <c r="E203" s="109">
        <f t="shared" si="43"/>
        <v>0</v>
      </c>
      <c r="F203" s="37">
        <f t="shared" si="44"/>
        <v>0</v>
      </c>
      <c r="G203" s="37">
        <f t="shared" si="44"/>
        <v>0</v>
      </c>
      <c r="H203" s="37">
        <f t="shared" si="34"/>
        <v>0</v>
      </c>
      <c r="I203" s="37">
        <f t="shared" si="35"/>
        <v>0</v>
      </c>
      <c r="J203" s="37">
        <f t="shared" si="36"/>
        <v>0</v>
      </c>
      <c r="K203" s="37">
        <f t="shared" si="37"/>
        <v>0</v>
      </c>
      <c r="L203" s="37">
        <f t="shared" si="38"/>
        <v>0</v>
      </c>
      <c r="M203" s="37">
        <f t="shared" ca="1" si="32"/>
        <v>-0.19280312919734949</v>
      </c>
      <c r="N203" s="37">
        <f t="shared" ca="1" si="39"/>
        <v>0</v>
      </c>
      <c r="O203" s="110">
        <f t="shared" ca="1" si="40"/>
        <v>0</v>
      </c>
      <c r="P203" s="37">
        <f t="shared" ca="1" si="41"/>
        <v>0</v>
      </c>
      <c r="Q203" s="37">
        <f t="shared" ca="1" si="42"/>
        <v>0</v>
      </c>
      <c r="R203">
        <f t="shared" ca="1" si="33"/>
        <v>0.19280312919734949</v>
      </c>
    </row>
    <row r="204" spans="1:18">
      <c r="A204" s="107"/>
      <c r="B204" s="107"/>
      <c r="C204" s="107"/>
      <c r="D204" s="109">
        <f t="shared" si="43"/>
        <v>0</v>
      </c>
      <c r="E204" s="109">
        <f t="shared" si="43"/>
        <v>0</v>
      </c>
      <c r="F204" s="37">
        <f t="shared" si="44"/>
        <v>0</v>
      </c>
      <c r="G204" s="37">
        <f t="shared" si="44"/>
        <v>0</v>
      </c>
      <c r="H204" s="37">
        <f t="shared" si="34"/>
        <v>0</v>
      </c>
      <c r="I204" s="37">
        <f t="shared" si="35"/>
        <v>0</v>
      </c>
      <c r="J204" s="37">
        <f t="shared" si="36"/>
        <v>0</v>
      </c>
      <c r="K204" s="37">
        <f t="shared" si="37"/>
        <v>0</v>
      </c>
      <c r="L204" s="37">
        <f t="shared" si="38"/>
        <v>0</v>
      </c>
      <c r="M204" s="37">
        <f t="shared" ca="1" si="32"/>
        <v>-0.19280312919734949</v>
      </c>
      <c r="N204" s="37">
        <f t="shared" ca="1" si="39"/>
        <v>0</v>
      </c>
      <c r="O204" s="110">
        <f t="shared" ca="1" si="40"/>
        <v>0</v>
      </c>
      <c r="P204" s="37">
        <f t="shared" ca="1" si="41"/>
        <v>0</v>
      </c>
      <c r="Q204" s="37">
        <f t="shared" ca="1" si="42"/>
        <v>0</v>
      </c>
      <c r="R204">
        <f t="shared" ca="1" si="33"/>
        <v>0.19280312919734949</v>
      </c>
    </row>
    <row r="205" spans="1:18">
      <c r="A205" s="107"/>
      <c r="B205" s="107"/>
      <c r="C205" s="107"/>
      <c r="D205" s="109">
        <f t="shared" si="43"/>
        <v>0</v>
      </c>
      <c r="E205" s="109">
        <f t="shared" si="43"/>
        <v>0</v>
      </c>
      <c r="F205" s="37">
        <f t="shared" si="44"/>
        <v>0</v>
      </c>
      <c r="G205" s="37">
        <f t="shared" si="44"/>
        <v>0</v>
      </c>
      <c r="H205" s="37">
        <f t="shared" si="34"/>
        <v>0</v>
      </c>
      <c r="I205" s="37">
        <f t="shared" si="35"/>
        <v>0</v>
      </c>
      <c r="J205" s="37">
        <f t="shared" si="36"/>
        <v>0</v>
      </c>
      <c r="K205" s="37">
        <f t="shared" si="37"/>
        <v>0</v>
      </c>
      <c r="L205" s="37">
        <f t="shared" si="38"/>
        <v>0</v>
      </c>
      <c r="M205" s="37">
        <f t="shared" ca="1" si="32"/>
        <v>-0.19280312919734949</v>
      </c>
      <c r="N205" s="37">
        <f t="shared" ca="1" si="39"/>
        <v>0</v>
      </c>
      <c r="O205" s="110">
        <f t="shared" ca="1" si="40"/>
        <v>0</v>
      </c>
      <c r="P205" s="37">
        <f t="shared" ca="1" si="41"/>
        <v>0</v>
      </c>
      <c r="Q205" s="37">
        <f t="shared" ca="1" si="42"/>
        <v>0</v>
      </c>
      <c r="R205">
        <f t="shared" ca="1" si="33"/>
        <v>0.19280312919734949</v>
      </c>
    </row>
    <row r="206" spans="1:18">
      <c r="A206" s="107"/>
      <c r="B206" s="107"/>
      <c r="C206" s="107"/>
      <c r="D206" s="109">
        <f t="shared" si="43"/>
        <v>0</v>
      </c>
      <c r="E206" s="109">
        <f t="shared" si="43"/>
        <v>0</v>
      </c>
      <c r="F206" s="37">
        <f t="shared" si="44"/>
        <v>0</v>
      </c>
      <c r="G206" s="37">
        <f t="shared" si="44"/>
        <v>0</v>
      </c>
      <c r="H206" s="37">
        <f t="shared" si="34"/>
        <v>0</v>
      </c>
      <c r="I206" s="37">
        <f t="shared" si="35"/>
        <v>0</v>
      </c>
      <c r="J206" s="37">
        <f t="shared" si="36"/>
        <v>0</v>
      </c>
      <c r="K206" s="37">
        <f t="shared" si="37"/>
        <v>0</v>
      </c>
      <c r="L206" s="37">
        <f t="shared" si="38"/>
        <v>0</v>
      </c>
      <c r="M206" s="37">
        <f t="shared" ca="1" si="32"/>
        <v>-0.19280312919734949</v>
      </c>
      <c r="N206" s="37">
        <f t="shared" ca="1" si="39"/>
        <v>0</v>
      </c>
      <c r="O206" s="110">
        <f t="shared" ca="1" si="40"/>
        <v>0</v>
      </c>
      <c r="P206" s="37">
        <f t="shared" ca="1" si="41"/>
        <v>0</v>
      </c>
      <c r="Q206" s="37">
        <f t="shared" ca="1" si="42"/>
        <v>0</v>
      </c>
      <c r="R206">
        <f t="shared" ca="1" si="33"/>
        <v>0.19280312919734949</v>
      </c>
    </row>
    <row r="207" spans="1:18">
      <c r="A207" s="107"/>
      <c r="B207" s="107"/>
      <c r="C207" s="107"/>
      <c r="D207" s="109">
        <f t="shared" si="43"/>
        <v>0</v>
      </c>
      <c r="E207" s="109">
        <f t="shared" si="43"/>
        <v>0</v>
      </c>
      <c r="F207" s="37">
        <f t="shared" si="44"/>
        <v>0</v>
      </c>
      <c r="G207" s="37">
        <f t="shared" si="44"/>
        <v>0</v>
      </c>
      <c r="H207" s="37">
        <f t="shared" si="34"/>
        <v>0</v>
      </c>
      <c r="I207" s="37">
        <f t="shared" si="35"/>
        <v>0</v>
      </c>
      <c r="J207" s="37">
        <f t="shared" si="36"/>
        <v>0</v>
      </c>
      <c r="K207" s="37">
        <f t="shared" si="37"/>
        <v>0</v>
      </c>
      <c r="L207" s="37">
        <f t="shared" si="38"/>
        <v>0</v>
      </c>
      <c r="M207" s="37">
        <f t="shared" ca="1" si="32"/>
        <v>-0.19280312919734949</v>
      </c>
      <c r="N207" s="37">
        <f t="shared" ca="1" si="39"/>
        <v>0</v>
      </c>
      <c r="O207" s="110">
        <f t="shared" ca="1" si="40"/>
        <v>0</v>
      </c>
      <c r="P207" s="37">
        <f t="shared" ca="1" si="41"/>
        <v>0</v>
      </c>
      <c r="Q207" s="37">
        <f t="shared" ca="1" si="42"/>
        <v>0</v>
      </c>
      <c r="R207">
        <f t="shared" ca="1" si="33"/>
        <v>0.19280312919734949</v>
      </c>
    </row>
    <row r="208" spans="1:18">
      <c r="A208" s="107"/>
      <c r="B208" s="107"/>
      <c r="C208" s="107"/>
      <c r="D208" s="109">
        <f t="shared" si="43"/>
        <v>0</v>
      </c>
      <c r="E208" s="109">
        <f t="shared" si="43"/>
        <v>0</v>
      </c>
      <c r="F208" s="37">
        <f t="shared" si="44"/>
        <v>0</v>
      </c>
      <c r="G208" s="37">
        <f t="shared" si="44"/>
        <v>0</v>
      </c>
      <c r="H208" s="37">
        <f t="shared" si="34"/>
        <v>0</v>
      </c>
      <c r="I208" s="37">
        <f t="shared" si="35"/>
        <v>0</v>
      </c>
      <c r="J208" s="37">
        <f t="shared" si="36"/>
        <v>0</v>
      </c>
      <c r="K208" s="37">
        <f t="shared" si="37"/>
        <v>0</v>
      </c>
      <c r="L208" s="37">
        <f t="shared" si="38"/>
        <v>0</v>
      </c>
      <c r="M208" s="37">
        <f t="shared" ca="1" si="32"/>
        <v>-0.19280312919734949</v>
      </c>
      <c r="N208" s="37">
        <f t="shared" ca="1" si="39"/>
        <v>0</v>
      </c>
      <c r="O208" s="110">
        <f t="shared" ca="1" si="40"/>
        <v>0</v>
      </c>
      <c r="P208" s="37">
        <f t="shared" ca="1" si="41"/>
        <v>0</v>
      </c>
      <c r="Q208" s="37">
        <f t="shared" ca="1" si="42"/>
        <v>0</v>
      </c>
      <c r="R208">
        <f t="shared" ca="1" si="33"/>
        <v>0.19280312919734949</v>
      </c>
    </row>
    <row r="209" spans="1:18">
      <c r="A209" s="107"/>
      <c r="B209" s="107"/>
      <c r="C209" s="107"/>
      <c r="D209" s="109">
        <f t="shared" si="43"/>
        <v>0</v>
      </c>
      <c r="E209" s="109">
        <f t="shared" si="43"/>
        <v>0</v>
      </c>
      <c r="F209" s="37">
        <f t="shared" si="44"/>
        <v>0</v>
      </c>
      <c r="G209" s="37">
        <f t="shared" si="44"/>
        <v>0</v>
      </c>
      <c r="H209" s="37">
        <f t="shared" si="34"/>
        <v>0</v>
      </c>
      <c r="I209" s="37">
        <f t="shared" si="35"/>
        <v>0</v>
      </c>
      <c r="J209" s="37">
        <f t="shared" si="36"/>
        <v>0</v>
      </c>
      <c r="K209" s="37">
        <f t="shared" si="37"/>
        <v>0</v>
      </c>
      <c r="L209" s="37">
        <f t="shared" si="38"/>
        <v>0</v>
      </c>
      <c r="M209" s="37">
        <f t="shared" ca="1" si="32"/>
        <v>-0.19280312919734949</v>
      </c>
      <c r="N209" s="37">
        <f t="shared" ca="1" si="39"/>
        <v>0</v>
      </c>
      <c r="O209" s="110">
        <f t="shared" ca="1" si="40"/>
        <v>0</v>
      </c>
      <c r="P209" s="37">
        <f t="shared" ca="1" si="41"/>
        <v>0</v>
      </c>
      <c r="Q209" s="37">
        <f t="shared" ca="1" si="42"/>
        <v>0</v>
      </c>
      <c r="R209">
        <f t="shared" ca="1" si="33"/>
        <v>0.19280312919734949</v>
      </c>
    </row>
    <row r="210" spans="1:18">
      <c r="A210" s="107"/>
      <c r="B210" s="107"/>
      <c r="C210" s="107"/>
      <c r="D210" s="109">
        <f t="shared" si="43"/>
        <v>0</v>
      </c>
      <c r="E210" s="109">
        <f t="shared" si="43"/>
        <v>0</v>
      </c>
      <c r="F210" s="37">
        <f t="shared" si="44"/>
        <v>0</v>
      </c>
      <c r="G210" s="37">
        <f t="shared" si="44"/>
        <v>0</v>
      </c>
      <c r="H210" s="37">
        <f t="shared" si="34"/>
        <v>0</v>
      </c>
      <c r="I210" s="37">
        <f t="shared" si="35"/>
        <v>0</v>
      </c>
      <c r="J210" s="37">
        <f t="shared" si="36"/>
        <v>0</v>
      </c>
      <c r="K210" s="37">
        <f t="shared" si="37"/>
        <v>0</v>
      </c>
      <c r="L210" s="37">
        <f t="shared" si="38"/>
        <v>0</v>
      </c>
      <c r="M210" s="37">
        <f t="shared" ca="1" si="32"/>
        <v>-0.19280312919734949</v>
      </c>
      <c r="N210" s="37">
        <f t="shared" ca="1" si="39"/>
        <v>0</v>
      </c>
      <c r="O210" s="110">
        <f t="shared" ca="1" si="40"/>
        <v>0</v>
      </c>
      <c r="P210" s="37">
        <f t="shared" ca="1" si="41"/>
        <v>0</v>
      </c>
      <c r="Q210" s="37">
        <f t="shared" ca="1" si="42"/>
        <v>0</v>
      </c>
      <c r="R210">
        <f t="shared" ca="1" si="33"/>
        <v>0.19280312919734949</v>
      </c>
    </row>
    <row r="211" spans="1:18">
      <c r="A211" s="107"/>
      <c r="B211" s="107"/>
      <c r="C211" s="107"/>
      <c r="D211" s="109">
        <f t="shared" si="43"/>
        <v>0</v>
      </c>
      <c r="E211" s="109">
        <f t="shared" si="43"/>
        <v>0</v>
      </c>
      <c r="F211" s="37">
        <f t="shared" si="44"/>
        <v>0</v>
      </c>
      <c r="G211" s="37">
        <f t="shared" si="44"/>
        <v>0</v>
      </c>
      <c r="H211" s="37">
        <f t="shared" si="34"/>
        <v>0</v>
      </c>
      <c r="I211" s="37">
        <f t="shared" si="35"/>
        <v>0</v>
      </c>
      <c r="J211" s="37">
        <f t="shared" si="36"/>
        <v>0</v>
      </c>
      <c r="K211" s="37">
        <f t="shared" si="37"/>
        <v>0</v>
      </c>
      <c r="L211" s="37">
        <f t="shared" si="38"/>
        <v>0</v>
      </c>
      <c r="M211" s="37">
        <f t="shared" ca="1" si="32"/>
        <v>-0.19280312919734949</v>
      </c>
      <c r="N211" s="37">
        <f t="shared" ca="1" si="39"/>
        <v>0</v>
      </c>
      <c r="O211" s="110">
        <f t="shared" ca="1" si="40"/>
        <v>0</v>
      </c>
      <c r="P211" s="37">
        <f t="shared" ca="1" si="41"/>
        <v>0</v>
      </c>
      <c r="Q211" s="37">
        <f t="shared" ca="1" si="42"/>
        <v>0</v>
      </c>
      <c r="R211">
        <f t="shared" ca="1" si="33"/>
        <v>0.19280312919734949</v>
      </c>
    </row>
    <row r="212" spans="1:18">
      <c r="A212" s="107"/>
      <c r="B212" s="107"/>
      <c r="C212" s="107"/>
      <c r="D212" s="109">
        <f t="shared" si="43"/>
        <v>0</v>
      </c>
      <c r="E212" s="109">
        <f t="shared" si="43"/>
        <v>0</v>
      </c>
      <c r="F212" s="37">
        <f t="shared" si="44"/>
        <v>0</v>
      </c>
      <c r="G212" s="37">
        <f t="shared" si="44"/>
        <v>0</v>
      </c>
      <c r="H212" s="37">
        <f t="shared" si="34"/>
        <v>0</v>
      </c>
      <c r="I212" s="37">
        <f t="shared" si="35"/>
        <v>0</v>
      </c>
      <c r="J212" s="37">
        <f t="shared" si="36"/>
        <v>0</v>
      </c>
      <c r="K212" s="37">
        <f t="shared" si="37"/>
        <v>0</v>
      </c>
      <c r="L212" s="37">
        <f t="shared" si="38"/>
        <v>0</v>
      </c>
      <c r="M212" s="37">
        <f t="shared" ref="M212:M275" ca="1" si="45">+E$4+E$5*D212+E$6*D212^2</f>
        <v>-0.19280312919734949</v>
      </c>
      <c r="N212" s="37">
        <f t="shared" ca="1" si="39"/>
        <v>0</v>
      </c>
      <c r="O212" s="110">
        <f t="shared" ca="1" si="40"/>
        <v>0</v>
      </c>
      <c r="P212" s="37">
        <f t="shared" ca="1" si="41"/>
        <v>0</v>
      </c>
      <c r="Q212" s="37">
        <f t="shared" ca="1" si="42"/>
        <v>0</v>
      </c>
      <c r="R212">
        <f t="shared" ref="R212:R275" ca="1" si="46">+E212-M212</f>
        <v>0.19280312919734949</v>
      </c>
    </row>
    <row r="213" spans="1:18">
      <c r="A213" s="107"/>
      <c r="B213" s="107"/>
      <c r="C213" s="107"/>
      <c r="D213" s="109">
        <f t="shared" si="43"/>
        <v>0</v>
      </c>
      <c r="E213" s="109">
        <f t="shared" si="43"/>
        <v>0</v>
      </c>
      <c r="F213" s="37">
        <f t="shared" si="44"/>
        <v>0</v>
      </c>
      <c r="G213" s="37">
        <f t="shared" si="44"/>
        <v>0</v>
      </c>
      <c r="H213" s="37">
        <f t="shared" ref="H213:H276" si="47">C213*D213*D213</f>
        <v>0</v>
      </c>
      <c r="I213" s="37">
        <f t="shared" ref="I213:I276" si="48">C213*D213*D213*D213</f>
        <v>0</v>
      </c>
      <c r="J213" s="37">
        <f t="shared" ref="J213:J276" si="49">C213*D213*D213*D213*D213</f>
        <v>0</v>
      </c>
      <c r="K213" s="37">
        <f t="shared" ref="K213:K276" si="50">C213*E213*D213</f>
        <v>0</v>
      </c>
      <c r="L213" s="37">
        <f t="shared" ref="L213:L276" si="51">C213*E213*D213*D213</f>
        <v>0</v>
      </c>
      <c r="M213" s="37">
        <f t="shared" ca="1" si="45"/>
        <v>-0.19280312919734949</v>
      </c>
      <c r="N213" s="37">
        <f t="shared" ref="N213:N276" ca="1" si="52">C213*(M213-E213)^2</f>
        <v>0</v>
      </c>
      <c r="O213" s="110">
        <f t="shared" ref="O213:O276" ca="1" si="53">(C213*O$1-O$2*F213+O$3*H213)^2</f>
        <v>0</v>
      </c>
      <c r="P213" s="37">
        <f t="shared" ref="P213:P276" ca="1" si="54">(-C213*O$2+O$4*F213-O$5*H213)^2</f>
        <v>0</v>
      </c>
      <c r="Q213" s="37">
        <f t="shared" ref="Q213:Q276" ca="1" si="55">+(C213*O$3-F213*O$5+H213*O$6)^2</f>
        <v>0</v>
      </c>
      <c r="R213">
        <f t="shared" ca="1" si="46"/>
        <v>0.19280312919734949</v>
      </c>
    </row>
    <row r="214" spans="1:18">
      <c r="A214" s="107"/>
      <c r="B214" s="107"/>
      <c r="C214" s="107"/>
      <c r="D214" s="109">
        <f t="shared" si="43"/>
        <v>0</v>
      </c>
      <c r="E214" s="109">
        <f t="shared" si="43"/>
        <v>0</v>
      </c>
      <c r="F214" s="37">
        <f t="shared" si="44"/>
        <v>0</v>
      </c>
      <c r="G214" s="37">
        <f t="shared" si="44"/>
        <v>0</v>
      </c>
      <c r="H214" s="37">
        <f t="shared" si="47"/>
        <v>0</v>
      </c>
      <c r="I214" s="37">
        <f t="shared" si="48"/>
        <v>0</v>
      </c>
      <c r="J214" s="37">
        <f t="shared" si="49"/>
        <v>0</v>
      </c>
      <c r="K214" s="37">
        <f t="shared" si="50"/>
        <v>0</v>
      </c>
      <c r="L214" s="37">
        <f t="shared" si="51"/>
        <v>0</v>
      </c>
      <c r="M214" s="37">
        <f t="shared" ca="1" si="45"/>
        <v>-0.19280312919734949</v>
      </c>
      <c r="N214" s="37">
        <f t="shared" ca="1" si="52"/>
        <v>0</v>
      </c>
      <c r="O214" s="110">
        <f t="shared" ca="1" si="53"/>
        <v>0</v>
      </c>
      <c r="P214" s="37">
        <f t="shared" ca="1" si="54"/>
        <v>0</v>
      </c>
      <c r="Q214" s="37">
        <f t="shared" ca="1" si="55"/>
        <v>0</v>
      </c>
      <c r="R214">
        <f t="shared" ca="1" si="46"/>
        <v>0.19280312919734949</v>
      </c>
    </row>
    <row r="215" spans="1:18">
      <c r="A215" s="107"/>
      <c r="B215" s="107"/>
      <c r="C215" s="107"/>
      <c r="D215" s="109">
        <f t="shared" si="43"/>
        <v>0</v>
      </c>
      <c r="E215" s="109">
        <f t="shared" si="43"/>
        <v>0</v>
      </c>
      <c r="F215" s="37">
        <f t="shared" si="44"/>
        <v>0</v>
      </c>
      <c r="G215" s="37">
        <f t="shared" si="44"/>
        <v>0</v>
      </c>
      <c r="H215" s="37">
        <f t="shared" si="47"/>
        <v>0</v>
      </c>
      <c r="I215" s="37">
        <f t="shared" si="48"/>
        <v>0</v>
      </c>
      <c r="J215" s="37">
        <f t="shared" si="49"/>
        <v>0</v>
      </c>
      <c r="K215" s="37">
        <f t="shared" si="50"/>
        <v>0</v>
      </c>
      <c r="L215" s="37">
        <f t="shared" si="51"/>
        <v>0</v>
      </c>
      <c r="M215" s="37">
        <f t="shared" ca="1" si="45"/>
        <v>-0.19280312919734949</v>
      </c>
      <c r="N215" s="37">
        <f t="shared" ca="1" si="52"/>
        <v>0</v>
      </c>
      <c r="O215" s="110">
        <f t="shared" ca="1" si="53"/>
        <v>0</v>
      </c>
      <c r="P215" s="37">
        <f t="shared" ca="1" si="54"/>
        <v>0</v>
      </c>
      <c r="Q215" s="37">
        <f t="shared" ca="1" si="55"/>
        <v>0</v>
      </c>
      <c r="R215">
        <f t="shared" ca="1" si="46"/>
        <v>0.19280312919734949</v>
      </c>
    </row>
    <row r="216" spans="1:18">
      <c r="A216" s="107"/>
      <c r="B216" s="107"/>
      <c r="C216" s="107"/>
      <c r="D216" s="109">
        <f t="shared" si="43"/>
        <v>0</v>
      </c>
      <c r="E216" s="109">
        <f t="shared" si="43"/>
        <v>0</v>
      </c>
      <c r="F216" s="37">
        <f t="shared" si="44"/>
        <v>0</v>
      </c>
      <c r="G216" s="37">
        <f t="shared" si="44"/>
        <v>0</v>
      </c>
      <c r="H216" s="37">
        <f t="shared" si="47"/>
        <v>0</v>
      </c>
      <c r="I216" s="37">
        <f t="shared" si="48"/>
        <v>0</v>
      </c>
      <c r="J216" s="37">
        <f t="shared" si="49"/>
        <v>0</v>
      </c>
      <c r="K216" s="37">
        <f t="shared" si="50"/>
        <v>0</v>
      </c>
      <c r="L216" s="37">
        <f t="shared" si="51"/>
        <v>0</v>
      </c>
      <c r="M216" s="37">
        <f t="shared" ca="1" si="45"/>
        <v>-0.19280312919734949</v>
      </c>
      <c r="N216" s="37">
        <f t="shared" ca="1" si="52"/>
        <v>0</v>
      </c>
      <c r="O216" s="110">
        <f t="shared" ca="1" si="53"/>
        <v>0</v>
      </c>
      <c r="P216" s="37">
        <f t="shared" ca="1" si="54"/>
        <v>0</v>
      </c>
      <c r="Q216" s="37">
        <f t="shared" ca="1" si="55"/>
        <v>0</v>
      </c>
      <c r="R216">
        <f t="shared" ca="1" si="46"/>
        <v>0.19280312919734949</v>
      </c>
    </row>
    <row r="217" spans="1:18">
      <c r="A217" s="107"/>
      <c r="B217" s="107"/>
      <c r="C217" s="107"/>
      <c r="D217" s="109">
        <f t="shared" si="43"/>
        <v>0</v>
      </c>
      <c r="E217" s="109">
        <f t="shared" si="43"/>
        <v>0</v>
      </c>
      <c r="F217" s="37">
        <f t="shared" si="44"/>
        <v>0</v>
      </c>
      <c r="G217" s="37">
        <f t="shared" si="44"/>
        <v>0</v>
      </c>
      <c r="H217" s="37">
        <f t="shared" si="47"/>
        <v>0</v>
      </c>
      <c r="I217" s="37">
        <f t="shared" si="48"/>
        <v>0</v>
      </c>
      <c r="J217" s="37">
        <f t="shared" si="49"/>
        <v>0</v>
      </c>
      <c r="K217" s="37">
        <f t="shared" si="50"/>
        <v>0</v>
      </c>
      <c r="L217" s="37">
        <f t="shared" si="51"/>
        <v>0</v>
      </c>
      <c r="M217" s="37">
        <f t="shared" ca="1" si="45"/>
        <v>-0.19280312919734949</v>
      </c>
      <c r="N217" s="37">
        <f t="shared" ca="1" si="52"/>
        <v>0</v>
      </c>
      <c r="O217" s="110">
        <f t="shared" ca="1" si="53"/>
        <v>0</v>
      </c>
      <c r="P217" s="37">
        <f t="shared" ca="1" si="54"/>
        <v>0</v>
      </c>
      <c r="Q217" s="37">
        <f t="shared" ca="1" si="55"/>
        <v>0</v>
      </c>
      <c r="R217">
        <f t="shared" ca="1" si="46"/>
        <v>0.19280312919734949</v>
      </c>
    </row>
    <row r="218" spans="1:18">
      <c r="A218" s="107"/>
      <c r="B218" s="107"/>
      <c r="C218" s="107"/>
      <c r="D218" s="109">
        <f t="shared" si="43"/>
        <v>0</v>
      </c>
      <c r="E218" s="109">
        <f t="shared" si="43"/>
        <v>0</v>
      </c>
      <c r="F218" s="37">
        <f t="shared" si="44"/>
        <v>0</v>
      </c>
      <c r="G218" s="37">
        <f t="shared" si="44"/>
        <v>0</v>
      </c>
      <c r="H218" s="37">
        <f t="shared" si="47"/>
        <v>0</v>
      </c>
      <c r="I218" s="37">
        <f t="shared" si="48"/>
        <v>0</v>
      </c>
      <c r="J218" s="37">
        <f t="shared" si="49"/>
        <v>0</v>
      </c>
      <c r="K218" s="37">
        <f t="shared" si="50"/>
        <v>0</v>
      </c>
      <c r="L218" s="37">
        <f t="shared" si="51"/>
        <v>0</v>
      </c>
      <c r="M218" s="37">
        <f t="shared" ca="1" si="45"/>
        <v>-0.19280312919734949</v>
      </c>
      <c r="N218" s="37">
        <f t="shared" ca="1" si="52"/>
        <v>0</v>
      </c>
      <c r="O218" s="110">
        <f t="shared" ca="1" si="53"/>
        <v>0</v>
      </c>
      <c r="P218" s="37">
        <f t="shared" ca="1" si="54"/>
        <v>0</v>
      </c>
      <c r="Q218" s="37">
        <f t="shared" ca="1" si="55"/>
        <v>0</v>
      </c>
      <c r="R218">
        <f t="shared" ca="1" si="46"/>
        <v>0.19280312919734949</v>
      </c>
    </row>
    <row r="219" spans="1:18">
      <c r="A219" s="107"/>
      <c r="B219" s="107"/>
      <c r="C219" s="107"/>
      <c r="D219" s="109">
        <f t="shared" si="43"/>
        <v>0</v>
      </c>
      <c r="E219" s="109">
        <f t="shared" si="43"/>
        <v>0</v>
      </c>
      <c r="F219" s="37">
        <f t="shared" si="44"/>
        <v>0</v>
      </c>
      <c r="G219" s="37">
        <f t="shared" si="44"/>
        <v>0</v>
      </c>
      <c r="H219" s="37">
        <f t="shared" si="47"/>
        <v>0</v>
      </c>
      <c r="I219" s="37">
        <f t="shared" si="48"/>
        <v>0</v>
      </c>
      <c r="J219" s="37">
        <f t="shared" si="49"/>
        <v>0</v>
      </c>
      <c r="K219" s="37">
        <f t="shared" si="50"/>
        <v>0</v>
      </c>
      <c r="L219" s="37">
        <f t="shared" si="51"/>
        <v>0</v>
      </c>
      <c r="M219" s="37">
        <f t="shared" ca="1" si="45"/>
        <v>-0.19280312919734949</v>
      </c>
      <c r="N219" s="37">
        <f t="shared" ca="1" si="52"/>
        <v>0</v>
      </c>
      <c r="O219" s="110">
        <f t="shared" ca="1" si="53"/>
        <v>0</v>
      </c>
      <c r="P219" s="37">
        <f t="shared" ca="1" si="54"/>
        <v>0</v>
      </c>
      <c r="Q219" s="37">
        <f t="shared" ca="1" si="55"/>
        <v>0</v>
      </c>
      <c r="R219">
        <f t="shared" ca="1" si="46"/>
        <v>0.19280312919734949</v>
      </c>
    </row>
    <row r="220" spans="1:18">
      <c r="A220" s="107"/>
      <c r="B220" s="107"/>
      <c r="C220" s="107"/>
      <c r="D220" s="109">
        <f t="shared" si="43"/>
        <v>0</v>
      </c>
      <c r="E220" s="109">
        <f t="shared" si="43"/>
        <v>0</v>
      </c>
      <c r="F220" s="37">
        <f t="shared" si="44"/>
        <v>0</v>
      </c>
      <c r="G220" s="37">
        <f t="shared" si="44"/>
        <v>0</v>
      </c>
      <c r="H220" s="37">
        <f t="shared" si="47"/>
        <v>0</v>
      </c>
      <c r="I220" s="37">
        <f t="shared" si="48"/>
        <v>0</v>
      </c>
      <c r="J220" s="37">
        <f t="shared" si="49"/>
        <v>0</v>
      </c>
      <c r="K220" s="37">
        <f t="shared" si="50"/>
        <v>0</v>
      </c>
      <c r="L220" s="37">
        <f t="shared" si="51"/>
        <v>0</v>
      </c>
      <c r="M220" s="37">
        <f t="shared" ca="1" si="45"/>
        <v>-0.19280312919734949</v>
      </c>
      <c r="N220" s="37">
        <f t="shared" ca="1" si="52"/>
        <v>0</v>
      </c>
      <c r="O220" s="110">
        <f t="shared" ca="1" si="53"/>
        <v>0</v>
      </c>
      <c r="P220" s="37">
        <f t="shared" ca="1" si="54"/>
        <v>0</v>
      </c>
      <c r="Q220" s="37">
        <f t="shared" ca="1" si="55"/>
        <v>0</v>
      </c>
      <c r="R220">
        <f t="shared" ca="1" si="46"/>
        <v>0.19280312919734949</v>
      </c>
    </row>
    <row r="221" spans="1:18">
      <c r="A221" s="107"/>
      <c r="B221" s="107"/>
      <c r="C221" s="107"/>
      <c r="D221" s="109">
        <f t="shared" si="43"/>
        <v>0</v>
      </c>
      <c r="E221" s="109">
        <f t="shared" si="43"/>
        <v>0</v>
      </c>
      <c r="F221" s="37">
        <f t="shared" si="44"/>
        <v>0</v>
      </c>
      <c r="G221" s="37">
        <f t="shared" si="44"/>
        <v>0</v>
      </c>
      <c r="H221" s="37">
        <f t="shared" si="47"/>
        <v>0</v>
      </c>
      <c r="I221" s="37">
        <f t="shared" si="48"/>
        <v>0</v>
      </c>
      <c r="J221" s="37">
        <f t="shared" si="49"/>
        <v>0</v>
      </c>
      <c r="K221" s="37">
        <f t="shared" si="50"/>
        <v>0</v>
      </c>
      <c r="L221" s="37">
        <f t="shared" si="51"/>
        <v>0</v>
      </c>
      <c r="M221" s="37">
        <f t="shared" ca="1" si="45"/>
        <v>-0.19280312919734949</v>
      </c>
      <c r="N221" s="37">
        <f t="shared" ca="1" si="52"/>
        <v>0</v>
      </c>
      <c r="O221" s="110">
        <f t="shared" ca="1" si="53"/>
        <v>0</v>
      </c>
      <c r="P221" s="37">
        <f t="shared" ca="1" si="54"/>
        <v>0</v>
      </c>
      <c r="Q221" s="37">
        <f t="shared" ca="1" si="55"/>
        <v>0</v>
      </c>
      <c r="R221">
        <f t="shared" ca="1" si="46"/>
        <v>0.19280312919734949</v>
      </c>
    </row>
    <row r="222" spans="1:18">
      <c r="A222" s="107"/>
      <c r="B222" s="107"/>
      <c r="C222" s="107"/>
      <c r="D222" s="109">
        <f t="shared" si="43"/>
        <v>0</v>
      </c>
      <c r="E222" s="109">
        <f t="shared" si="43"/>
        <v>0</v>
      </c>
      <c r="F222" s="37">
        <f t="shared" si="44"/>
        <v>0</v>
      </c>
      <c r="G222" s="37">
        <f t="shared" si="44"/>
        <v>0</v>
      </c>
      <c r="H222" s="37">
        <f t="shared" si="47"/>
        <v>0</v>
      </c>
      <c r="I222" s="37">
        <f t="shared" si="48"/>
        <v>0</v>
      </c>
      <c r="J222" s="37">
        <f t="shared" si="49"/>
        <v>0</v>
      </c>
      <c r="K222" s="37">
        <f t="shared" si="50"/>
        <v>0</v>
      </c>
      <c r="L222" s="37">
        <f t="shared" si="51"/>
        <v>0</v>
      </c>
      <c r="M222" s="37">
        <f t="shared" ca="1" si="45"/>
        <v>-0.19280312919734949</v>
      </c>
      <c r="N222" s="37">
        <f t="shared" ca="1" si="52"/>
        <v>0</v>
      </c>
      <c r="O222" s="110">
        <f t="shared" ca="1" si="53"/>
        <v>0</v>
      </c>
      <c r="P222" s="37">
        <f t="shared" ca="1" si="54"/>
        <v>0</v>
      </c>
      <c r="Q222" s="37">
        <f t="shared" ca="1" si="55"/>
        <v>0</v>
      </c>
      <c r="R222">
        <f t="shared" ca="1" si="46"/>
        <v>0.19280312919734949</v>
      </c>
    </row>
    <row r="223" spans="1:18">
      <c r="A223" s="107"/>
      <c r="B223" s="107"/>
      <c r="C223" s="107"/>
      <c r="D223" s="109">
        <f t="shared" si="43"/>
        <v>0</v>
      </c>
      <c r="E223" s="109">
        <f t="shared" si="43"/>
        <v>0</v>
      </c>
      <c r="F223" s="37">
        <f t="shared" si="44"/>
        <v>0</v>
      </c>
      <c r="G223" s="37">
        <f t="shared" si="44"/>
        <v>0</v>
      </c>
      <c r="H223" s="37">
        <f t="shared" si="47"/>
        <v>0</v>
      </c>
      <c r="I223" s="37">
        <f t="shared" si="48"/>
        <v>0</v>
      </c>
      <c r="J223" s="37">
        <f t="shared" si="49"/>
        <v>0</v>
      </c>
      <c r="K223" s="37">
        <f t="shared" si="50"/>
        <v>0</v>
      </c>
      <c r="L223" s="37">
        <f t="shared" si="51"/>
        <v>0</v>
      </c>
      <c r="M223" s="37">
        <f t="shared" ca="1" si="45"/>
        <v>-0.19280312919734949</v>
      </c>
      <c r="N223" s="37">
        <f t="shared" ca="1" si="52"/>
        <v>0</v>
      </c>
      <c r="O223" s="110">
        <f t="shared" ca="1" si="53"/>
        <v>0</v>
      </c>
      <c r="P223" s="37">
        <f t="shared" ca="1" si="54"/>
        <v>0</v>
      </c>
      <c r="Q223" s="37">
        <f t="shared" ca="1" si="55"/>
        <v>0</v>
      </c>
      <c r="R223">
        <f t="shared" ca="1" si="46"/>
        <v>0.19280312919734949</v>
      </c>
    </row>
    <row r="224" spans="1:18">
      <c r="A224" s="107"/>
      <c r="B224" s="107"/>
      <c r="C224" s="107"/>
      <c r="D224" s="109">
        <f t="shared" si="43"/>
        <v>0</v>
      </c>
      <c r="E224" s="109">
        <f t="shared" si="43"/>
        <v>0</v>
      </c>
      <c r="F224" s="37">
        <f t="shared" si="44"/>
        <v>0</v>
      </c>
      <c r="G224" s="37">
        <f t="shared" si="44"/>
        <v>0</v>
      </c>
      <c r="H224" s="37">
        <f t="shared" si="47"/>
        <v>0</v>
      </c>
      <c r="I224" s="37">
        <f t="shared" si="48"/>
        <v>0</v>
      </c>
      <c r="J224" s="37">
        <f t="shared" si="49"/>
        <v>0</v>
      </c>
      <c r="K224" s="37">
        <f t="shared" si="50"/>
        <v>0</v>
      </c>
      <c r="L224" s="37">
        <f t="shared" si="51"/>
        <v>0</v>
      </c>
      <c r="M224" s="37">
        <f t="shared" ca="1" si="45"/>
        <v>-0.19280312919734949</v>
      </c>
      <c r="N224" s="37">
        <f t="shared" ca="1" si="52"/>
        <v>0</v>
      </c>
      <c r="O224" s="110">
        <f t="shared" ca="1" si="53"/>
        <v>0</v>
      </c>
      <c r="P224" s="37">
        <f t="shared" ca="1" si="54"/>
        <v>0</v>
      </c>
      <c r="Q224" s="37">
        <f t="shared" ca="1" si="55"/>
        <v>0</v>
      </c>
      <c r="R224">
        <f t="shared" ca="1" si="46"/>
        <v>0.19280312919734949</v>
      </c>
    </row>
    <row r="225" spans="1:18">
      <c r="A225" s="107"/>
      <c r="B225" s="107"/>
      <c r="C225" s="107"/>
      <c r="D225" s="109">
        <f t="shared" si="43"/>
        <v>0</v>
      </c>
      <c r="E225" s="109">
        <f t="shared" si="43"/>
        <v>0</v>
      </c>
      <c r="F225" s="37">
        <f t="shared" si="44"/>
        <v>0</v>
      </c>
      <c r="G225" s="37">
        <f t="shared" si="44"/>
        <v>0</v>
      </c>
      <c r="H225" s="37">
        <f t="shared" si="47"/>
        <v>0</v>
      </c>
      <c r="I225" s="37">
        <f t="shared" si="48"/>
        <v>0</v>
      </c>
      <c r="J225" s="37">
        <f t="shared" si="49"/>
        <v>0</v>
      </c>
      <c r="K225" s="37">
        <f t="shared" si="50"/>
        <v>0</v>
      </c>
      <c r="L225" s="37">
        <f t="shared" si="51"/>
        <v>0</v>
      </c>
      <c r="M225" s="37">
        <f t="shared" ca="1" si="45"/>
        <v>-0.19280312919734949</v>
      </c>
      <c r="N225" s="37">
        <f t="shared" ca="1" si="52"/>
        <v>0</v>
      </c>
      <c r="O225" s="110">
        <f t="shared" ca="1" si="53"/>
        <v>0</v>
      </c>
      <c r="P225" s="37">
        <f t="shared" ca="1" si="54"/>
        <v>0</v>
      </c>
      <c r="Q225" s="37">
        <f t="shared" ca="1" si="55"/>
        <v>0</v>
      </c>
      <c r="R225">
        <f t="shared" ca="1" si="46"/>
        <v>0.19280312919734949</v>
      </c>
    </row>
    <row r="226" spans="1:18">
      <c r="A226" s="107"/>
      <c r="B226" s="107"/>
      <c r="C226" s="107"/>
      <c r="D226" s="109">
        <f t="shared" si="43"/>
        <v>0</v>
      </c>
      <c r="E226" s="109">
        <f t="shared" si="43"/>
        <v>0</v>
      </c>
      <c r="F226" s="37">
        <f t="shared" si="44"/>
        <v>0</v>
      </c>
      <c r="G226" s="37">
        <f t="shared" si="44"/>
        <v>0</v>
      </c>
      <c r="H226" s="37">
        <f t="shared" si="47"/>
        <v>0</v>
      </c>
      <c r="I226" s="37">
        <f t="shared" si="48"/>
        <v>0</v>
      </c>
      <c r="J226" s="37">
        <f t="shared" si="49"/>
        <v>0</v>
      </c>
      <c r="K226" s="37">
        <f t="shared" si="50"/>
        <v>0</v>
      </c>
      <c r="L226" s="37">
        <f t="shared" si="51"/>
        <v>0</v>
      </c>
      <c r="M226" s="37">
        <f t="shared" ca="1" si="45"/>
        <v>-0.19280312919734949</v>
      </c>
      <c r="N226" s="37">
        <f t="shared" ca="1" si="52"/>
        <v>0</v>
      </c>
      <c r="O226" s="110">
        <f t="shared" ca="1" si="53"/>
        <v>0</v>
      </c>
      <c r="P226" s="37">
        <f t="shared" ca="1" si="54"/>
        <v>0</v>
      </c>
      <c r="Q226" s="37">
        <f t="shared" ca="1" si="55"/>
        <v>0</v>
      </c>
      <c r="R226">
        <f t="shared" ca="1" si="46"/>
        <v>0.19280312919734949</v>
      </c>
    </row>
    <row r="227" spans="1:18">
      <c r="A227" s="107"/>
      <c r="B227" s="107"/>
      <c r="C227" s="107"/>
      <c r="D227" s="109">
        <f t="shared" si="43"/>
        <v>0</v>
      </c>
      <c r="E227" s="109">
        <f t="shared" si="43"/>
        <v>0</v>
      </c>
      <c r="F227" s="37">
        <f t="shared" si="44"/>
        <v>0</v>
      </c>
      <c r="G227" s="37">
        <f t="shared" si="44"/>
        <v>0</v>
      </c>
      <c r="H227" s="37">
        <f t="shared" si="47"/>
        <v>0</v>
      </c>
      <c r="I227" s="37">
        <f t="shared" si="48"/>
        <v>0</v>
      </c>
      <c r="J227" s="37">
        <f t="shared" si="49"/>
        <v>0</v>
      </c>
      <c r="K227" s="37">
        <f t="shared" si="50"/>
        <v>0</v>
      </c>
      <c r="L227" s="37">
        <f t="shared" si="51"/>
        <v>0</v>
      </c>
      <c r="M227" s="37">
        <f t="shared" ca="1" si="45"/>
        <v>-0.19280312919734949</v>
      </c>
      <c r="N227" s="37">
        <f t="shared" ca="1" si="52"/>
        <v>0</v>
      </c>
      <c r="O227" s="110">
        <f t="shared" ca="1" si="53"/>
        <v>0</v>
      </c>
      <c r="P227" s="37">
        <f t="shared" ca="1" si="54"/>
        <v>0</v>
      </c>
      <c r="Q227" s="37">
        <f t="shared" ca="1" si="55"/>
        <v>0</v>
      </c>
      <c r="R227">
        <f t="shared" ca="1" si="46"/>
        <v>0.19280312919734949</v>
      </c>
    </row>
    <row r="228" spans="1:18">
      <c r="A228" s="107"/>
      <c r="B228" s="107"/>
      <c r="C228" s="107"/>
      <c r="D228" s="109">
        <f t="shared" si="43"/>
        <v>0</v>
      </c>
      <c r="E228" s="109">
        <f t="shared" si="43"/>
        <v>0</v>
      </c>
      <c r="F228" s="37">
        <f t="shared" si="44"/>
        <v>0</v>
      </c>
      <c r="G228" s="37">
        <f t="shared" si="44"/>
        <v>0</v>
      </c>
      <c r="H228" s="37">
        <f t="shared" si="47"/>
        <v>0</v>
      </c>
      <c r="I228" s="37">
        <f t="shared" si="48"/>
        <v>0</v>
      </c>
      <c r="J228" s="37">
        <f t="shared" si="49"/>
        <v>0</v>
      </c>
      <c r="K228" s="37">
        <f t="shared" si="50"/>
        <v>0</v>
      </c>
      <c r="L228" s="37">
        <f t="shared" si="51"/>
        <v>0</v>
      </c>
      <c r="M228" s="37">
        <f t="shared" ca="1" si="45"/>
        <v>-0.19280312919734949</v>
      </c>
      <c r="N228" s="37">
        <f t="shared" ca="1" si="52"/>
        <v>0</v>
      </c>
      <c r="O228" s="110">
        <f t="shared" ca="1" si="53"/>
        <v>0</v>
      </c>
      <c r="P228" s="37">
        <f t="shared" ca="1" si="54"/>
        <v>0</v>
      </c>
      <c r="Q228" s="37">
        <f t="shared" ca="1" si="55"/>
        <v>0</v>
      </c>
      <c r="R228">
        <f t="shared" ca="1" si="46"/>
        <v>0.19280312919734949</v>
      </c>
    </row>
    <row r="229" spans="1:18">
      <c r="A229" s="107"/>
      <c r="B229" s="107"/>
      <c r="C229" s="107"/>
      <c r="D229" s="109">
        <f t="shared" si="43"/>
        <v>0</v>
      </c>
      <c r="E229" s="109">
        <f t="shared" si="43"/>
        <v>0</v>
      </c>
      <c r="F229" s="37">
        <f t="shared" si="44"/>
        <v>0</v>
      </c>
      <c r="G229" s="37">
        <f t="shared" si="44"/>
        <v>0</v>
      </c>
      <c r="H229" s="37">
        <f t="shared" si="47"/>
        <v>0</v>
      </c>
      <c r="I229" s="37">
        <f t="shared" si="48"/>
        <v>0</v>
      </c>
      <c r="J229" s="37">
        <f t="shared" si="49"/>
        <v>0</v>
      </c>
      <c r="K229" s="37">
        <f t="shared" si="50"/>
        <v>0</v>
      </c>
      <c r="L229" s="37">
        <f t="shared" si="51"/>
        <v>0</v>
      </c>
      <c r="M229" s="37">
        <f t="shared" ca="1" si="45"/>
        <v>-0.19280312919734949</v>
      </c>
      <c r="N229" s="37">
        <f t="shared" ca="1" si="52"/>
        <v>0</v>
      </c>
      <c r="O229" s="110">
        <f t="shared" ca="1" si="53"/>
        <v>0</v>
      </c>
      <c r="P229" s="37">
        <f t="shared" ca="1" si="54"/>
        <v>0</v>
      </c>
      <c r="Q229" s="37">
        <f t="shared" ca="1" si="55"/>
        <v>0</v>
      </c>
      <c r="R229">
        <f t="shared" ca="1" si="46"/>
        <v>0.19280312919734949</v>
      </c>
    </row>
    <row r="230" spans="1:18">
      <c r="A230" s="107"/>
      <c r="B230" s="107"/>
      <c r="C230" s="107"/>
      <c r="D230" s="109">
        <f t="shared" si="43"/>
        <v>0</v>
      </c>
      <c r="E230" s="109">
        <f t="shared" si="43"/>
        <v>0</v>
      </c>
      <c r="F230" s="37">
        <f t="shared" si="44"/>
        <v>0</v>
      </c>
      <c r="G230" s="37">
        <f t="shared" si="44"/>
        <v>0</v>
      </c>
      <c r="H230" s="37">
        <f t="shared" si="47"/>
        <v>0</v>
      </c>
      <c r="I230" s="37">
        <f t="shared" si="48"/>
        <v>0</v>
      </c>
      <c r="J230" s="37">
        <f t="shared" si="49"/>
        <v>0</v>
      </c>
      <c r="K230" s="37">
        <f t="shared" si="50"/>
        <v>0</v>
      </c>
      <c r="L230" s="37">
        <f t="shared" si="51"/>
        <v>0</v>
      </c>
      <c r="M230" s="37">
        <f t="shared" ca="1" si="45"/>
        <v>-0.19280312919734949</v>
      </c>
      <c r="N230" s="37">
        <f t="shared" ca="1" si="52"/>
        <v>0</v>
      </c>
      <c r="O230" s="110">
        <f t="shared" ca="1" si="53"/>
        <v>0</v>
      </c>
      <c r="P230" s="37">
        <f t="shared" ca="1" si="54"/>
        <v>0</v>
      </c>
      <c r="Q230" s="37">
        <f t="shared" ca="1" si="55"/>
        <v>0</v>
      </c>
      <c r="R230">
        <f t="shared" ca="1" si="46"/>
        <v>0.19280312919734949</v>
      </c>
    </row>
    <row r="231" spans="1:18">
      <c r="A231" s="107"/>
      <c r="B231" s="107"/>
      <c r="C231" s="107"/>
      <c r="D231" s="109">
        <f t="shared" si="43"/>
        <v>0</v>
      </c>
      <c r="E231" s="109">
        <f t="shared" si="43"/>
        <v>0</v>
      </c>
      <c r="F231" s="37">
        <f t="shared" si="44"/>
        <v>0</v>
      </c>
      <c r="G231" s="37">
        <f t="shared" si="44"/>
        <v>0</v>
      </c>
      <c r="H231" s="37">
        <f t="shared" si="47"/>
        <v>0</v>
      </c>
      <c r="I231" s="37">
        <f t="shared" si="48"/>
        <v>0</v>
      </c>
      <c r="J231" s="37">
        <f t="shared" si="49"/>
        <v>0</v>
      </c>
      <c r="K231" s="37">
        <f t="shared" si="50"/>
        <v>0</v>
      </c>
      <c r="L231" s="37">
        <f t="shared" si="51"/>
        <v>0</v>
      </c>
      <c r="M231" s="37">
        <f t="shared" ca="1" si="45"/>
        <v>-0.19280312919734949</v>
      </c>
      <c r="N231" s="37">
        <f t="shared" ca="1" si="52"/>
        <v>0</v>
      </c>
      <c r="O231" s="110">
        <f t="shared" ca="1" si="53"/>
        <v>0</v>
      </c>
      <c r="P231" s="37">
        <f t="shared" ca="1" si="54"/>
        <v>0</v>
      </c>
      <c r="Q231" s="37">
        <f t="shared" ca="1" si="55"/>
        <v>0</v>
      </c>
      <c r="R231">
        <f t="shared" ca="1" si="46"/>
        <v>0.19280312919734949</v>
      </c>
    </row>
    <row r="232" spans="1:18">
      <c r="A232" s="107"/>
      <c r="B232" s="107"/>
      <c r="C232" s="107"/>
      <c r="D232" s="109">
        <f t="shared" si="43"/>
        <v>0</v>
      </c>
      <c r="E232" s="109">
        <f t="shared" si="43"/>
        <v>0</v>
      </c>
      <c r="F232" s="37">
        <f t="shared" si="44"/>
        <v>0</v>
      </c>
      <c r="G232" s="37">
        <f t="shared" si="44"/>
        <v>0</v>
      </c>
      <c r="H232" s="37">
        <f t="shared" si="47"/>
        <v>0</v>
      </c>
      <c r="I232" s="37">
        <f t="shared" si="48"/>
        <v>0</v>
      </c>
      <c r="J232" s="37">
        <f t="shared" si="49"/>
        <v>0</v>
      </c>
      <c r="K232" s="37">
        <f t="shared" si="50"/>
        <v>0</v>
      </c>
      <c r="L232" s="37">
        <f t="shared" si="51"/>
        <v>0</v>
      </c>
      <c r="M232" s="37">
        <f t="shared" ca="1" si="45"/>
        <v>-0.19280312919734949</v>
      </c>
      <c r="N232" s="37">
        <f t="shared" ca="1" si="52"/>
        <v>0</v>
      </c>
      <c r="O232" s="110">
        <f t="shared" ca="1" si="53"/>
        <v>0</v>
      </c>
      <c r="P232" s="37">
        <f t="shared" ca="1" si="54"/>
        <v>0</v>
      </c>
      <c r="Q232" s="37">
        <f t="shared" ca="1" si="55"/>
        <v>0</v>
      </c>
      <c r="R232">
        <f t="shared" ca="1" si="46"/>
        <v>0.19280312919734949</v>
      </c>
    </row>
    <row r="233" spans="1:18">
      <c r="A233" s="107"/>
      <c r="B233" s="107"/>
      <c r="C233" s="107"/>
      <c r="D233" s="109">
        <f t="shared" si="43"/>
        <v>0</v>
      </c>
      <c r="E233" s="109">
        <f t="shared" si="43"/>
        <v>0</v>
      </c>
      <c r="F233" s="37">
        <f t="shared" si="44"/>
        <v>0</v>
      </c>
      <c r="G233" s="37">
        <f t="shared" si="44"/>
        <v>0</v>
      </c>
      <c r="H233" s="37">
        <f t="shared" si="47"/>
        <v>0</v>
      </c>
      <c r="I233" s="37">
        <f t="shared" si="48"/>
        <v>0</v>
      </c>
      <c r="J233" s="37">
        <f t="shared" si="49"/>
        <v>0</v>
      </c>
      <c r="K233" s="37">
        <f t="shared" si="50"/>
        <v>0</v>
      </c>
      <c r="L233" s="37">
        <f t="shared" si="51"/>
        <v>0</v>
      </c>
      <c r="M233" s="37">
        <f t="shared" ca="1" si="45"/>
        <v>-0.19280312919734949</v>
      </c>
      <c r="N233" s="37">
        <f t="shared" ca="1" si="52"/>
        <v>0</v>
      </c>
      <c r="O233" s="110">
        <f t="shared" ca="1" si="53"/>
        <v>0</v>
      </c>
      <c r="P233" s="37">
        <f t="shared" ca="1" si="54"/>
        <v>0</v>
      </c>
      <c r="Q233" s="37">
        <f t="shared" ca="1" si="55"/>
        <v>0</v>
      </c>
      <c r="R233">
        <f t="shared" ca="1" si="46"/>
        <v>0.19280312919734949</v>
      </c>
    </row>
    <row r="234" spans="1:18">
      <c r="A234" s="107"/>
      <c r="B234" s="107"/>
      <c r="C234" s="107"/>
      <c r="D234" s="109">
        <f t="shared" si="43"/>
        <v>0</v>
      </c>
      <c r="E234" s="109">
        <f t="shared" si="43"/>
        <v>0</v>
      </c>
      <c r="F234" s="37">
        <f t="shared" si="44"/>
        <v>0</v>
      </c>
      <c r="G234" s="37">
        <f t="shared" si="44"/>
        <v>0</v>
      </c>
      <c r="H234" s="37">
        <f t="shared" si="47"/>
        <v>0</v>
      </c>
      <c r="I234" s="37">
        <f t="shared" si="48"/>
        <v>0</v>
      </c>
      <c r="J234" s="37">
        <f t="shared" si="49"/>
        <v>0</v>
      </c>
      <c r="K234" s="37">
        <f t="shared" si="50"/>
        <v>0</v>
      </c>
      <c r="L234" s="37">
        <f t="shared" si="51"/>
        <v>0</v>
      </c>
      <c r="M234" s="37">
        <f t="shared" ca="1" si="45"/>
        <v>-0.19280312919734949</v>
      </c>
      <c r="N234" s="37">
        <f t="shared" ca="1" si="52"/>
        <v>0</v>
      </c>
      <c r="O234" s="110">
        <f t="shared" ca="1" si="53"/>
        <v>0</v>
      </c>
      <c r="P234" s="37">
        <f t="shared" ca="1" si="54"/>
        <v>0</v>
      </c>
      <c r="Q234" s="37">
        <f t="shared" ca="1" si="55"/>
        <v>0</v>
      </c>
      <c r="R234">
        <f t="shared" ca="1" si="46"/>
        <v>0.19280312919734949</v>
      </c>
    </row>
    <row r="235" spans="1:18">
      <c r="A235" s="107"/>
      <c r="B235" s="107"/>
      <c r="C235" s="107"/>
      <c r="D235" s="109">
        <f t="shared" si="43"/>
        <v>0</v>
      </c>
      <c r="E235" s="109">
        <f t="shared" si="43"/>
        <v>0</v>
      </c>
      <c r="F235" s="37">
        <f t="shared" si="44"/>
        <v>0</v>
      </c>
      <c r="G235" s="37">
        <f t="shared" si="44"/>
        <v>0</v>
      </c>
      <c r="H235" s="37">
        <f t="shared" si="47"/>
        <v>0</v>
      </c>
      <c r="I235" s="37">
        <f t="shared" si="48"/>
        <v>0</v>
      </c>
      <c r="J235" s="37">
        <f t="shared" si="49"/>
        <v>0</v>
      </c>
      <c r="K235" s="37">
        <f t="shared" si="50"/>
        <v>0</v>
      </c>
      <c r="L235" s="37">
        <f t="shared" si="51"/>
        <v>0</v>
      </c>
      <c r="M235" s="37">
        <f t="shared" ca="1" si="45"/>
        <v>-0.19280312919734949</v>
      </c>
      <c r="N235" s="37">
        <f t="shared" ca="1" si="52"/>
        <v>0</v>
      </c>
      <c r="O235" s="110">
        <f t="shared" ca="1" si="53"/>
        <v>0</v>
      </c>
      <c r="P235" s="37">
        <f t="shared" ca="1" si="54"/>
        <v>0</v>
      </c>
      <c r="Q235" s="37">
        <f t="shared" ca="1" si="55"/>
        <v>0</v>
      </c>
      <c r="R235">
        <f t="shared" ca="1" si="46"/>
        <v>0.19280312919734949</v>
      </c>
    </row>
    <row r="236" spans="1:18">
      <c r="A236" s="107"/>
      <c r="B236" s="107"/>
      <c r="C236" s="107"/>
      <c r="D236" s="109">
        <f t="shared" si="43"/>
        <v>0</v>
      </c>
      <c r="E236" s="109">
        <f t="shared" si="43"/>
        <v>0</v>
      </c>
      <c r="F236" s="37">
        <f t="shared" si="44"/>
        <v>0</v>
      </c>
      <c r="G236" s="37">
        <f t="shared" si="44"/>
        <v>0</v>
      </c>
      <c r="H236" s="37">
        <f t="shared" si="47"/>
        <v>0</v>
      </c>
      <c r="I236" s="37">
        <f t="shared" si="48"/>
        <v>0</v>
      </c>
      <c r="J236" s="37">
        <f t="shared" si="49"/>
        <v>0</v>
      </c>
      <c r="K236" s="37">
        <f t="shared" si="50"/>
        <v>0</v>
      </c>
      <c r="L236" s="37">
        <f t="shared" si="51"/>
        <v>0</v>
      </c>
      <c r="M236" s="37">
        <f t="shared" ca="1" si="45"/>
        <v>-0.19280312919734949</v>
      </c>
      <c r="N236" s="37">
        <f t="shared" ca="1" si="52"/>
        <v>0</v>
      </c>
      <c r="O236" s="110">
        <f t="shared" ca="1" si="53"/>
        <v>0</v>
      </c>
      <c r="P236" s="37">
        <f t="shared" ca="1" si="54"/>
        <v>0</v>
      </c>
      <c r="Q236" s="37">
        <f t="shared" ca="1" si="55"/>
        <v>0</v>
      </c>
      <c r="R236">
        <f t="shared" ca="1" si="46"/>
        <v>0.19280312919734949</v>
      </c>
    </row>
    <row r="237" spans="1:18">
      <c r="A237" s="107"/>
      <c r="B237" s="107"/>
      <c r="C237" s="107"/>
      <c r="D237" s="109">
        <f t="shared" si="43"/>
        <v>0</v>
      </c>
      <c r="E237" s="109">
        <f t="shared" si="43"/>
        <v>0</v>
      </c>
      <c r="F237" s="37">
        <f t="shared" si="44"/>
        <v>0</v>
      </c>
      <c r="G237" s="37">
        <f t="shared" si="44"/>
        <v>0</v>
      </c>
      <c r="H237" s="37">
        <f t="shared" si="47"/>
        <v>0</v>
      </c>
      <c r="I237" s="37">
        <f t="shared" si="48"/>
        <v>0</v>
      </c>
      <c r="J237" s="37">
        <f t="shared" si="49"/>
        <v>0</v>
      </c>
      <c r="K237" s="37">
        <f t="shared" si="50"/>
        <v>0</v>
      </c>
      <c r="L237" s="37">
        <f t="shared" si="51"/>
        <v>0</v>
      </c>
      <c r="M237" s="37">
        <f t="shared" ca="1" si="45"/>
        <v>-0.19280312919734949</v>
      </c>
      <c r="N237" s="37">
        <f t="shared" ca="1" si="52"/>
        <v>0</v>
      </c>
      <c r="O237" s="110">
        <f t="shared" ca="1" si="53"/>
        <v>0</v>
      </c>
      <c r="P237" s="37">
        <f t="shared" ca="1" si="54"/>
        <v>0</v>
      </c>
      <c r="Q237" s="37">
        <f t="shared" ca="1" si="55"/>
        <v>0</v>
      </c>
      <c r="R237">
        <f t="shared" ca="1" si="46"/>
        <v>0.19280312919734949</v>
      </c>
    </row>
    <row r="238" spans="1:18">
      <c r="A238" s="107"/>
      <c r="B238" s="107"/>
      <c r="C238" s="107"/>
      <c r="D238" s="109">
        <f t="shared" si="43"/>
        <v>0</v>
      </c>
      <c r="E238" s="109">
        <f t="shared" si="43"/>
        <v>0</v>
      </c>
      <c r="F238" s="37">
        <f t="shared" si="44"/>
        <v>0</v>
      </c>
      <c r="G238" s="37">
        <f t="shared" si="44"/>
        <v>0</v>
      </c>
      <c r="H238" s="37">
        <f t="shared" si="47"/>
        <v>0</v>
      </c>
      <c r="I238" s="37">
        <f t="shared" si="48"/>
        <v>0</v>
      </c>
      <c r="J238" s="37">
        <f t="shared" si="49"/>
        <v>0</v>
      </c>
      <c r="K238" s="37">
        <f t="shared" si="50"/>
        <v>0</v>
      </c>
      <c r="L238" s="37">
        <f t="shared" si="51"/>
        <v>0</v>
      </c>
      <c r="M238" s="37">
        <f t="shared" ca="1" si="45"/>
        <v>-0.19280312919734949</v>
      </c>
      <c r="N238" s="37">
        <f t="shared" ca="1" si="52"/>
        <v>0</v>
      </c>
      <c r="O238" s="110">
        <f t="shared" ca="1" si="53"/>
        <v>0</v>
      </c>
      <c r="P238" s="37">
        <f t="shared" ca="1" si="54"/>
        <v>0</v>
      </c>
      <c r="Q238" s="37">
        <f t="shared" ca="1" si="55"/>
        <v>0</v>
      </c>
      <c r="R238">
        <f t="shared" ca="1" si="46"/>
        <v>0.19280312919734949</v>
      </c>
    </row>
    <row r="239" spans="1:18">
      <c r="A239" s="107"/>
      <c r="B239" s="107"/>
      <c r="C239" s="107"/>
      <c r="D239" s="109">
        <f t="shared" si="43"/>
        <v>0</v>
      </c>
      <c r="E239" s="109">
        <f t="shared" si="43"/>
        <v>0</v>
      </c>
      <c r="F239" s="37">
        <f t="shared" si="44"/>
        <v>0</v>
      </c>
      <c r="G239" s="37">
        <f t="shared" si="44"/>
        <v>0</v>
      </c>
      <c r="H239" s="37">
        <f t="shared" si="47"/>
        <v>0</v>
      </c>
      <c r="I239" s="37">
        <f t="shared" si="48"/>
        <v>0</v>
      </c>
      <c r="J239" s="37">
        <f t="shared" si="49"/>
        <v>0</v>
      </c>
      <c r="K239" s="37">
        <f t="shared" si="50"/>
        <v>0</v>
      </c>
      <c r="L239" s="37">
        <f t="shared" si="51"/>
        <v>0</v>
      </c>
      <c r="M239" s="37">
        <f t="shared" ca="1" si="45"/>
        <v>-0.19280312919734949</v>
      </c>
      <c r="N239" s="37">
        <f t="shared" ca="1" si="52"/>
        <v>0</v>
      </c>
      <c r="O239" s="110">
        <f t="shared" ca="1" si="53"/>
        <v>0</v>
      </c>
      <c r="P239" s="37">
        <f t="shared" ca="1" si="54"/>
        <v>0</v>
      </c>
      <c r="Q239" s="37">
        <f t="shared" ca="1" si="55"/>
        <v>0</v>
      </c>
      <c r="R239">
        <f t="shared" ca="1" si="46"/>
        <v>0.19280312919734949</v>
      </c>
    </row>
    <row r="240" spans="1:18">
      <c r="A240" s="107"/>
      <c r="B240" s="107"/>
      <c r="C240" s="107"/>
      <c r="D240" s="109">
        <f t="shared" si="43"/>
        <v>0</v>
      </c>
      <c r="E240" s="109">
        <f t="shared" si="43"/>
        <v>0</v>
      </c>
      <c r="F240" s="37">
        <f t="shared" si="44"/>
        <v>0</v>
      </c>
      <c r="G240" s="37">
        <f t="shared" si="44"/>
        <v>0</v>
      </c>
      <c r="H240" s="37">
        <f t="shared" si="47"/>
        <v>0</v>
      </c>
      <c r="I240" s="37">
        <f t="shared" si="48"/>
        <v>0</v>
      </c>
      <c r="J240" s="37">
        <f t="shared" si="49"/>
        <v>0</v>
      </c>
      <c r="K240" s="37">
        <f t="shared" si="50"/>
        <v>0</v>
      </c>
      <c r="L240" s="37">
        <f t="shared" si="51"/>
        <v>0</v>
      </c>
      <c r="M240" s="37">
        <f t="shared" ca="1" si="45"/>
        <v>-0.19280312919734949</v>
      </c>
      <c r="N240" s="37">
        <f t="shared" ca="1" si="52"/>
        <v>0</v>
      </c>
      <c r="O240" s="110">
        <f t="shared" ca="1" si="53"/>
        <v>0</v>
      </c>
      <c r="P240" s="37">
        <f t="shared" ca="1" si="54"/>
        <v>0</v>
      </c>
      <c r="Q240" s="37">
        <f t="shared" ca="1" si="55"/>
        <v>0</v>
      </c>
      <c r="R240">
        <f t="shared" ca="1" si="46"/>
        <v>0.19280312919734949</v>
      </c>
    </row>
    <row r="241" spans="1:18">
      <c r="A241" s="107"/>
      <c r="B241" s="107"/>
      <c r="C241" s="107"/>
      <c r="D241" s="109">
        <f t="shared" ref="D241:E304" si="56">A241/A$18</f>
        <v>0</v>
      </c>
      <c r="E241" s="109">
        <f t="shared" si="56"/>
        <v>0</v>
      </c>
      <c r="F241" s="37">
        <f t="shared" ref="F241:G304" si="57">$C241*D241</f>
        <v>0</v>
      </c>
      <c r="G241" s="37">
        <f t="shared" si="57"/>
        <v>0</v>
      </c>
      <c r="H241" s="37">
        <f t="shared" si="47"/>
        <v>0</v>
      </c>
      <c r="I241" s="37">
        <f t="shared" si="48"/>
        <v>0</v>
      </c>
      <c r="J241" s="37">
        <f t="shared" si="49"/>
        <v>0</v>
      </c>
      <c r="K241" s="37">
        <f t="shared" si="50"/>
        <v>0</v>
      </c>
      <c r="L241" s="37">
        <f t="shared" si="51"/>
        <v>0</v>
      </c>
      <c r="M241" s="37">
        <f t="shared" ca="1" si="45"/>
        <v>-0.19280312919734949</v>
      </c>
      <c r="N241" s="37">
        <f t="shared" ca="1" si="52"/>
        <v>0</v>
      </c>
      <c r="O241" s="110">
        <f t="shared" ca="1" si="53"/>
        <v>0</v>
      </c>
      <c r="P241" s="37">
        <f t="shared" ca="1" si="54"/>
        <v>0</v>
      </c>
      <c r="Q241" s="37">
        <f t="shared" ca="1" si="55"/>
        <v>0</v>
      </c>
      <c r="R241">
        <f t="shared" ca="1" si="46"/>
        <v>0.19280312919734949</v>
      </c>
    </row>
    <row r="242" spans="1:18">
      <c r="A242" s="107"/>
      <c r="B242" s="107"/>
      <c r="C242" s="107"/>
      <c r="D242" s="109">
        <f t="shared" si="56"/>
        <v>0</v>
      </c>
      <c r="E242" s="109">
        <f t="shared" si="56"/>
        <v>0</v>
      </c>
      <c r="F242" s="37">
        <f t="shared" si="57"/>
        <v>0</v>
      </c>
      <c r="G242" s="37">
        <f t="shared" si="57"/>
        <v>0</v>
      </c>
      <c r="H242" s="37">
        <f t="shared" si="47"/>
        <v>0</v>
      </c>
      <c r="I242" s="37">
        <f t="shared" si="48"/>
        <v>0</v>
      </c>
      <c r="J242" s="37">
        <f t="shared" si="49"/>
        <v>0</v>
      </c>
      <c r="K242" s="37">
        <f t="shared" si="50"/>
        <v>0</v>
      </c>
      <c r="L242" s="37">
        <f t="shared" si="51"/>
        <v>0</v>
      </c>
      <c r="M242" s="37">
        <f t="shared" ca="1" si="45"/>
        <v>-0.19280312919734949</v>
      </c>
      <c r="N242" s="37">
        <f t="shared" ca="1" si="52"/>
        <v>0</v>
      </c>
      <c r="O242" s="110">
        <f t="shared" ca="1" si="53"/>
        <v>0</v>
      </c>
      <c r="P242" s="37">
        <f t="shared" ca="1" si="54"/>
        <v>0</v>
      </c>
      <c r="Q242" s="37">
        <f t="shared" ca="1" si="55"/>
        <v>0</v>
      </c>
      <c r="R242">
        <f t="shared" ca="1" si="46"/>
        <v>0.19280312919734949</v>
      </c>
    </row>
    <row r="243" spans="1:18">
      <c r="A243" s="107"/>
      <c r="B243" s="107"/>
      <c r="C243" s="107"/>
      <c r="D243" s="109">
        <f t="shared" si="56"/>
        <v>0</v>
      </c>
      <c r="E243" s="109">
        <f t="shared" si="56"/>
        <v>0</v>
      </c>
      <c r="F243" s="37">
        <f t="shared" si="57"/>
        <v>0</v>
      </c>
      <c r="G243" s="37">
        <f t="shared" si="57"/>
        <v>0</v>
      </c>
      <c r="H243" s="37">
        <f t="shared" si="47"/>
        <v>0</v>
      </c>
      <c r="I243" s="37">
        <f t="shared" si="48"/>
        <v>0</v>
      </c>
      <c r="J243" s="37">
        <f t="shared" si="49"/>
        <v>0</v>
      </c>
      <c r="K243" s="37">
        <f t="shared" si="50"/>
        <v>0</v>
      </c>
      <c r="L243" s="37">
        <f t="shared" si="51"/>
        <v>0</v>
      </c>
      <c r="M243" s="37">
        <f t="shared" ca="1" si="45"/>
        <v>-0.19280312919734949</v>
      </c>
      <c r="N243" s="37">
        <f t="shared" ca="1" si="52"/>
        <v>0</v>
      </c>
      <c r="O243" s="110">
        <f t="shared" ca="1" si="53"/>
        <v>0</v>
      </c>
      <c r="P243" s="37">
        <f t="shared" ca="1" si="54"/>
        <v>0</v>
      </c>
      <c r="Q243" s="37">
        <f t="shared" ca="1" si="55"/>
        <v>0</v>
      </c>
      <c r="R243">
        <f t="shared" ca="1" si="46"/>
        <v>0.19280312919734949</v>
      </c>
    </row>
    <row r="244" spans="1:18">
      <c r="A244" s="107"/>
      <c r="B244" s="107"/>
      <c r="C244" s="107"/>
      <c r="D244" s="109">
        <f t="shared" si="56"/>
        <v>0</v>
      </c>
      <c r="E244" s="109">
        <f t="shared" si="56"/>
        <v>0</v>
      </c>
      <c r="F244" s="37">
        <f t="shared" si="57"/>
        <v>0</v>
      </c>
      <c r="G244" s="37">
        <f t="shared" si="57"/>
        <v>0</v>
      </c>
      <c r="H244" s="37">
        <f t="shared" si="47"/>
        <v>0</v>
      </c>
      <c r="I244" s="37">
        <f t="shared" si="48"/>
        <v>0</v>
      </c>
      <c r="J244" s="37">
        <f t="shared" si="49"/>
        <v>0</v>
      </c>
      <c r="K244" s="37">
        <f t="shared" si="50"/>
        <v>0</v>
      </c>
      <c r="L244" s="37">
        <f t="shared" si="51"/>
        <v>0</v>
      </c>
      <c r="M244" s="37">
        <f t="shared" ca="1" si="45"/>
        <v>-0.19280312919734949</v>
      </c>
      <c r="N244" s="37">
        <f t="shared" ca="1" si="52"/>
        <v>0</v>
      </c>
      <c r="O244" s="110">
        <f t="shared" ca="1" si="53"/>
        <v>0</v>
      </c>
      <c r="P244" s="37">
        <f t="shared" ca="1" si="54"/>
        <v>0</v>
      </c>
      <c r="Q244" s="37">
        <f t="shared" ca="1" si="55"/>
        <v>0</v>
      </c>
      <c r="R244">
        <f t="shared" ca="1" si="46"/>
        <v>0.19280312919734949</v>
      </c>
    </row>
    <row r="245" spans="1:18">
      <c r="A245" s="107"/>
      <c r="B245" s="107"/>
      <c r="C245" s="107"/>
      <c r="D245" s="109">
        <f t="shared" si="56"/>
        <v>0</v>
      </c>
      <c r="E245" s="109">
        <f t="shared" si="56"/>
        <v>0</v>
      </c>
      <c r="F245" s="37">
        <f t="shared" si="57"/>
        <v>0</v>
      </c>
      <c r="G245" s="37">
        <f t="shared" si="57"/>
        <v>0</v>
      </c>
      <c r="H245" s="37">
        <f t="shared" si="47"/>
        <v>0</v>
      </c>
      <c r="I245" s="37">
        <f t="shared" si="48"/>
        <v>0</v>
      </c>
      <c r="J245" s="37">
        <f t="shared" si="49"/>
        <v>0</v>
      </c>
      <c r="K245" s="37">
        <f t="shared" si="50"/>
        <v>0</v>
      </c>
      <c r="L245" s="37">
        <f t="shared" si="51"/>
        <v>0</v>
      </c>
      <c r="M245" s="37">
        <f t="shared" ca="1" si="45"/>
        <v>-0.19280312919734949</v>
      </c>
      <c r="N245" s="37">
        <f t="shared" ca="1" si="52"/>
        <v>0</v>
      </c>
      <c r="O245" s="110">
        <f t="shared" ca="1" si="53"/>
        <v>0</v>
      </c>
      <c r="P245" s="37">
        <f t="shared" ca="1" si="54"/>
        <v>0</v>
      </c>
      <c r="Q245" s="37">
        <f t="shared" ca="1" si="55"/>
        <v>0</v>
      </c>
      <c r="R245">
        <f t="shared" ca="1" si="46"/>
        <v>0.19280312919734949</v>
      </c>
    </row>
    <row r="246" spans="1:18">
      <c r="A246" s="107"/>
      <c r="B246" s="107"/>
      <c r="C246" s="107"/>
      <c r="D246" s="109">
        <f t="shared" si="56"/>
        <v>0</v>
      </c>
      <c r="E246" s="109">
        <f t="shared" si="56"/>
        <v>0</v>
      </c>
      <c r="F246" s="37">
        <f t="shared" si="57"/>
        <v>0</v>
      </c>
      <c r="G246" s="37">
        <f t="shared" si="57"/>
        <v>0</v>
      </c>
      <c r="H246" s="37">
        <f t="shared" si="47"/>
        <v>0</v>
      </c>
      <c r="I246" s="37">
        <f t="shared" si="48"/>
        <v>0</v>
      </c>
      <c r="J246" s="37">
        <f t="shared" si="49"/>
        <v>0</v>
      </c>
      <c r="K246" s="37">
        <f t="shared" si="50"/>
        <v>0</v>
      </c>
      <c r="L246" s="37">
        <f t="shared" si="51"/>
        <v>0</v>
      </c>
      <c r="M246" s="37">
        <f t="shared" ca="1" si="45"/>
        <v>-0.19280312919734949</v>
      </c>
      <c r="N246" s="37">
        <f t="shared" ca="1" si="52"/>
        <v>0</v>
      </c>
      <c r="O246" s="110">
        <f t="shared" ca="1" si="53"/>
        <v>0</v>
      </c>
      <c r="P246" s="37">
        <f t="shared" ca="1" si="54"/>
        <v>0</v>
      </c>
      <c r="Q246" s="37">
        <f t="shared" ca="1" si="55"/>
        <v>0</v>
      </c>
      <c r="R246">
        <f t="shared" ca="1" si="46"/>
        <v>0.19280312919734949</v>
      </c>
    </row>
    <row r="247" spans="1:18">
      <c r="A247" s="107"/>
      <c r="B247" s="107"/>
      <c r="C247" s="107"/>
      <c r="D247" s="109">
        <f t="shared" si="56"/>
        <v>0</v>
      </c>
      <c r="E247" s="109">
        <f t="shared" si="56"/>
        <v>0</v>
      </c>
      <c r="F247" s="37">
        <f t="shared" si="57"/>
        <v>0</v>
      </c>
      <c r="G247" s="37">
        <f t="shared" si="57"/>
        <v>0</v>
      </c>
      <c r="H247" s="37">
        <f t="shared" si="47"/>
        <v>0</v>
      </c>
      <c r="I247" s="37">
        <f t="shared" si="48"/>
        <v>0</v>
      </c>
      <c r="J247" s="37">
        <f t="shared" si="49"/>
        <v>0</v>
      </c>
      <c r="K247" s="37">
        <f t="shared" si="50"/>
        <v>0</v>
      </c>
      <c r="L247" s="37">
        <f t="shared" si="51"/>
        <v>0</v>
      </c>
      <c r="M247" s="37">
        <f t="shared" ca="1" si="45"/>
        <v>-0.19280312919734949</v>
      </c>
      <c r="N247" s="37">
        <f t="shared" ca="1" si="52"/>
        <v>0</v>
      </c>
      <c r="O247" s="110">
        <f t="shared" ca="1" si="53"/>
        <v>0</v>
      </c>
      <c r="P247" s="37">
        <f t="shared" ca="1" si="54"/>
        <v>0</v>
      </c>
      <c r="Q247" s="37">
        <f t="shared" ca="1" si="55"/>
        <v>0</v>
      </c>
      <c r="R247">
        <f t="shared" ca="1" si="46"/>
        <v>0.19280312919734949</v>
      </c>
    </row>
    <row r="248" spans="1:18">
      <c r="A248" s="107"/>
      <c r="B248" s="107"/>
      <c r="C248" s="107"/>
      <c r="D248" s="109">
        <f t="shared" si="56"/>
        <v>0</v>
      </c>
      <c r="E248" s="109">
        <f t="shared" si="56"/>
        <v>0</v>
      </c>
      <c r="F248" s="37">
        <f t="shared" si="57"/>
        <v>0</v>
      </c>
      <c r="G248" s="37">
        <f t="shared" si="57"/>
        <v>0</v>
      </c>
      <c r="H248" s="37">
        <f t="shared" si="47"/>
        <v>0</v>
      </c>
      <c r="I248" s="37">
        <f t="shared" si="48"/>
        <v>0</v>
      </c>
      <c r="J248" s="37">
        <f t="shared" si="49"/>
        <v>0</v>
      </c>
      <c r="K248" s="37">
        <f t="shared" si="50"/>
        <v>0</v>
      </c>
      <c r="L248" s="37">
        <f t="shared" si="51"/>
        <v>0</v>
      </c>
      <c r="M248" s="37">
        <f t="shared" ca="1" si="45"/>
        <v>-0.19280312919734949</v>
      </c>
      <c r="N248" s="37">
        <f t="shared" ca="1" si="52"/>
        <v>0</v>
      </c>
      <c r="O248" s="110">
        <f t="shared" ca="1" si="53"/>
        <v>0</v>
      </c>
      <c r="P248" s="37">
        <f t="shared" ca="1" si="54"/>
        <v>0</v>
      </c>
      <c r="Q248" s="37">
        <f t="shared" ca="1" si="55"/>
        <v>0</v>
      </c>
      <c r="R248">
        <f t="shared" ca="1" si="46"/>
        <v>0.19280312919734949</v>
      </c>
    </row>
    <row r="249" spans="1:18">
      <c r="A249" s="107"/>
      <c r="B249" s="107"/>
      <c r="C249" s="107"/>
      <c r="D249" s="109">
        <f t="shared" si="56"/>
        <v>0</v>
      </c>
      <c r="E249" s="109">
        <f t="shared" si="56"/>
        <v>0</v>
      </c>
      <c r="F249" s="37">
        <f t="shared" si="57"/>
        <v>0</v>
      </c>
      <c r="G249" s="37">
        <f t="shared" si="57"/>
        <v>0</v>
      </c>
      <c r="H249" s="37">
        <f t="shared" si="47"/>
        <v>0</v>
      </c>
      <c r="I249" s="37">
        <f t="shared" si="48"/>
        <v>0</v>
      </c>
      <c r="J249" s="37">
        <f t="shared" si="49"/>
        <v>0</v>
      </c>
      <c r="K249" s="37">
        <f t="shared" si="50"/>
        <v>0</v>
      </c>
      <c r="L249" s="37">
        <f t="shared" si="51"/>
        <v>0</v>
      </c>
      <c r="M249" s="37">
        <f t="shared" ca="1" si="45"/>
        <v>-0.19280312919734949</v>
      </c>
      <c r="N249" s="37">
        <f t="shared" ca="1" si="52"/>
        <v>0</v>
      </c>
      <c r="O249" s="110">
        <f t="shared" ca="1" si="53"/>
        <v>0</v>
      </c>
      <c r="P249" s="37">
        <f t="shared" ca="1" si="54"/>
        <v>0</v>
      </c>
      <c r="Q249" s="37">
        <f t="shared" ca="1" si="55"/>
        <v>0</v>
      </c>
      <c r="R249">
        <f t="shared" ca="1" si="46"/>
        <v>0.19280312919734949</v>
      </c>
    </row>
    <row r="250" spans="1:18">
      <c r="A250" s="107"/>
      <c r="B250" s="107"/>
      <c r="C250" s="107"/>
      <c r="D250" s="109">
        <f t="shared" si="56"/>
        <v>0</v>
      </c>
      <c r="E250" s="109">
        <f t="shared" si="56"/>
        <v>0</v>
      </c>
      <c r="F250" s="37">
        <f t="shared" si="57"/>
        <v>0</v>
      </c>
      <c r="G250" s="37">
        <f t="shared" si="57"/>
        <v>0</v>
      </c>
      <c r="H250" s="37">
        <f t="shared" si="47"/>
        <v>0</v>
      </c>
      <c r="I250" s="37">
        <f t="shared" si="48"/>
        <v>0</v>
      </c>
      <c r="J250" s="37">
        <f t="shared" si="49"/>
        <v>0</v>
      </c>
      <c r="K250" s="37">
        <f t="shared" si="50"/>
        <v>0</v>
      </c>
      <c r="L250" s="37">
        <f t="shared" si="51"/>
        <v>0</v>
      </c>
      <c r="M250" s="37">
        <f t="shared" ca="1" si="45"/>
        <v>-0.19280312919734949</v>
      </c>
      <c r="N250" s="37">
        <f t="shared" ca="1" si="52"/>
        <v>0</v>
      </c>
      <c r="O250" s="110">
        <f t="shared" ca="1" si="53"/>
        <v>0</v>
      </c>
      <c r="P250" s="37">
        <f t="shared" ca="1" si="54"/>
        <v>0</v>
      </c>
      <c r="Q250" s="37">
        <f t="shared" ca="1" si="55"/>
        <v>0</v>
      </c>
      <c r="R250">
        <f t="shared" ca="1" si="46"/>
        <v>0.19280312919734949</v>
      </c>
    </row>
    <row r="251" spans="1:18">
      <c r="A251" s="107"/>
      <c r="B251" s="107"/>
      <c r="C251" s="107"/>
      <c r="D251" s="109">
        <f t="shared" si="56"/>
        <v>0</v>
      </c>
      <c r="E251" s="109">
        <f t="shared" si="56"/>
        <v>0</v>
      </c>
      <c r="F251" s="37">
        <f t="shared" si="57"/>
        <v>0</v>
      </c>
      <c r="G251" s="37">
        <f t="shared" si="57"/>
        <v>0</v>
      </c>
      <c r="H251" s="37">
        <f t="shared" si="47"/>
        <v>0</v>
      </c>
      <c r="I251" s="37">
        <f t="shared" si="48"/>
        <v>0</v>
      </c>
      <c r="J251" s="37">
        <f t="shared" si="49"/>
        <v>0</v>
      </c>
      <c r="K251" s="37">
        <f t="shared" si="50"/>
        <v>0</v>
      </c>
      <c r="L251" s="37">
        <f t="shared" si="51"/>
        <v>0</v>
      </c>
      <c r="M251" s="37">
        <f t="shared" ca="1" si="45"/>
        <v>-0.19280312919734949</v>
      </c>
      <c r="N251" s="37">
        <f t="shared" ca="1" si="52"/>
        <v>0</v>
      </c>
      <c r="O251" s="110">
        <f t="shared" ca="1" si="53"/>
        <v>0</v>
      </c>
      <c r="P251" s="37">
        <f t="shared" ca="1" si="54"/>
        <v>0</v>
      </c>
      <c r="Q251" s="37">
        <f t="shared" ca="1" si="55"/>
        <v>0</v>
      </c>
      <c r="R251">
        <f t="shared" ca="1" si="46"/>
        <v>0.19280312919734949</v>
      </c>
    </row>
    <row r="252" spans="1:18">
      <c r="A252" s="107"/>
      <c r="B252" s="107"/>
      <c r="C252" s="107"/>
      <c r="D252" s="109">
        <f t="shared" si="56"/>
        <v>0</v>
      </c>
      <c r="E252" s="109">
        <f t="shared" si="56"/>
        <v>0</v>
      </c>
      <c r="F252" s="37">
        <f t="shared" si="57"/>
        <v>0</v>
      </c>
      <c r="G252" s="37">
        <f t="shared" si="57"/>
        <v>0</v>
      </c>
      <c r="H252" s="37">
        <f t="shared" si="47"/>
        <v>0</v>
      </c>
      <c r="I252" s="37">
        <f t="shared" si="48"/>
        <v>0</v>
      </c>
      <c r="J252" s="37">
        <f t="shared" si="49"/>
        <v>0</v>
      </c>
      <c r="K252" s="37">
        <f t="shared" si="50"/>
        <v>0</v>
      </c>
      <c r="L252" s="37">
        <f t="shared" si="51"/>
        <v>0</v>
      </c>
      <c r="M252" s="37">
        <f t="shared" ca="1" si="45"/>
        <v>-0.19280312919734949</v>
      </c>
      <c r="N252" s="37">
        <f t="shared" ca="1" si="52"/>
        <v>0</v>
      </c>
      <c r="O252" s="110">
        <f t="shared" ca="1" si="53"/>
        <v>0</v>
      </c>
      <c r="P252" s="37">
        <f t="shared" ca="1" si="54"/>
        <v>0</v>
      </c>
      <c r="Q252" s="37">
        <f t="shared" ca="1" si="55"/>
        <v>0</v>
      </c>
      <c r="R252">
        <f t="shared" ca="1" si="46"/>
        <v>0.19280312919734949</v>
      </c>
    </row>
    <row r="253" spans="1:18">
      <c r="A253" s="107"/>
      <c r="B253" s="107"/>
      <c r="C253" s="107"/>
      <c r="D253" s="109">
        <f t="shared" si="56"/>
        <v>0</v>
      </c>
      <c r="E253" s="109">
        <f t="shared" si="56"/>
        <v>0</v>
      </c>
      <c r="F253" s="37">
        <f t="shared" si="57"/>
        <v>0</v>
      </c>
      <c r="G253" s="37">
        <f t="shared" si="57"/>
        <v>0</v>
      </c>
      <c r="H253" s="37">
        <f t="shared" si="47"/>
        <v>0</v>
      </c>
      <c r="I253" s="37">
        <f t="shared" si="48"/>
        <v>0</v>
      </c>
      <c r="J253" s="37">
        <f t="shared" si="49"/>
        <v>0</v>
      </c>
      <c r="K253" s="37">
        <f t="shared" si="50"/>
        <v>0</v>
      </c>
      <c r="L253" s="37">
        <f t="shared" si="51"/>
        <v>0</v>
      </c>
      <c r="M253" s="37">
        <f t="shared" ca="1" si="45"/>
        <v>-0.19280312919734949</v>
      </c>
      <c r="N253" s="37">
        <f t="shared" ca="1" si="52"/>
        <v>0</v>
      </c>
      <c r="O253" s="110">
        <f t="shared" ca="1" si="53"/>
        <v>0</v>
      </c>
      <c r="P253" s="37">
        <f t="shared" ca="1" si="54"/>
        <v>0</v>
      </c>
      <c r="Q253" s="37">
        <f t="shared" ca="1" si="55"/>
        <v>0</v>
      </c>
      <c r="R253">
        <f t="shared" ca="1" si="46"/>
        <v>0.19280312919734949</v>
      </c>
    </row>
    <row r="254" spans="1:18">
      <c r="A254" s="107"/>
      <c r="B254" s="107"/>
      <c r="C254" s="107"/>
      <c r="D254" s="109">
        <f t="shared" si="56"/>
        <v>0</v>
      </c>
      <c r="E254" s="109">
        <f t="shared" si="56"/>
        <v>0</v>
      </c>
      <c r="F254" s="37">
        <f t="shared" si="57"/>
        <v>0</v>
      </c>
      <c r="G254" s="37">
        <f t="shared" si="57"/>
        <v>0</v>
      </c>
      <c r="H254" s="37">
        <f t="shared" si="47"/>
        <v>0</v>
      </c>
      <c r="I254" s="37">
        <f t="shared" si="48"/>
        <v>0</v>
      </c>
      <c r="J254" s="37">
        <f t="shared" si="49"/>
        <v>0</v>
      </c>
      <c r="K254" s="37">
        <f t="shared" si="50"/>
        <v>0</v>
      </c>
      <c r="L254" s="37">
        <f t="shared" si="51"/>
        <v>0</v>
      </c>
      <c r="M254" s="37">
        <f t="shared" ca="1" si="45"/>
        <v>-0.19280312919734949</v>
      </c>
      <c r="N254" s="37">
        <f t="shared" ca="1" si="52"/>
        <v>0</v>
      </c>
      <c r="O254" s="110">
        <f t="shared" ca="1" si="53"/>
        <v>0</v>
      </c>
      <c r="P254" s="37">
        <f t="shared" ca="1" si="54"/>
        <v>0</v>
      </c>
      <c r="Q254" s="37">
        <f t="shared" ca="1" si="55"/>
        <v>0</v>
      </c>
      <c r="R254">
        <f t="shared" ca="1" si="46"/>
        <v>0.19280312919734949</v>
      </c>
    </row>
    <row r="255" spans="1:18">
      <c r="A255" s="107"/>
      <c r="B255" s="107"/>
      <c r="C255" s="107"/>
      <c r="D255" s="109">
        <f t="shared" si="56"/>
        <v>0</v>
      </c>
      <c r="E255" s="109">
        <f t="shared" si="56"/>
        <v>0</v>
      </c>
      <c r="F255" s="37">
        <f t="shared" si="57"/>
        <v>0</v>
      </c>
      <c r="G255" s="37">
        <f t="shared" si="57"/>
        <v>0</v>
      </c>
      <c r="H255" s="37">
        <f t="shared" si="47"/>
        <v>0</v>
      </c>
      <c r="I255" s="37">
        <f t="shared" si="48"/>
        <v>0</v>
      </c>
      <c r="J255" s="37">
        <f t="shared" si="49"/>
        <v>0</v>
      </c>
      <c r="K255" s="37">
        <f t="shared" si="50"/>
        <v>0</v>
      </c>
      <c r="L255" s="37">
        <f t="shared" si="51"/>
        <v>0</v>
      </c>
      <c r="M255" s="37">
        <f t="shared" ca="1" si="45"/>
        <v>-0.19280312919734949</v>
      </c>
      <c r="N255" s="37">
        <f t="shared" ca="1" si="52"/>
        <v>0</v>
      </c>
      <c r="O255" s="110">
        <f t="shared" ca="1" si="53"/>
        <v>0</v>
      </c>
      <c r="P255" s="37">
        <f t="shared" ca="1" si="54"/>
        <v>0</v>
      </c>
      <c r="Q255" s="37">
        <f t="shared" ca="1" si="55"/>
        <v>0</v>
      </c>
      <c r="R255">
        <f t="shared" ca="1" si="46"/>
        <v>0.19280312919734949</v>
      </c>
    </row>
    <row r="256" spans="1:18">
      <c r="A256" s="107"/>
      <c r="B256" s="107"/>
      <c r="C256" s="107"/>
      <c r="D256" s="109">
        <f t="shared" si="56"/>
        <v>0</v>
      </c>
      <c r="E256" s="109">
        <f t="shared" si="56"/>
        <v>0</v>
      </c>
      <c r="F256" s="37">
        <f t="shared" si="57"/>
        <v>0</v>
      </c>
      <c r="G256" s="37">
        <f t="shared" si="57"/>
        <v>0</v>
      </c>
      <c r="H256" s="37">
        <f t="shared" si="47"/>
        <v>0</v>
      </c>
      <c r="I256" s="37">
        <f t="shared" si="48"/>
        <v>0</v>
      </c>
      <c r="J256" s="37">
        <f t="shared" si="49"/>
        <v>0</v>
      </c>
      <c r="K256" s="37">
        <f t="shared" si="50"/>
        <v>0</v>
      </c>
      <c r="L256" s="37">
        <f t="shared" si="51"/>
        <v>0</v>
      </c>
      <c r="M256" s="37">
        <f t="shared" ca="1" si="45"/>
        <v>-0.19280312919734949</v>
      </c>
      <c r="N256" s="37">
        <f t="shared" ca="1" si="52"/>
        <v>0</v>
      </c>
      <c r="O256" s="110">
        <f t="shared" ca="1" si="53"/>
        <v>0</v>
      </c>
      <c r="P256" s="37">
        <f t="shared" ca="1" si="54"/>
        <v>0</v>
      </c>
      <c r="Q256" s="37">
        <f t="shared" ca="1" si="55"/>
        <v>0</v>
      </c>
      <c r="R256">
        <f t="shared" ca="1" si="46"/>
        <v>0.19280312919734949</v>
      </c>
    </row>
    <row r="257" spans="1:18">
      <c r="A257" s="107"/>
      <c r="B257" s="107"/>
      <c r="C257" s="107"/>
      <c r="D257" s="109">
        <f t="shared" si="56"/>
        <v>0</v>
      </c>
      <c r="E257" s="109">
        <f t="shared" si="56"/>
        <v>0</v>
      </c>
      <c r="F257" s="37">
        <f t="shared" si="57"/>
        <v>0</v>
      </c>
      <c r="G257" s="37">
        <f t="shared" si="57"/>
        <v>0</v>
      </c>
      <c r="H257" s="37">
        <f t="shared" si="47"/>
        <v>0</v>
      </c>
      <c r="I257" s="37">
        <f t="shared" si="48"/>
        <v>0</v>
      </c>
      <c r="J257" s="37">
        <f t="shared" si="49"/>
        <v>0</v>
      </c>
      <c r="K257" s="37">
        <f t="shared" si="50"/>
        <v>0</v>
      </c>
      <c r="L257" s="37">
        <f t="shared" si="51"/>
        <v>0</v>
      </c>
      <c r="M257" s="37">
        <f t="shared" ca="1" si="45"/>
        <v>-0.19280312919734949</v>
      </c>
      <c r="N257" s="37">
        <f t="shared" ca="1" si="52"/>
        <v>0</v>
      </c>
      <c r="O257" s="110">
        <f t="shared" ca="1" si="53"/>
        <v>0</v>
      </c>
      <c r="P257" s="37">
        <f t="shared" ca="1" si="54"/>
        <v>0</v>
      </c>
      <c r="Q257" s="37">
        <f t="shared" ca="1" si="55"/>
        <v>0</v>
      </c>
      <c r="R257">
        <f t="shared" ca="1" si="46"/>
        <v>0.19280312919734949</v>
      </c>
    </row>
    <row r="258" spans="1:18">
      <c r="A258" s="107"/>
      <c r="B258" s="107"/>
      <c r="C258" s="107"/>
      <c r="D258" s="109">
        <f t="shared" si="56"/>
        <v>0</v>
      </c>
      <c r="E258" s="109">
        <f t="shared" si="56"/>
        <v>0</v>
      </c>
      <c r="F258" s="37">
        <f t="shared" si="57"/>
        <v>0</v>
      </c>
      <c r="G258" s="37">
        <f t="shared" si="57"/>
        <v>0</v>
      </c>
      <c r="H258" s="37">
        <f t="shared" si="47"/>
        <v>0</v>
      </c>
      <c r="I258" s="37">
        <f t="shared" si="48"/>
        <v>0</v>
      </c>
      <c r="J258" s="37">
        <f t="shared" si="49"/>
        <v>0</v>
      </c>
      <c r="K258" s="37">
        <f t="shared" si="50"/>
        <v>0</v>
      </c>
      <c r="L258" s="37">
        <f t="shared" si="51"/>
        <v>0</v>
      </c>
      <c r="M258" s="37">
        <f t="shared" ca="1" si="45"/>
        <v>-0.19280312919734949</v>
      </c>
      <c r="N258" s="37">
        <f t="shared" ca="1" si="52"/>
        <v>0</v>
      </c>
      <c r="O258" s="110">
        <f t="shared" ca="1" si="53"/>
        <v>0</v>
      </c>
      <c r="P258" s="37">
        <f t="shared" ca="1" si="54"/>
        <v>0</v>
      </c>
      <c r="Q258" s="37">
        <f t="shared" ca="1" si="55"/>
        <v>0</v>
      </c>
      <c r="R258">
        <f t="shared" ca="1" si="46"/>
        <v>0.19280312919734949</v>
      </c>
    </row>
    <row r="259" spans="1:18">
      <c r="A259" s="107"/>
      <c r="B259" s="107"/>
      <c r="C259" s="107"/>
      <c r="D259" s="109">
        <f t="shared" si="56"/>
        <v>0</v>
      </c>
      <c r="E259" s="109">
        <f t="shared" si="56"/>
        <v>0</v>
      </c>
      <c r="F259" s="37">
        <f t="shared" si="57"/>
        <v>0</v>
      </c>
      <c r="G259" s="37">
        <f t="shared" si="57"/>
        <v>0</v>
      </c>
      <c r="H259" s="37">
        <f t="shared" si="47"/>
        <v>0</v>
      </c>
      <c r="I259" s="37">
        <f t="shared" si="48"/>
        <v>0</v>
      </c>
      <c r="J259" s="37">
        <f t="shared" si="49"/>
        <v>0</v>
      </c>
      <c r="K259" s="37">
        <f t="shared" si="50"/>
        <v>0</v>
      </c>
      <c r="L259" s="37">
        <f t="shared" si="51"/>
        <v>0</v>
      </c>
      <c r="M259" s="37">
        <f t="shared" ca="1" si="45"/>
        <v>-0.19280312919734949</v>
      </c>
      <c r="N259" s="37">
        <f t="shared" ca="1" si="52"/>
        <v>0</v>
      </c>
      <c r="O259" s="110">
        <f t="shared" ca="1" si="53"/>
        <v>0</v>
      </c>
      <c r="P259" s="37">
        <f t="shared" ca="1" si="54"/>
        <v>0</v>
      </c>
      <c r="Q259" s="37">
        <f t="shared" ca="1" si="55"/>
        <v>0</v>
      </c>
      <c r="R259">
        <f t="shared" ca="1" si="46"/>
        <v>0.19280312919734949</v>
      </c>
    </row>
    <row r="260" spans="1:18">
      <c r="A260" s="107"/>
      <c r="B260" s="107"/>
      <c r="C260" s="107"/>
      <c r="D260" s="109">
        <f t="shared" si="56"/>
        <v>0</v>
      </c>
      <c r="E260" s="109">
        <f t="shared" si="56"/>
        <v>0</v>
      </c>
      <c r="F260" s="37">
        <f t="shared" si="57"/>
        <v>0</v>
      </c>
      <c r="G260" s="37">
        <f t="shared" si="57"/>
        <v>0</v>
      </c>
      <c r="H260" s="37">
        <f t="shared" si="47"/>
        <v>0</v>
      </c>
      <c r="I260" s="37">
        <f t="shared" si="48"/>
        <v>0</v>
      </c>
      <c r="J260" s="37">
        <f t="shared" si="49"/>
        <v>0</v>
      </c>
      <c r="K260" s="37">
        <f t="shared" si="50"/>
        <v>0</v>
      </c>
      <c r="L260" s="37">
        <f t="shared" si="51"/>
        <v>0</v>
      </c>
      <c r="M260" s="37">
        <f t="shared" ca="1" si="45"/>
        <v>-0.19280312919734949</v>
      </c>
      <c r="N260" s="37">
        <f t="shared" ca="1" si="52"/>
        <v>0</v>
      </c>
      <c r="O260" s="110">
        <f t="shared" ca="1" si="53"/>
        <v>0</v>
      </c>
      <c r="P260" s="37">
        <f t="shared" ca="1" si="54"/>
        <v>0</v>
      </c>
      <c r="Q260" s="37">
        <f t="shared" ca="1" si="55"/>
        <v>0</v>
      </c>
      <c r="R260">
        <f t="shared" ca="1" si="46"/>
        <v>0.19280312919734949</v>
      </c>
    </row>
    <row r="261" spans="1:18">
      <c r="A261" s="107"/>
      <c r="B261" s="107"/>
      <c r="C261" s="107"/>
      <c r="D261" s="109">
        <f t="shared" si="56"/>
        <v>0</v>
      </c>
      <c r="E261" s="109">
        <f t="shared" si="56"/>
        <v>0</v>
      </c>
      <c r="F261" s="37">
        <f t="shared" si="57"/>
        <v>0</v>
      </c>
      <c r="G261" s="37">
        <f t="shared" si="57"/>
        <v>0</v>
      </c>
      <c r="H261" s="37">
        <f t="shared" si="47"/>
        <v>0</v>
      </c>
      <c r="I261" s="37">
        <f t="shared" si="48"/>
        <v>0</v>
      </c>
      <c r="J261" s="37">
        <f t="shared" si="49"/>
        <v>0</v>
      </c>
      <c r="K261" s="37">
        <f t="shared" si="50"/>
        <v>0</v>
      </c>
      <c r="L261" s="37">
        <f t="shared" si="51"/>
        <v>0</v>
      </c>
      <c r="M261" s="37">
        <f t="shared" ca="1" si="45"/>
        <v>-0.19280312919734949</v>
      </c>
      <c r="N261" s="37">
        <f t="shared" ca="1" si="52"/>
        <v>0</v>
      </c>
      <c r="O261" s="110">
        <f t="shared" ca="1" si="53"/>
        <v>0</v>
      </c>
      <c r="P261" s="37">
        <f t="shared" ca="1" si="54"/>
        <v>0</v>
      </c>
      <c r="Q261" s="37">
        <f t="shared" ca="1" si="55"/>
        <v>0</v>
      </c>
      <c r="R261">
        <f t="shared" ca="1" si="46"/>
        <v>0.19280312919734949</v>
      </c>
    </row>
    <row r="262" spans="1:18">
      <c r="A262" s="107"/>
      <c r="B262" s="107"/>
      <c r="C262" s="107"/>
      <c r="D262" s="109">
        <f t="shared" si="56"/>
        <v>0</v>
      </c>
      <c r="E262" s="109">
        <f t="shared" si="56"/>
        <v>0</v>
      </c>
      <c r="F262" s="37">
        <f t="shared" si="57"/>
        <v>0</v>
      </c>
      <c r="G262" s="37">
        <f t="shared" si="57"/>
        <v>0</v>
      </c>
      <c r="H262" s="37">
        <f t="shared" si="47"/>
        <v>0</v>
      </c>
      <c r="I262" s="37">
        <f t="shared" si="48"/>
        <v>0</v>
      </c>
      <c r="J262" s="37">
        <f t="shared" si="49"/>
        <v>0</v>
      </c>
      <c r="K262" s="37">
        <f t="shared" si="50"/>
        <v>0</v>
      </c>
      <c r="L262" s="37">
        <f t="shared" si="51"/>
        <v>0</v>
      </c>
      <c r="M262" s="37">
        <f t="shared" ca="1" si="45"/>
        <v>-0.19280312919734949</v>
      </c>
      <c r="N262" s="37">
        <f t="shared" ca="1" si="52"/>
        <v>0</v>
      </c>
      <c r="O262" s="110">
        <f t="shared" ca="1" si="53"/>
        <v>0</v>
      </c>
      <c r="P262" s="37">
        <f t="shared" ca="1" si="54"/>
        <v>0</v>
      </c>
      <c r="Q262" s="37">
        <f t="shared" ca="1" si="55"/>
        <v>0</v>
      </c>
      <c r="R262">
        <f t="shared" ca="1" si="46"/>
        <v>0.19280312919734949</v>
      </c>
    </row>
    <row r="263" spans="1:18">
      <c r="A263" s="107"/>
      <c r="B263" s="107"/>
      <c r="C263" s="107"/>
      <c r="D263" s="109">
        <f t="shared" si="56"/>
        <v>0</v>
      </c>
      <c r="E263" s="109">
        <f t="shared" si="56"/>
        <v>0</v>
      </c>
      <c r="F263" s="37">
        <f t="shared" si="57"/>
        <v>0</v>
      </c>
      <c r="G263" s="37">
        <f t="shared" si="57"/>
        <v>0</v>
      </c>
      <c r="H263" s="37">
        <f t="shared" si="47"/>
        <v>0</v>
      </c>
      <c r="I263" s="37">
        <f t="shared" si="48"/>
        <v>0</v>
      </c>
      <c r="J263" s="37">
        <f t="shared" si="49"/>
        <v>0</v>
      </c>
      <c r="K263" s="37">
        <f t="shared" si="50"/>
        <v>0</v>
      </c>
      <c r="L263" s="37">
        <f t="shared" si="51"/>
        <v>0</v>
      </c>
      <c r="M263" s="37">
        <f t="shared" ca="1" si="45"/>
        <v>-0.19280312919734949</v>
      </c>
      <c r="N263" s="37">
        <f t="shared" ca="1" si="52"/>
        <v>0</v>
      </c>
      <c r="O263" s="110">
        <f t="shared" ca="1" si="53"/>
        <v>0</v>
      </c>
      <c r="P263" s="37">
        <f t="shared" ca="1" si="54"/>
        <v>0</v>
      </c>
      <c r="Q263" s="37">
        <f t="shared" ca="1" si="55"/>
        <v>0</v>
      </c>
      <c r="R263">
        <f t="shared" ca="1" si="46"/>
        <v>0.19280312919734949</v>
      </c>
    </row>
    <row r="264" spans="1:18">
      <c r="A264" s="107"/>
      <c r="B264" s="107"/>
      <c r="C264" s="107"/>
      <c r="D264" s="109">
        <f t="shared" si="56"/>
        <v>0</v>
      </c>
      <c r="E264" s="109">
        <f t="shared" si="56"/>
        <v>0</v>
      </c>
      <c r="F264" s="37">
        <f t="shared" si="57"/>
        <v>0</v>
      </c>
      <c r="G264" s="37">
        <f t="shared" si="57"/>
        <v>0</v>
      </c>
      <c r="H264" s="37">
        <f t="shared" si="47"/>
        <v>0</v>
      </c>
      <c r="I264" s="37">
        <f t="shared" si="48"/>
        <v>0</v>
      </c>
      <c r="J264" s="37">
        <f t="shared" si="49"/>
        <v>0</v>
      </c>
      <c r="K264" s="37">
        <f t="shared" si="50"/>
        <v>0</v>
      </c>
      <c r="L264" s="37">
        <f t="shared" si="51"/>
        <v>0</v>
      </c>
      <c r="M264" s="37">
        <f t="shared" ca="1" si="45"/>
        <v>-0.19280312919734949</v>
      </c>
      <c r="N264" s="37">
        <f t="shared" ca="1" si="52"/>
        <v>0</v>
      </c>
      <c r="O264" s="110">
        <f t="shared" ca="1" si="53"/>
        <v>0</v>
      </c>
      <c r="P264" s="37">
        <f t="shared" ca="1" si="54"/>
        <v>0</v>
      </c>
      <c r="Q264" s="37">
        <f t="shared" ca="1" si="55"/>
        <v>0</v>
      </c>
      <c r="R264">
        <f t="shared" ca="1" si="46"/>
        <v>0.19280312919734949</v>
      </c>
    </row>
    <row r="265" spans="1:18">
      <c r="A265" s="107"/>
      <c r="B265" s="107"/>
      <c r="C265" s="107"/>
      <c r="D265" s="109">
        <f t="shared" si="56"/>
        <v>0</v>
      </c>
      <c r="E265" s="109">
        <f t="shared" si="56"/>
        <v>0</v>
      </c>
      <c r="F265" s="37">
        <f t="shared" si="57"/>
        <v>0</v>
      </c>
      <c r="G265" s="37">
        <f t="shared" si="57"/>
        <v>0</v>
      </c>
      <c r="H265" s="37">
        <f t="shared" si="47"/>
        <v>0</v>
      </c>
      <c r="I265" s="37">
        <f t="shared" si="48"/>
        <v>0</v>
      </c>
      <c r="J265" s="37">
        <f t="shared" si="49"/>
        <v>0</v>
      </c>
      <c r="K265" s="37">
        <f t="shared" si="50"/>
        <v>0</v>
      </c>
      <c r="L265" s="37">
        <f t="shared" si="51"/>
        <v>0</v>
      </c>
      <c r="M265" s="37">
        <f t="shared" ca="1" si="45"/>
        <v>-0.19280312919734949</v>
      </c>
      <c r="N265" s="37">
        <f t="shared" ca="1" si="52"/>
        <v>0</v>
      </c>
      <c r="O265" s="110">
        <f t="shared" ca="1" si="53"/>
        <v>0</v>
      </c>
      <c r="P265" s="37">
        <f t="shared" ca="1" si="54"/>
        <v>0</v>
      </c>
      <c r="Q265" s="37">
        <f t="shared" ca="1" si="55"/>
        <v>0</v>
      </c>
      <c r="R265">
        <f t="shared" ca="1" si="46"/>
        <v>0.19280312919734949</v>
      </c>
    </row>
    <row r="266" spans="1:18">
      <c r="A266" s="107"/>
      <c r="B266" s="107"/>
      <c r="C266" s="107"/>
      <c r="D266" s="109">
        <f t="shared" si="56"/>
        <v>0</v>
      </c>
      <c r="E266" s="109">
        <f t="shared" si="56"/>
        <v>0</v>
      </c>
      <c r="F266" s="37">
        <f t="shared" si="57"/>
        <v>0</v>
      </c>
      <c r="G266" s="37">
        <f t="shared" si="57"/>
        <v>0</v>
      </c>
      <c r="H266" s="37">
        <f t="shared" si="47"/>
        <v>0</v>
      </c>
      <c r="I266" s="37">
        <f t="shared" si="48"/>
        <v>0</v>
      </c>
      <c r="J266" s="37">
        <f t="shared" si="49"/>
        <v>0</v>
      </c>
      <c r="K266" s="37">
        <f t="shared" si="50"/>
        <v>0</v>
      </c>
      <c r="L266" s="37">
        <f t="shared" si="51"/>
        <v>0</v>
      </c>
      <c r="M266" s="37">
        <f t="shared" ca="1" si="45"/>
        <v>-0.19280312919734949</v>
      </c>
      <c r="N266" s="37">
        <f t="shared" ca="1" si="52"/>
        <v>0</v>
      </c>
      <c r="O266" s="110">
        <f t="shared" ca="1" si="53"/>
        <v>0</v>
      </c>
      <c r="P266" s="37">
        <f t="shared" ca="1" si="54"/>
        <v>0</v>
      </c>
      <c r="Q266" s="37">
        <f t="shared" ca="1" si="55"/>
        <v>0</v>
      </c>
      <c r="R266">
        <f t="shared" ca="1" si="46"/>
        <v>0.19280312919734949</v>
      </c>
    </row>
    <row r="267" spans="1:18">
      <c r="A267" s="107"/>
      <c r="B267" s="107"/>
      <c r="C267" s="107"/>
      <c r="D267" s="109">
        <f t="shared" si="56"/>
        <v>0</v>
      </c>
      <c r="E267" s="109">
        <f t="shared" si="56"/>
        <v>0</v>
      </c>
      <c r="F267" s="37">
        <f t="shared" si="57"/>
        <v>0</v>
      </c>
      <c r="G267" s="37">
        <f t="shared" si="57"/>
        <v>0</v>
      </c>
      <c r="H267" s="37">
        <f t="shared" si="47"/>
        <v>0</v>
      </c>
      <c r="I267" s="37">
        <f t="shared" si="48"/>
        <v>0</v>
      </c>
      <c r="J267" s="37">
        <f t="shared" si="49"/>
        <v>0</v>
      </c>
      <c r="K267" s="37">
        <f t="shared" si="50"/>
        <v>0</v>
      </c>
      <c r="L267" s="37">
        <f t="shared" si="51"/>
        <v>0</v>
      </c>
      <c r="M267" s="37">
        <f t="shared" ca="1" si="45"/>
        <v>-0.19280312919734949</v>
      </c>
      <c r="N267" s="37">
        <f t="shared" ca="1" si="52"/>
        <v>0</v>
      </c>
      <c r="O267" s="110">
        <f t="shared" ca="1" si="53"/>
        <v>0</v>
      </c>
      <c r="P267" s="37">
        <f t="shared" ca="1" si="54"/>
        <v>0</v>
      </c>
      <c r="Q267" s="37">
        <f t="shared" ca="1" si="55"/>
        <v>0</v>
      </c>
      <c r="R267">
        <f t="shared" ca="1" si="46"/>
        <v>0.19280312919734949</v>
      </c>
    </row>
    <row r="268" spans="1:18">
      <c r="A268" s="107"/>
      <c r="B268" s="107"/>
      <c r="C268" s="107"/>
      <c r="D268" s="109">
        <f t="shared" si="56"/>
        <v>0</v>
      </c>
      <c r="E268" s="109">
        <f t="shared" si="56"/>
        <v>0</v>
      </c>
      <c r="F268" s="37">
        <f t="shared" si="57"/>
        <v>0</v>
      </c>
      <c r="G268" s="37">
        <f t="shared" si="57"/>
        <v>0</v>
      </c>
      <c r="H268" s="37">
        <f t="shared" si="47"/>
        <v>0</v>
      </c>
      <c r="I268" s="37">
        <f t="shared" si="48"/>
        <v>0</v>
      </c>
      <c r="J268" s="37">
        <f t="shared" si="49"/>
        <v>0</v>
      </c>
      <c r="K268" s="37">
        <f t="shared" si="50"/>
        <v>0</v>
      </c>
      <c r="L268" s="37">
        <f t="shared" si="51"/>
        <v>0</v>
      </c>
      <c r="M268" s="37">
        <f t="shared" ca="1" si="45"/>
        <v>-0.19280312919734949</v>
      </c>
      <c r="N268" s="37">
        <f t="shared" ca="1" si="52"/>
        <v>0</v>
      </c>
      <c r="O268" s="110">
        <f t="shared" ca="1" si="53"/>
        <v>0</v>
      </c>
      <c r="P268" s="37">
        <f t="shared" ca="1" si="54"/>
        <v>0</v>
      </c>
      <c r="Q268" s="37">
        <f t="shared" ca="1" si="55"/>
        <v>0</v>
      </c>
      <c r="R268">
        <f t="shared" ca="1" si="46"/>
        <v>0.19280312919734949</v>
      </c>
    </row>
    <row r="269" spans="1:18">
      <c r="A269" s="107"/>
      <c r="B269" s="107"/>
      <c r="C269" s="107"/>
      <c r="D269" s="109">
        <f t="shared" si="56"/>
        <v>0</v>
      </c>
      <c r="E269" s="109">
        <f t="shared" si="56"/>
        <v>0</v>
      </c>
      <c r="F269" s="37">
        <f t="shared" si="57"/>
        <v>0</v>
      </c>
      <c r="G269" s="37">
        <f t="shared" si="57"/>
        <v>0</v>
      </c>
      <c r="H269" s="37">
        <f t="shared" si="47"/>
        <v>0</v>
      </c>
      <c r="I269" s="37">
        <f t="shared" si="48"/>
        <v>0</v>
      </c>
      <c r="J269" s="37">
        <f t="shared" si="49"/>
        <v>0</v>
      </c>
      <c r="K269" s="37">
        <f t="shared" si="50"/>
        <v>0</v>
      </c>
      <c r="L269" s="37">
        <f t="shared" si="51"/>
        <v>0</v>
      </c>
      <c r="M269" s="37">
        <f t="shared" ca="1" si="45"/>
        <v>-0.19280312919734949</v>
      </c>
      <c r="N269" s="37">
        <f t="shared" ca="1" si="52"/>
        <v>0</v>
      </c>
      <c r="O269" s="110">
        <f t="shared" ca="1" si="53"/>
        <v>0</v>
      </c>
      <c r="P269" s="37">
        <f t="shared" ca="1" si="54"/>
        <v>0</v>
      </c>
      <c r="Q269" s="37">
        <f t="shared" ca="1" si="55"/>
        <v>0</v>
      </c>
      <c r="R269">
        <f t="shared" ca="1" si="46"/>
        <v>0.19280312919734949</v>
      </c>
    </row>
    <row r="270" spans="1:18">
      <c r="A270" s="107"/>
      <c r="B270" s="107"/>
      <c r="C270" s="107"/>
      <c r="D270" s="109">
        <f t="shared" si="56"/>
        <v>0</v>
      </c>
      <c r="E270" s="109">
        <f t="shared" si="56"/>
        <v>0</v>
      </c>
      <c r="F270" s="37">
        <f t="shared" si="57"/>
        <v>0</v>
      </c>
      <c r="G270" s="37">
        <f t="shared" si="57"/>
        <v>0</v>
      </c>
      <c r="H270" s="37">
        <f t="shared" si="47"/>
        <v>0</v>
      </c>
      <c r="I270" s="37">
        <f t="shared" si="48"/>
        <v>0</v>
      </c>
      <c r="J270" s="37">
        <f t="shared" si="49"/>
        <v>0</v>
      </c>
      <c r="K270" s="37">
        <f t="shared" si="50"/>
        <v>0</v>
      </c>
      <c r="L270" s="37">
        <f t="shared" si="51"/>
        <v>0</v>
      </c>
      <c r="M270" s="37">
        <f t="shared" ca="1" si="45"/>
        <v>-0.19280312919734949</v>
      </c>
      <c r="N270" s="37">
        <f t="shared" ca="1" si="52"/>
        <v>0</v>
      </c>
      <c r="O270" s="110">
        <f t="shared" ca="1" si="53"/>
        <v>0</v>
      </c>
      <c r="P270" s="37">
        <f t="shared" ca="1" si="54"/>
        <v>0</v>
      </c>
      <c r="Q270" s="37">
        <f t="shared" ca="1" si="55"/>
        <v>0</v>
      </c>
      <c r="R270">
        <f t="shared" ca="1" si="46"/>
        <v>0.19280312919734949</v>
      </c>
    </row>
    <row r="271" spans="1:18">
      <c r="A271" s="107"/>
      <c r="B271" s="107"/>
      <c r="C271" s="107"/>
      <c r="D271" s="109">
        <f t="shared" si="56"/>
        <v>0</v>
      </c>
      <c r="E271" s="109">
        <f t="shared" si="56"/>
        <v>0</v>
      </c>
      <c r="F271" s="37">
        <f t="shared" si="57"/>
        <v>0</v>
      </c>
      <c r="G271" s="37">
        <f t="shared" si="57"/>
        <v>0</v>
      </c>
      <c r="H271" s="37">
        <f t="shared" si="47"/>
        <v>0</v>
      </c>
      <c r="I271" s="37">
        <f t="shared" si="48"/>
        <v>0</v>
      </c>
      <c r="J271" s="37">
        <f t="shared" si="49"/>
        <v>0</v>
      </c>
      <c r="K271" s="37">
        <f t="shared" si="50"/>
        <v>0</v>
      </c>
      <c r="L271" s="37">
        <f t="shared" si="51"/>
        <v>0</v>
      </c>
      <c r="M271" s="37">
        <f t="shared" ca="1" si="45"/>
        <v>-0.19280312919734949</v>
      </c>
      <c r="N271" s="37">
        <f t="shared" ca="1" si="52"/>
        <v>0</v>
      </c>
      <c r="O271" s="110">
        <f t="shared" ca="1" si="53"/>
        <v>0</v>
      </c>
      <c r="P271" s="37">
        <f t="shared" ca="1" si="54"/>
        <v>0</v>
      </c>
      <c r="Q271" s="37">
        <f t="shared" ca="1" si="55"/>
        <v>0</v>
      </c>
      <c r="R271">
        <f t="shared" ca="1" si="46"/>
        <v>0.19280312919734949</v>
      </c>
    </row>
    <row r="272" spans="1:18">
      <c r="A272" s="107"/>
      <c r="B272" s="107"/>
      <c r="C272" s="107"/>
      <c r="D272" s="109">
        <f t="shared" si="56"/>
        <v>0</v>
      </c>
      <c r="E272" s="109">
        <f t="shared" si="56"/>
        <v>0</v>
      </c>
      <c r="F272" s="37">
        <f t="shared" si="57"/>
        <v>0</v>
      </c>
      <c r="G272" s="37">
        <f t="shared" si="57"/>
        <v>0</v>
      </c>
      <c r="H272" s="37">
        <f t="shared" si="47"/>
        <v>0</v>
      </c>
      <c r="I272" s="37">
        <f t="shared" si="48"/>
        <v>0</v>
      </c>
      <c r="J272" s="37">
        <f t="shared" si="49"/>
        <v>0</v>
      </c>
      <c r="K272" s="37">
        <f t="shared" si="50"/>
        <v>0</v>
      </c>
      <c r="L272" s="37">
        <f t="shared" si="51"/>
        <v>0</v>
      </c>
      <c r="M272" s="37">
        <f t="shared" ca="1" si="45"/>
        <v>-0.19280312919734949</v>
      </c>
      <c r="N272" s="37">
        <f t="shared" ca="1" si="52"/>
        <v>0</v>
      </c>
      <c r="O272" s="110">
        <f t="shared" ca="1" si="53"/>
        <v>0</v>
      </c>
      <c r="P272" s="37">
        <f t="shared" ca="1" si="54"/>
        <v>0</v>
      </c>
      <c r="Q272" s="37">
        <f t="shared" ca="1" si="55"/>
        <v>0</v>
      </c>
      <c r="R272">
        <f t="shared" ca="1" si="46"/>
        <v>0.19280312919734949</v>
      </c>
    </row>
    <row r="273" spans="1:18">
      <c r="A273" s="107"/>
      <c r="B273" s="107"/>
      <c r="C273" s="107"/>
      <c r="D273" s="109">
        <f t="shared" si="56"/>
        <v>0</v>
      </c>
      <c r="E273" s="109">
        <f t="shared" si="56"/>
        <v>0</v>
      </c>
      <c r="F273" s="37">
        <f t="shared" si="57"/>
        <v>0</v>
      </c>
      <c r="G273" s="37">
        <f t="shared" si="57"/>
        <v>0</v>
      </c>
      <c r="H273" s="37">
        <f t="shared" si="47"/>
        <v>0</v>
      </c>
      <c r="I273" s="37">
        <f t="shared" si="48"/>
        <v>0</v>
      </c>
      <c r="J273" s="37">
        <f t="shared" si="49"/>
        <v>0</v>
      </c>
      <c r="K273" s="37">
        <f t="shared" si="50"/>
        <v>0</v>
      </c>
      <c r="L273" s="37">
        <f t="shared" si="51"/>
        <v>0</v>
      </c>
      <c r="M273" s="37">
        <f t="shared" ca="1" si="45"/>
        <v>-0.19280312919734949</v>
      </c>
      <c r="N273" s="37">
        <f t="shared" ca="1" si="52"/>
        <v>0</v>
      </c>
      <c r="O273" s="110">
        <f t="shared" ca="1" si="53"/>
        <v>0</v>
      </c>
      <c r="P273" s="37">
        <f t="shared" ca="1" si="54"/>
        <v>0</v>
      </c>
      <c r="Q273" s="37">
        <f t="shared" ca="1" si="55"/>
        <v>0</v>
      </c>
      <c r="R273">
        <f t="shared" ca="1" si="46"/>
        <v>0.19280312919734949</v>
      </c>
    </row>
    <row r="274" spans="1:18">
      <c r="A274" s="107"/>
      <c r="B274" s="107"/>
      <c r="C274" s="107"/>
      <c r="D274" s="109">
        <f t="shared" si="56"/>
        <v>0</v>
      </c>
      <c r="E274" s="109">
        <f t="shared" si="56"/>
        <v>0</v>
      </c>
      <c r="F274" s="37">
        <f t="shared" si="57"/>
        <v>0</v>
      </c>
      <c r="G274" s="37">
        <f t="shared" si="57"/>
        <v>0</v>
      </c>
      <c r="H274" s="37">
        <f t="shared" si="47"/>
        <v>0</v>
      </c>
      <c r="I274" s="37">
        <f t="shared" si="48"/>
        <v>0</v>
      </c>
      <c r="J274" s="37">
        <f t="shared" si="49"/>
        <v>0</v>
      </c>
      <c r="K274" s="37">
        <f t="shared" si="50"/>
        <v>0</v>
      </c>
      <c r="L274" s="37">
        <f t="shared" si="51"/>
        <v>0</v>
      </c>
      <c r="M274" s="37">
        <f t="shared" ca="1" si="45"/>
        <v>-0.19280312919734949</v>
      </c>
      <c r="N274" s="37">
        <f t="shared" ca="1" si="52"/>
        <v>0</v>
      </c>
      <c r="O274" s="110">
        <f t="shared" ca="1" si="53"/>
        <v>0</v>
      </c>
      <c r="P274" s="37">
        <f t="shared" ca="1" si="54"/>
        <v>0</v>
      </c>
      <c r="Q274" s="37">
        <f t="shared" ca="1" si="55"/>
        <v>0</v>
      </c>
      <c r="R274">
        <f t="shared" ca="1" si="46"/>
        <v>0.19280312919734949</v>
      </c>
    </row>
    <row r="275" spans="1:18">
      <c r="A275" s="107"/>
      <c r="B275" s="107"/>
      <c r="C275" s="107"/>
      <c r="D275" s="109">
        <f t="shared" si="56"/>
        <v>0</v>
      </c>
      <c r="E275" s="109">
        <f t="shared" si="56"/>
        <v>0</v>
      </c>
      <c r="F275" s="37">
        <f t="shared" si="57"/>
        <v>0</v>
      </c>
      <c r="G275" s="37">
        <f t="shared" si="57"/>
        <v>0</v>
      </c>
      <c r="H275" s="37">
        <f t="shared" si="47"/>
        <v>0</v>
      </c>
      <c r="I275" s="37">
        <f t="shared" si="48"/>
        <v>0</v>
      </c>
      <c r="J275" s="37">
        <f t="shared" si="49"/>
        <v>0</v>
      </c>
      <c r="K275" s="37">
        <f t="shared" si="50"/>
        <v>0</v>
      </c>
      <c r="L275" s="37">
        <f t="shared" si="51"/>
        <v>0</v>
      </c>
      <c r="M275" s="37">
        <f t="shared" ca="1" si="45"/>
        <v>-0.19280312919734949</v>
      </c>
      <c r="N275" s="37">
        <f t="shared" ca="1" si="52"/>
        <v>0</v>
      </c>
      <c r="O275" s="110">
        <f t="shared" ca="1" si="53"/>
        <v>0</v>
      </c>
      <c r="P275" s="37">
        <f t="shared" ca="1" si="54"/>
        <v>0</v>
      </c>
      <c r="Q275" s="37">
        <f t="shared" ca="1" si="55"/>
        <v>0</v>
      </c>
      <c r="R275">
        <f t="shared" ca="1" si="46"/>
        <v>0.19280312919734949</v>
      </c>
    </row>
    <row r="276" spans="1:18">
      <c r="A276" s="107"/>
      <c r="B276" s="107"/>
      <c r="C276" s="107"/>
      <c r="D276" s="109">
        <f t="shared" si="56"/>
        <v>0</v>
      </c>
      <c r="E276" s="109">
        <f t="shared" si="56"/>
        <v>0</v>
      </c>
      <c r="F276" s="37">
        <f t="shared" si="57"/>
        <v>0</v>
      </c>
      <c r="G276" s="37">
        <f t="shared" si="57"/>
        <v>0</v>
      </c>
      <c r="H276" s="37">
        <f t="shared" si="47"/>
        <v>0</v>
      </c>
      <c r="I276" s="37">
        <f t="shared" si="48"/>
        <v>0</v>
      </c>
      <c r="J276" s="37">
        <f t="shared" si="49"/>
        <v>0</v>
      </c>
      <c r="K276" s="37">
        <f t="shared" si="50"/>
        <v>0</v>
      </c>
      <c r="L276" s="37">
        <f t="shared" si="51"/>
        <v>0</v>
      </c>
      <c r="M276" s="37">
        <f t="shared" ref="M276:M305" ca="1" si="58">+E$4+E$5*D276+E$6*D276^2</f>
        <v>-0.19280312919734949</v>
      </c>
      <c r="N276" s="37">
        <f t="shared" ca="1" si="52"/>
        <v>0</v>
      </c>
      <c r="O276" s="110">
        <f t="shared" ca="1" si="53"/>
        <v>0</v>
      </c>
      <c r="P276" s="37">
        <f t="shared" ca="1" si="54"/>
        <v>0</v>
      </c>
      <c r="Q276" s="37">
        <f t="shared" ca="1" si="55"/>
        <v>0</v>
      </c>
      <c r="R276">
        <f t="shared" ref="R276:R305" ca="1" si="59">+E276-M276</f>
        <v>0.19280312919734949</v>
      </c>
    </row>
    <row r="277" spans="1:18">
      <c r="A277" s="107"/>
      <c r="B277" s="107"/>
      <c r="C277" s="107"/>
      <c r="D277" s="109">
        <f t="shared" si="56"/>
        <v>0</v>
      </c>
      <c r="E277" s="109">
        <f t="shared" si="56"/>
        <v>0</v>
      </c>
      <c r="F277" s="37">
        <f t="shared" si="57"/>
        <v>0</v>
      </c>
      <c r="G277" s="37">
        <f t="shared" si="57"/>
        <v>0</v>
      </c>
      <c r="H277" s="37">
        <f t="shared" ref="H277:H305" si="60">C277*D277*D277</f>
        <v>0</v>
      </c>
      <c r="I277" s="37">
        <f t="shared" ref="I277:I305" si="61">C277*D277*D277*D277</f>
        <v>0</v>
      </c>
      <c r="J277" s="37">
        <f t="shared" ref="J277:J305" si="62">C277*D277*D277*D277*D277</f>
        <v>0</v>
      </c>
      <c r="K277" s="37">
        <f t="shared" ref="K277:K305" si="63">C277*E277*D277</f>
        <v>0</v>
      </c>
      <c r="L277" s="37">
        <f t="shared" ref="L277:L305" si="64">C277*E277*D277*D277</f>
        <v>0</v>
      </c>
      <c r="M277" s="37">
        <f t="shared" ca="1" si="58"/>
        <v>-0.19280312919734949</v>
      </c>
      <c r="N277" s="37">
        <f t="shared" ref="N277:N304" ca="1" si="65">C277*(M277-E277)^2</f>
        <v>0</v>
      </c>
      <c r="O277" s="110">
        <f t="shared" ref="O277:O304" ca="1" si="66">(C277*O$1-O$2*F277+O$3*H277)^2</f>
        <v>0</v>
      </c>
      <c r="P277" s="37">
        <f t="shared" ref="P277:P304" ca="1" si="67">(-C277*O$2+O$4*F277-O$5*H277)^2</f>
        <v>0</v>
      </c>
      <c r="Q277" s="37">
        <f t="shared" ref="Q277:Q304" ca="1" si="68">+(C277*O$3-F277*O$5+H277*O$6)^2</f>
        <v>0</v>
      </c>
      <c r="R277">
        <f t="shared" ca="1" si="59"/>
        <v>0.19280312919734949</v>
      </c>
    </row>
    <row r="278" spans="1:18">
      <c r="A278" s="107"/>
      <c r="B278" s="107"/>
      <c r="C278" s="107"/>
      <c r="D278" s="109">
        <f t="shared" si="56"/>
        <v>0</v>
      </c>
      <c r="E278" s="109">
        <f t="shared" si="56"/>
        <v>0</v>
      </c>
      <c r="F278" s="37">
        <f t="shared" si="57"/>
        <v>0</v>
      </c>
      <c r="G278" s="37">
        <f t="shared" si="57"/>
        <v>0</v>
      </c>
      <c r="H278" s="37">
        <f t="shared" si="60"/>
        <v>0</v>
      </c>
      <c r="I278" s="37">
        <f t="shared" si="61"/>
        <v>0</v>
      </c>
      <c r="J278" s="37">
        <f t="shared" si="62"/>
        <v>0</v>
      </c>
      <c r="K278" s="37">
        <f t="shared" si="63"/>
        <v>0</v>
      </c>
      <c r="L278" s="37">
        <f t="shared" si="64"/>
        <v>0</v>
      </c>
      <c r="M278" s="37">
        <f t="shared" ca="1" si="58"/>
        <v>-0.19280312919734949</v>
      </c>
      <c r="N278" s="37">
        <f t="shared" ca="1" si="65"/>
        <v>0</v>
      </c>
      <c r="O278" s="110">
        <f t="shared" ca="1" si="66"/>
        <v>0</v>
      </c>
      <c r="P278" s="37">
        <f t="shared" ca="1" si="67"/>
        <v>0</v>
      </c>
      <c r="Q278" s="37">
        <f t="shared" ca="1" si="68"/>
        <v>0</v>
      </c>
      <c r="R278">
        <f t="shared" ca="1" si="59"/>
        <v>0.19280312919734949</v>
      </c>
    </row>
    <row r="279" spans="1:18">
      <c r="A279" s="107"/>
      <c r="B279" s="107"/>
      <c r="C279" s="107"/>
      <c r="D279" s="109">
        <f t="shared" si="56"/>
        <v>0</v>
      </c>
      <c r="E279" s="109">
        <f t="shared" si="56"/>
        <v>0</v>
      </c>
      <c r="F279" s="37">
        <f t="shared" si="57"/>
        <v>0</v>
      </c>
      <c r="G279" s="37">
        <f t="shared" si="57"/>
        <v>0</v>
      </c>
      <c r="H279" s="37">
        <f t="shared" si="60"/>
        <v>0</v>
      </c>
      <c r="I279" s="37">
        <f t="shared" si="61"/>
        <v>0</v>
      </c>
      <c r="J279" s="37">
        <f t="shared" si="62"/>
        <v>0</v>
      </c>
      <c r="K279" s="37">
        <f t="shared" si="63"/>
        <v>0</v>
      </c>
      <c r="L279" s="37">
        <f t="shared" si="64"/>
        <v>0</v>
      </c>
      <c r="M279" s="37">
        <f t="shared" ca="1" si="58"/>
        <v>-0.19280312919734949</v>
      </c>
      <c r="N279" s="37">
        <f t="shared" ca="1" si="65"/>
        <v>0</v>
      </c>
      <c r="O279" s="110">
        <f t="shared" ca="1" si="66"/>
        <v>0</v>
      </c>
      <c r="P279" s="37">
        <f t="shared" ca="1" si="67"/>
        <v>0</v>
      </c>
      <c r="Q279" s="37">
        <f t="shared" ca="1" si="68"/>
        <v>0</v>
      </c>
      <c r="R279">
        <f t="shared" ca="1" si="59"/>
        <v>0.19280312919734949</v>
      </c>
    </row>
    <row r="280" spans="1:18">
      <c r="A280" s="107"/>
      <c r="B280" s="107"/>
      <c r="C280" s="107"/>
      <c r="D280" s="109">
        <f t="shared" si="56"/>
        <v>0</v>
      </c>
      <c r="E280" s="109">
        <f t="shared" si="56"/>
        <v>0</v>
      </c>
      <c r="F280" s="37">
        <f t="shared" si="57"/>
        <v>0</v>
      </c>
      <c r="G280" s="37">
        <f t="shared" si="57"/>
        <v>0</v>
      </c>
      <c r="H280" s="37">
        <f t="shared" si="60"/>
        <v>0</v>
      </c>
      <c r="I280" s="37">
        <f t="shared" si="61"/>
        <v>0</v>
      </c>
      <c r="J280" s="37">
        <f t="shared" si="62"/>
        <v>0</v>
      </c>
      <c r="K280" s="37">
        <f t="shared" si="63"/>
        <v>0</v>
      </c>
      <c r="L280" s="37">
        <f t="shared" si="64"/>
        <v>0</v>
      </c>
      <c r="M280" s="37">
        <f t="shared" ca="1" si="58"/>
        <v>-0.19280312919734949</v>
      </c>
      <c r="N280" s="37">
        <f t="shared" ca="1" si="65"/>
        <v>0</v>
      </c>
      <c r="O280" s="110">
        <f t="shared" ca="1" si="66"/>
        <v>0</v>
      </c>
      <c r="P280" s="37">
        <f t="shared" ca="1" si="67"/>
        <v>0</v>
      </c>
      <c r="Q280" s="37">
        <f t="shared" ca="1" si="68"/>
        <v>0</v>
      </c>
      <c r="R280">
        <f t="shared" ca="1" si="59"/>
        <v>0.19280312919734949</v>
      </c>
    </row>
    <row r="281" spans="1:18">
      <c r="A281" s="107"/>
      <c r="B281" s="107"/>
      <c r="C281" s="107"/>
      <c r="D281" s="109">
        <f t="shared" si="56"/>
        <v>0</v>
      </c>
      <c r="E281" s="109">
        <f t="shared" si="56"/>
        <v>0</v>
      </c>
      <c r="F281" s="37">
        <f t="shared" si="57"/>
        <v>0</v>
      </c>
      <c r="G281" s="37">
        <f t="shared" si="57"/>
        <v>0</v>
      </c>
      <c r="H281" s="37">
        <f t="shared" si="60"/>
        <v>0</v>
      </c>
      <c r="I281" s="37">
        <f t="shared" si="61"/>
        <v>0</v>
      </c>
      <c r="J281" s="37">
        <f t="shared" si="62"/>
        <v>0</v>
      </c>
      <c r="K281" s="37">
        <f t="shared" si="63"/>
        <v>0</v>
      </c>
      <c r="L281" s="37">
        <f t="shared" si="64"/>
        <v>0</v>
      </c>
      <c r="M281" s="37">
        <f t="shared" ca="1" si="58"/>
        <v>-0.19280312919734949</v>
      </c>
      <c r="N281" s="37">
        <f t="shared" ca="1" si="65"/>
        <v>0</v>
      </c>
      <c r="O281" s="110">
        <f t="shared" ca="1" si="66"/>
        <v>0</v>
      </c>
      <c r="P281" s="37">
        <f t="shared" ca="1" si="67"/>
        <v>0</v>
      </c>
      <c r="Q281" s="37">
        <f t="shared" ca="1" si="68"/>
        <v>0</v>
      </c>
      <c r="R281">
        <f t="shared" ca="1" si="59"/>
        <v>0.19280312919734949</v>
      </c>
    </row>
    <row r="282" spans="1:18">
      <c r="A282" s="107"/>
      <c r="B282" s="107"/>
      <c r="C282" s="107"/>
      <c r="D282" s="109">
        <f t="shared" si="56"/>
        <v>0</v>
      </c>
      <c r="E282" s="109">
        <f t="shared" si="56"/>
        <v>0</v>
      </c>
      <c r="F282" s="37">
        <f t="shared" si="57"/>
        <v>0</v>
      </c>
      <c r="G282" s="37">
        <f t="shared" si="57"/>
        <v>0</v>
      </c>
      <c r="H282" s="37">
        <f t="shared" si="60"/>
        <v>0</v>
      </c>
      <c r="I282" s="37">
        <f t="shared" si="61"/>
        <v>0</v>
      </c>
      <c r="J282" s="37">
        <f t="shared" si="62"/>
        <v>0</v>
      </c>
      <c r="K282" s="37">
        <f t="shared" si="63"/>
        <v>0</v>
      </c>
      <c r="L282" s="37">
        <f t="shared" si="64"/>
        <v>0</v>
      </c>
      <c r="M282" s="37">
        <f t="shared" ca="1" si="58"/>
        <v>-0.19280312919734949</v>
      </c>
      <c r="N282" s="37">
        <f t="shared" ca="1" si="65"/>
        <v>0</v>
      </c>
      <c r="O282" s="110">
        <f t="shared" ca="1" si="66"/>
        <v>0</v>
      </c>
      <c r="P282" s="37">
        <f t="shared" ca="1" si="67"/>
        <v>0</v>
      </c>
      <c r="Q282" s="37">
        <f t="shared" ca="1" si="68"/>
        <v>0</v>
      </c>
      <c r="R282">
        <f t="shared" ca="1" si="59"/>
        <v>0.19280312919734949</v>
      </c>
    </row>
    <row r="283" spans="1:18">
      <c r="A283" s="107"/>
      <c r="B283" s="107"/>
      <c r="C283" s="107"/>
      <c r="D283" s="109">
        <f t="shared" si="56"/>
        <v>0</v>
      </c>
      <c r="E283" s="109">
        <f t="shared" si="56"/>
        <v>0</v>
      </c>
      <c r="F283" s="37">
        <f t="shared" si="57"/>
        <v>0</v>
      </c>
      <c r="G283" s="37">
        <f t="shared" si="57"/>
        <v>0</v>
      </c>
      <c r="H283" s="37">
        <f t="shared" si="60"/>
        <v>0</v>
      </c>
      <c r="I283" s="37">
        <f t="shared" si="61"/>
        <v>0</v>
      </c>
      <c r="J283" s="37">
        <f t="shared" si="62"/>
        <v>0</v>
      </c>
      <c r="K283" s="37">
        <f t="shared" si="63"/>
        <v>0</v>
      </c>
      <c r="L283" s="37">
        <f t="shared" si="64"/>
        <v>0</v>
      </c>
      <c r="M283" s="37">
        <f t="shared" ca="1" si="58"/>
        <v>-0.19280312919734949</v>
      </c>
      <c r="N283" s="37">
        <f t="shared" ca="1" si="65"/>
        <v>0</v>
      </c>
      <c r="O283" s="110">
        <f t="shared" ca="1" si="66"/>
        <v>0</v>
      </c>
      <c r="P283" s="37">
        <f t="shared" ca="1" si="67"/>
        <v>0</v>
      </c>
      <c r="Q283" s="37">
        <f t="shared" ca="1" si="68"/>
        <v>0</v>
      </c>
      <c r="R283">
        <f t="shared" ca="1" si="59"/>
        <v>0.19280312919734949</v>
      </c>
    </row>
    <row r="284" spans="1:18">
      <c r="A284" s="107"/>
      <c r="B284" s="107"/>
      <c r="C284" s="107"/>
      <c r="D284" s="109">
        <f t="shared" si="56"/>
        <v>0</v>
      </c>
      <c r="E284" s="109">
        <f t="shared" si="56"/>
        <v>0</v>
      </c>
      <c r="F284" s="37">
        <f t="shared" si="57"/>
        <v>0</v>
      </c>
      <c r="G284" s="37">
        <f t="shared" si="57"/>
        <v>0</v>
      </c>
      <c r="H284" s="37">
        <f t="shared" si="60"/>
        <v>0</v>
      </c>
      <c r="I284" s="37">
        <f t="shared" si="61"/>
        <v>0</v>
      </c>
      <c r="J284" s="37">
        <f t="shared" si="62"/>
        <v>0</v>
      </c>
      <c r="K284" s="37">
        <f t="shared" si="63"/>
        <v>0</v>
      </c>
      <c r="L284" s="37">
        <f t="shared" si="64"/>
        <v>0</v>
      </c>
      <c r="M284" s="37">
        <f t="shared" ca="1" si="58"/>
        <v>-0.19280312919734949</v>
      </c>
      <c r="N284" s="37">
        <f t="shared" ca="1" si="65"/>
        <v>0</v>
      </c>
      <c r="O284" s="110">
        <f t="shared" ca="1" si="66"/>
        <v>0</v>
      </c>
      <c r="P284" s="37">
        <f t="shared" ca="1" si="67"/>
        <v>0</v>
      </c>
      <c r="Q284" s="37">
        <f t="shared" ca="1" si="68"/>
        <v>0</v>
      </c>
      <c r="R284">
        <f t="shared" ca="1" si="59"/>
        <v>0.19280312919734949</v>
      </c>
    </row>
    <row r="285" spans="1:18">
      <c r="A285" s="107"/>
      <c r="B285" s="107"/>
      <c r="C285" s="107"/>
      <c r="D285" s="109">
        <f t="shared" si="56"/>
        <v>0</v>
      </c>
      <c r="E285" s="109">
        <f t="shared" si="56"/>
        <v>0</v>
      </c>
      <c r="F285" s="37">
        <f t="shared" si="57"/>
        <v>0</v>
      </c>
      <c r="G285" s="37">
        <f t="shared" si="57"/>
        <v>0</v>
      </c>
      <c r="H285" s="37">
        <f t="shared" si="60"/>
        <v>0</v>
      </c>
      <c r="I285" s="37">
        <f t="shared" si="61"/>
        <v>0</v>
      </c>
      <c r="J285" s="37">
        <f t="shared" si="62"/>
        <v>0</v>
      </c>
      <c r="K285" s="37">
        <f t="shared" si="63"/>
        <v>0</v>
      </c>
      <c r="L285" s="37">
        <f t="shared" si="64"/>
        <v>0</v>
      </c>
      <c r="M285" s="37">
        <f t="shared" ca="1" si="58"/>
        <v>-0.19280312919734949</v>
      </c>
      <c r="N285" s="37">
        <f t="shared" ca="1" si="65"/>
        <v>0</v>
      </c>
      <c r="O285" s="110">
        <f t="shared" ca="1" si="66"/>
        <v>0</v>
      </c>
      <c r="P285" s="37">
        <f t="shared" ca="1" si="67"/>
        <v>0</v>
      </c>
      <c r="Q285" s="37">
        <f t="shared" ca="1" si="68"/>
        <v>0</v>
      </c>
      <c r="R285">
        <f t="shared" ca="1" si="59"/>
        <v>0.19280312919734949</v>
      </c>
    </row>
    <row r="286" spans="1:18">
      <c r="A286" s="107"/>
      <c r="B286" s="107"/>
      <c r="C286" s="107"/>
      <c r="D286" s="109">
        <f t="shared" si="56"/>
        <v>0</v>
      </c>
      <c r="E286" s="109">
        <f t="shared" si="56"/>
        <v>0</v>
      </c>
      <c r="F286" s="37">
        <f t="shared" si="57"/>
        <v>0</v>
      </c>
      <c r="G286" s="37">
        <f t="shared" si="57"/>
        <v>0</v>
      </c>
      <c r="H286" s="37">
        <f t="shared" si="60"/>
        <v>0</v>
      </c>
      <c r="I286" s="37">
        <f t="shared" si="61"/>
        <v>0</v>
      </c>
      <c r="J286" s="37">
        <f t="shared" si="62"/>
        <v>0</v>
      </c>
      <c r="K286" s="37">
        <f t="shared" si="63"/>
        <v>0</v>
      </c>
      <c r="L286" s="37">
        <f t="shared" si="64"/>
        <v>0</v>
      </c>
      <c r="M286" s="37">
        <f t="shared" ca="1" si="58"/>
        <v>-0.19280312919734949</v>
      </c>
      <c r="N286" s="37">
        <f t="shared" ca="1" si="65"/>
        <v>0</v>
      </c>
      <c r="O286" s="110">
        <f t="shared" ca="1" si="66"/>
        <v>0</v>
      </c>
      <c r="P286" s="37">
        <f t="shared" ca="1" si="67"/>
        <v>0</v>
      </c>
      <c r="Q286" s="37">
        <f t="shared" ca="1" si="68"/>
        <v>0</v>
      </c>
      <c r="R286">
        <f t="shared" ca="1" si="59"/>
        <v>0.19280312919734949</v>
      </c>
    </row>
    <row r="287" spans="1:18">
      <c r="A287" s="107"/>
      <c r="B287" s="107"/>
      <c r="C287" s="107"/>
      <c r="D287" s="109">
        <f t="shared" si="56"/>
        <v>0</v>
      </c>
      <c r="E287" s="109">
        <f t="shared" si="56"/>
        <v>0</v>
      </c>
      <c r="F287" s="37">
        <f t="shared" si="57"/>
        <v>0</v>
      </c>
      <c r="G287" s="37">
        <f t="shared" si="57"/>
        <v>0</v>
      </c>
      <c r="H287" s="37">
        <f t="shared" si="60"/>
        <v>0</v>
      </c>
      <c r="I287" s="37">
        <f t="shared" si="61"/>
        <v>0</v>
      </c>
      <c r="J287" s="37">
        <f t="shared" si="62"/>
        <v>0</v>
      </c>
      <c r="K287" s="37">
        <f t="shared" si="63"/>
        <v>0</v>
      </c>
      <c r="L287" s="37">
        <f t="shared" si="64"/>
        <v>0</v>
      </c>
      <c r="M287" s="37">
        <f t="shared" ca="1" si="58"/>
        <v>-0.19280312919734949</v>
      </c>
      <c r="N287" s="37">
        <f t="shared" ca="1" si="65"/>
        <v>0</v>
      </c>
      <c r="O287" s="110">
        <f t="shared" ca="1" si="66"/>
        <v>0</v>
      </c>
      <c r="P287" s="37">
        <f t="shared" ca="1" si="67"/>
        <v>0</v>
      </c>
      <c r="Q287" s="37">
        <f t="shared" ca="1" si="68"/>
        <v>0</v>
      </c>
      <c r="R287">
        <f t="shared" ca="1" si="59"/>
        <v>0.19280312919734949</v>
      </c>
    </row>
    <row r="288" spans="1:18">
      <c r="A288" s="107"/>
      <c r="B288" s="107"/>
      <c r="C288" s="107"/>
      <c r="D288" s="109">
        <f t="shared" si="56"/>
        <v>0</v>
      </c>
      <c r="E288" s="109">
        <f t="shared" si="56"/>
        <v>0</v>
      </c>
      <c r="F288" s="37">
        <f t="shared" si="57"/>
        <v>0</v>
      </c>
      <c r="G288" s="37">
        <f t="shared" si="57"/>
        <v>0</v>
      </c>
      <c r="H288" s="37">
        <f t="shared" si="60"/>
        <v>0</v>
      </c>
      <c r="I288" s="37">
        <f t="shared" si="61"/>
        <v>0</v>
      </c>
      <c r="J288" s="37">
        <f t="shared" si="62"/>
        <v>0</v>
      </c>
      <c r="K288" s="37">
        <f t="shared" si="63"/>
        <v>0</v>
      </c>
      <c r="L288" s="37">
        <f t="shared" si="64"/>
        <v>0</v>
      </c>
      <c r="M288" s="37">
        <f t="shared" ca="1" si="58"/>
        <v>-0.19280312919734949</v>
      </c>
      <c r="N288" s="37">
        <f t="shared" ca="1" si="65"/>
        <v>0</v>
      </c>
      <c r="O288" s="110">
        <f t="shared" ca="1" si="66"/>
        <v>0</v>
      </c>
      <c r="P288" s="37">
        <f t="shared" ca="1" si="67"/>
        <v>0</v>
      </c>
      <c r="Q288" s="37">
        <f t="shared" ca="1" si="68"/>
        <v>0</v>
      </c>
      <c r="R288">
        <f t="shared" ca="1" si="59"/>
        <v>0.19280312919734949</v>
      </c>
    </row>
    <row r="289" spans="1:18">
      <c r="A289" s="107"/>
      <c r="B289" s="107"/>
      <c r="C289" s="107"/>
      <c r="D289" s="109">
        <f t="shared" si="56"/>
        <v>0</v>
      </c>
      <c r="E289" s="109">
        <f t="shared" si="56"/>
        <v>0</v>
      </c>
      <c r="F289" s="37">
        <f t="shared" si="57"/>
        <v>0</v>
      </c>
      <c r="G289" s="37">
        <f t="shared" si="57"/>
        <v>0</v>
      </c>
      <c r="H289" s="37">
        <f t="shared" si="60"/>
        <v>0</v>
      </c>
      <c r="I289" s="37">
        <f t="shared" si="61"/>
        <v>0</v>
      </c>
      <c r="J289" s="37">
        <f t="shared" si="62"/>
        <v>0</v>
      </c>
      <c r="K289" s="37">
        <f t="shared" si="63"/>
        <v>0</v>
      </c>
      <c r="L289" s="37">
        <f t="shared" si="64"/>
        <v>0</v>
      </c>
      <c r="M289" s="37">
        <f t="shared" ca="1" si="58"/>
        <v>-0.19280312919734949</v>
      </c>
      <c r="N289" s="37">
        <f t="shared" ca="1" si="65"/>
        <v>0</v>
      </c>
      <c r="O289" s="110">
        <f t="shared" ca="1" si="66"/>
        <v>0</v>
      </c>
      <c r="P289" s="37">
        <f t="shared" ca="1" si="67"/>
        <v>0</v>
      </c>
      <c r="Q289" s="37">
        <f t="shared" ca="1" si="68"/>
        <v>0</v>
      </c>
      <c r="R289">
        <f t="shared" ca="1" si="59"/>
        <v>0.19280312919734949</v>
      </c>
    </row>
    <row r="290" spans="1:18">
      <c r="A290" s="107"/>
      <c r="B290" s="107"/>
      <c r="C290" s="107"/>
      <c r="D290" s="109">
        <f t="shared" si="56"/>
        <v>0</v>
      </c>
      <c r="E290" s="109">
        <f t="shared" si="56"/>
        <v>0</v>
      </c>
      <c r="F290" s="37">
        <f t="shared" si="57"/>
        <v>0</v>
      </c>
      <c r="G290" s="37">
        <f t="shared" si="57"/>
        <v>0</v>
      </c>
      <c r="H290" s="37">
        <f t="shared" si="60"/>
        <v>0</v>
      </c>
      <c r="I290" s="37">
        <f t="shared" si="61"/>
        <v>0</v>
      </c>
      <c r="J290" s="37">
        <f t="shared" si="62"/>
        <v>0</v>
      </c>
      <c r="K290" s="37">
        <f t="shared" si="63"/>
        <v>0</v>
      </c>
      <c r="L290" s="37">
        <f t="shared" si="64"/>
        <v>0</v>
      </c>
      <c r="M290" s="37">
        <f t="shared" ca="1" si="58"/>
        <v>-0.19280312919734949</v>
      </c>
      <c r="N290" s="37">
        <f t="shared" ca="1" si="65"/>
        <v>0</v>
      </c>
      <c r="O290" s="110">
        <f t="shared" ca="1" si="66"/>
        <v>0</v>
      </c>
      <c r="P290" s="37">
        <f t="shared" ca="1" si="67"/>
        <v>0</v>
      </c>
      <c r="Q290" s="37">
        <f t="shared" ca="1" si="68"/>
        <v>0</v>
      </c>
      <c r="R290">
        <f t="shared" ca="1" si="59"/>
        <v>0.19280312919734949</v>
      </c>
    </row>
    <row r="291" spans="1:18">
      <c r="A291" s="107"/>
      <c r="B291" s="107"/>
      <c r="C291" s="107"/>
      <c r="D291" s="109">
        <f t="shared" si="56"/>
        <v>0</v>
      </c>
      <c r="E291" s="109">
        <f t="shared" si="56"/>
        <v>0</v>
      </c>
      <c r="F291" s="37">
        <f t="shared" si="57"/>
        <v>0</v>
      </c>
      <c r="G291" s="37">
        <f t="shared" si="57"/>
        <v>0</v>
      </c>
      <c r="H291" s="37">
        <f t="shared" si="60"/>
        <v>0</v>
      </c>
      <c r="I291" s="37">
        <f t="shared" si="61"/>
        <v>0</v>
      </c>
      <c r="J291" s="37">
        <f t="shared" si="62"/>
        <v>0</v>
      </c>
      <c r="K291" s="37">
        <f t="shared" si="63"/>
        <v>0</v>
      </c>
      <c r="L291" s="37">
        <f t="shared" si="64"/>
        <v>0</v>
      </c>
      <c r="M291" s="37">
        <f t="shared" ca="1" si="58"/>
        <v>-0.19280312919734949</v>
      </c>
      <c r="N291" s="37">
        <f t="shared" ca="1" si="65"/>
        <v>0</v>
      </c>
      <c r="O291" s="110">
        <f t="shared" ca="1" si="66"/>
        <v>0</v>
      </c>
      <c r="P291" s="37">
        <f t="shared" ca="1" si="67"/>
        <v>0</v>
      </c>
      <c r="Q291" s="37">
        <f t="shared" ca="1" si="68"/>
        <v>0</v>
      </c>
      <c r="R291">
        <f t="shared" ca="1" si="59"/>
        <v>0.19280312919734949</v>
      </c>
    </row>
    <row r="292" spans="1:18">
      <c r="A292" s="107"/>
      <c r="B292" s="107"/>
      <c r="C292" s="107"/>
      <c r="D292" s="109">
        <f t="shared" si="56"/>
        <v>0</v>
      </c>
      <c r="E292" s="109">
        <f t="shared" si="56"/>
        <v>0</v>
      </c>
      <c r="F292" s="37">
        <f t="shared" si="57"/>
        <v>0</v>
      </c>
      <c r="G292" s="37">
        <f t="shared" si="57"/>
        <v>0</v>
      </c>
      <c r="H292" s="37">
        <f t="shared" si="60"/>
        <v>0</v>
      </c>
      <c r="I292" s="37">
        <f t="shared" si="61"/>
        <v>0</v>
      </c>
      <c r="J292" s="37">
        <f t="shared" si="62"/>
        <v>0</v>
      </c>
      <c r="K292" s="37">
        <f t="shared" si="63"/>
        <v>0</v>
      </c>
      <c r="L292" s="37">
        <f t="shared" si="64"/>
        <v>0</v>
      </c>
      <c r="M292" s="37">
        <f t="shared" ca="1" si="58"/>
        <v>-0.19280312919734949</v>
      </c>
      <c r="N292" s="37">
        <f t="shared" ca="1" si="65"/>
        <v>0</v>
      </c>
      <c r="O292" s="110">
        <f t="shared" ca="1" si="66"/>
        <v>0</v>
      </c>
      <c r="P292" s="37">
        <f t="shared" ca="1" si="67"/>
        <v>0</v>
      </c>
      <c r="Q292" s="37">
        <f t="shared" ca="1" si="68"/>
        <v>0</v>
      </c>
      <c r="R292">
        <f t="shared" ca="1" si="59"/>
        <v>0.19280312919734949</v>
      </c>
    </row>
    <row r="293" spans="1:18">
      <c r="A293" s="107"/>
      <c r="B293" s="107"/>
      <c r="C293" s="107"/>
      <c r="D293" s="109">
        <f t="shared" si="56"/>
        <v>0</v>
      </c>
      <c r="E293" s="109">
        <f t="shared" si="56"/>
        <v>0</v>
      </c>
      <c r="F293" s="37">
        <f t="shared" si="57"/>
        <v>0</v>
      </c>
      <c r="G293" s="37">
        <f t="shared" si="57"/>
        <v>0</v>
      </c>
      <c r="H293" s="37">
        <f t="shared" si="60"/>
        <v>0</v>
      </c>
      <c r="I293" s="37">
        <f t="shared" si="61"/>
        <v>0</v>
      </c>
      <c r="J293" s="37">
        <f t="shared" si="62"/>
        <v>0</v>
      </c>
      <c r="K293" s="37">
        <f t="shared" si="63"/>
        <v>0</v>
      </c>
      <c r="L293" s="37">
        <f t="shared" si="64"/>
        <v>0</v>
      </c>
      <c r="M293" s="37">
        <f t="shared" ca="1" si="58"/>
        <v>-0.19280312919734949</v>
      </c>
      <c r="N293" s="37">
        <f t="shared" ca="1" si="65"/>
        <v>0</v>
      </c>
      <c r="O293" s="110">
        <f t="shared" ca="1" si="66"/>
        <v>0</v>
      </c>
      <c r="P293" s="37">
        <f t="shared" ca="1" si="67"/>
        <v>0</v>
      </c>
      <c r="Q293" s="37">
        <f t="shared" ca="1" si="68"/>
        <v>0</v>
      </c>
      <c r="R293">
        <f t="shared" ca="1" si="59"/>
        <v>0.19280312919734949</v>
      </c>
    </row>
    <row r="294" spans="1:18">
      <c r="A294" s="107"/>
      <c r="B294" s="107"/>
      <c r="C294" s="107"/>
      <c r="D294" s="109">
        <f t="shared" si="56"/>
        <v>0</v>
      </c>
      <c r="E294" s="109">
        <f t="shared" si="56"/>
        <v>0</v>
      </c>
      <c r="F294" s="37">
        <f t="shared" si="57"/>
        <v>0</v>
      </c>
      <c r="G294" s="37">
        <f t="shared" si="57"/>
        <v>0</v>
      </c>
      <c r="H294" s="37">
        <f t="shared" si="60"/>
        <v>0</v>
      </c>
      <c r="I294" s="37">
        <f t="shared" si="61"/>
        <v>0</v>
      </c>
      <c r="J294" s="37">
        <f t="shared" si="62"/>
        <v>0</v>
      </c>
      <c r="K294" s="37">
        <f t="shared" si="63"/>
        <v>0</v>
      </c>
      <c r="L294" s="37">
        <f t="shared" si="64"/>
        <v>0</v>
      </c>
      <c r="M294" s="37">
        <f t="shared" ca="1" si="58"/>
        <v>-0.19280312919734949</v>
      </c>
      <c r="N294" s="37">
        <f t="shared" ca="1" si="65"/>
        <v>0</v>
      </c>
      <c r="O294" s="110">
        <f t="shared" ca="1" si="66"/>
        <v>0</v>
      </c>
      <c r="P294" s="37">
        <f t="shared" ca="1" si="67"/>
        <v>0</v>
      </c>
      <c r="Q294" s="37">
        <f t="shared" ca="1" si="68"/>
        <v>0</v>
      </c>
      <c r="R294">
        <f t="shared" ca="1" si="59"/>
        <v>0.19280312919734949</v>
      </c>
    </row>
    <row r="295" spans="1:18">
      <c r="A295" s="107"/>
      <c r="B295" s="107"/>
      <c r="C295" s="107"/>
      <c r="D295" s="109">
        <f t="shared" si="56"/>
        <v>0</v>
      </c>
      <c r="E295" s="109">
        <f t="shared" si="56"/>
        <v>0</v>
      </c>
      <c r="F295" s="37">
        <f t="shared" si="57"/>
        <v>0</v>
      </c>
      <c r="G295" s="37">
        <f t="shared" si="57"/>
        <v>0</v>
      </c>
      <c r="H295" s="37">
        <f t="shared" si="60"/>
        <v>0</v>
      </c>
      <c r="I295" s="37">
        <f t="shared" si="61"/>
        <v>0</v>
      </c>
      <c r="J295" s="37">
        <f t="shared" si="62"/>
        <v>0</v>
      </c>
      <c r="K295" s="37">
        <f t="shared" si="63"/>
        <v>0</v>
      </c>
      <c r="L295" s="37">
        <f t="shared" si="64"/>
        <v>0</v>
      </c>
      <c r="M295" s="37">
        <f t="shared" ca="1" si="58"/>
        <v>-0.19280312919734949</v>
      </c>
      <c r="N295" s="37">
        <f t="shared" ca="1" si="65"/>
        <v>0</v>
      </c>
      <c r="O295" s="110">
        <f t="shared" ca="1" si="66"/>
        <v>0</v>
      </c>
      <c r="P295" s="37">
        <f t="shared" ca="1" si="67"/>
        <v>0</v>
      </c>
      <c r="Q295" s="37">
        <f t="shared" ca="1" si="68"/>
        <v>0</v>
      </c>
      <c r="R295">
        <f t="shared" ca="1" si="59"/>
        <v>0.19280312919734949</v>
      </c>
    </row>
    <row r="296" spans="1:18">
      <c r="A296" s="107"/>
      <c r="B296" s="107"/>
      <c r="C296" s="107"/>
      <c r="D296" s="109">
        <f t="shared" si="56"/>
        <v>0</v>
      </c>
      <c r="E296" s="109">
        <f t="shared" si="56"/>
        <v>0</v>
      </c>
      <c r="F296" s="37">
        <f t="shared" si="57"/>
        <v>0</v>
      </c>
      <c r="G296" s="37">
        <f t="shared" si="57"/>
        <v>0</v>
      </c>
      <c r="H296" s="37">
        <f t="shared" si="60"/>
        <v>0</v>
      </c>
      <c r="I296" s="37">
        <f t="shared" si="61"/>
        <v>0</v>
      </c>
      <c r="J296" s="37">
        <f t="shared" si="62"/>
        <v>0</v>
      </c>
      <c r="K296" s="37">
        <f t="shared" si="63"/>
        <v>0</v>
      </c>
      <c r="L296" s="37">
        <f t="shared" si="64"/>
        <v>0</v>
      </c>
      <c r="M296" s="37">
        <f t="shared" ca="1" si="58"/>
        <v>-0.19280312919734949</v>
      </c>
      <c r="N296" s="37">
        <f t="shared" ca="1" si="65"/>
        <v>0</v>
      </c>
      <c r="O296" s="110">
        <f t="shared" ca="1" si="66"/>
        <v>0</v>
      </c>
      <c r="P296" s="37">
        <f t="shared" ca="1" si="67"/>
        <v>0</v>
      </c>
      <c r="Q296" s="37">
        <f t="shared" ca="1" si="68"/>
        <v>0</v>
      </c>
      <c r="R296">
        <f t="shared" ca="1" si="59"/>
        <v>0.19280312919734949</v>
      </c>
    </row>
    <row r="297" spans="1:18">
      <c r="A297" s="107"/>
      <c r="B297" s="107"/>
      <c r="C297" s="107"/>
      <c r="D297" s="109">
        <f t="shared" si="56"/>
        <v>0</v>
      </c>
      <c r="E297" s="109">
        <f t="shared" si="56"/>
        <v>0</v>
      </c>
      <c r="F297" s="37">
        <f t="shared" si="57"/>
        <v>0</v>
      </c>
      <c r="G297" s="37">
        <f t="shared" si="57"/>
        <v>0</v>
      </c>
      <c r="H297" s="37">
        <f t="shared" si="60"/>
        <v>0</v>
      </c>
      <c r="I297" s="37">
        <f t="shared" si="61"/>
        <v>0</v>
      </c>
      <c r="J297" s="37">
        <f t="shared" si="62"/>
        <v>0</v>
      </c>
      <c r="K297" s="37">
        <f t="shared" si="63"/>
        <v>0</v>
      </c>
      <c r="L297" s="37">
        <f t="shared" si="64"/>
        <v>0</v>
      </c>
      <c r="M297" s="37">
        <f t="shared" ca="1" si="58"/>
        <v>-0.19280312919734949</v>
      </c>
      <c r="N297" s="37">
        <f t="shared" ca="1" si="65"/>
        <v>0</v>
      </c>
      <c r="O297" s="110">
        <f t="shared" ca="1" si="66"/>
        <v>0</v>
      </c>
      <c r="P297" s="37">
        <f t="shared" ca="1" si="67"/>
        <v>0</v>
      </c>
      <c r="Q297" s="37">
        <f t="shared" ca="1" si="68"/>
        <v>0</v>
      </c>
      <c r="R297">
        <f t="shared" ca="1" si="59"/>
        <v>0.19280312919734949</v>
      </c>
    </row>
    <row r="298" spans="1:18">
      <c r="A298" s="107"/>
      <c r="B298" s="107"/>
      <c r="C298" s="107"/>
      <c r="D298" s="109">
        <f t="shared" si="56"/>
        <v>0</v>
      </c>
      <c r="E298" s="109">
        <f t="shared" si="56"/>
        <v>0</v>
      </c>
      <c r="F298" s="37">
        <f t="shared" si="57"/>
        <v>0</v>
      </c>
      <c r="G298" s="37">
        <f t="shared" si="57"/>
        <v>0</v>
      </c>
      <c r="H298" s="37">
        <f t="shared" si="60"/>
        <v>0</v>
      </c>
      <c r="I298" s="37">
        <f t="shared" si="61"/>
        <v>0</v>
      </c>
      <c r="J298" s="37">
        <f t="shared" si="62"/>
        <v>0</v>
      </c>
      <c r="K298" s="37">
        <f t="shared" si="63"/>
        <v>0</v>
      </c>
      <c r="L298" s="37">
        <f t="shared" si="64"/>
        <v>0</v>
      </c>
      <c r="M298" s="37">
        <f t="shared" ca="1" si="58"/>
        <v>-0.19280312919734949</v>
      </c>
      <c r="N298" s="37">
        <f t="shared" ca="1" si="65"/>
        <v>0</v>
      </c>
      <c r="O298" s="110">
        <f t="shared" ca="1" si="66"/>
        <v>0</v>
      </c>
      <c r="P298" s="37">
        <f t="shared" ca="1" si="67"/>
        <v>0</v>
      </c>
      <c r="Q298" s="37">
        <f t="shared" ca="1" si="68"/>
        <v>0</v>
      </c>
      <c r="R298">
        <f t="shared" ca="1" si="59"/>
        <v>0.19280312919734949</v>
      </c>
    </row>
    <row r="299" spans="1:18">
      <c r="A299" s="107"/>
      <c r="B299" s="107"/>
      <c r="C299" s="107"/>
      <c r="D299" s="109">
        <f t="shared" si="56"/>
        <v>0</v>
      </c>
      <c r="E299" s="109">
        <f t="shared" si="56"/>
        <v>0</v>
      </c>
      <c r="F299" s="37">
        <f t="shared" si="57"/>
        <v>0</v>
      </c>
      <c r="G299" s="37">
        <f t="shared" si="57"/>
        <v>0</v>
      </c>
      <c r="H299" s="37">
        <f t="shared" si="60"/>
        <v>0</v>
      </c>
      <c r="I299" s="37">
        <f t="shared" si="61"/>
        <v>0</v>
      </c>
      <c r="J299" s="37">
        <f t="shared" si="62"/>
        <v>0</v>
      </c>
      <c r="K299" s="37">
        <f t="shared" si="63"/>
        <v>0</v>
      </c>
      <c r="L299" s="37">
        <f t="shared" si="64"/>
        <v>0</v>
      </c>
      <c r="M299" s="37">
        <f t="shared" ca="1" si="58"/>
        <v>-0.19280312919734949</v>
      </c>
      <c r="N299" s="37">
        <f t="shared" ca="1" si="65"/>
        <v>0</v>
      </c>
      <c r="O299" s="110">
        <f t="shared" ca="1" si="66"/>
        <v>0</v>
      </c>
      <c r="P299" s="37">
        <f t="shared" ca="1" si="67"/>
        <v>0</v>
      </c>
      <c r="Q299" s="37">
        <f t="shared" ca="1" si="68"/>
        <v>0</v>
      </c>
      <c r="R299">
        <f t="shared" ca="1" si="59"/>
        <v>0.19280312919734949</v>
      </c>
    </row>
    <row r="300" spans="1:18">
      <c r="A300" s="107"/>
      <c r="B300" s="107"/>
      <c r="C300" s="107"/>
      <c r="D300" s="109">
        <f t="shared" si="56"/>
        <v>0</v>
      </c>
      <c r="E300" s="109">
        <f t="shared" si="56"/>
        <v>0</v>
      </c>
      <c r="F300" s="37">
        <f t="shared" si="57"/>
        <v>0</v>
      </c>
      <c r="G300" s="37">
        <f t="shared" si="57"/>
        <v>0</v>
      </c>
      <c r="H300" s="37">
        <f t="shared" si="60"/>
        <v>0</v>
      </c>
      <c r="I300" s="37">
        <f t="shared" si="61"/>
        <v>0</v>
      </c>
      <c r="J300" s="37">
        <f t="shared" si="62"/>
        <v>0</v>
      </c>
      <c r="K300" s="37">
        <f t="shared" si="63"/>
        <v>0</v>
      </c>
      <c r="L300" s="37">
        <f t="shared" si="64"/>
        <v>0</v>
      </c>
      <c r="M300" s="37">
        <f t="shared" ca="1" si="58"/>
        <v>-0.19280312919734949</v>
      </c>
      <c r="N300" s="37">
        <f t="shared" ca="1" si="65"/>
        <v>0</v>
      </c>
      <c r="O300" s="110">
        <f t="shared" ca="1" si="66"/>
        <v>0</v>
      </c>
      <c r="P300" s="37">
        <f t="shared" ca="1" si="67"/>
        <v>0</v>
      </c>
      <c r="Q300" s="37">
        <f t="shared" ca="1" si="68"/>
        <v>0</v>
      </c>
      <c r="R300">
        <f t="shared" ca="1" si="59"/>
        <v>0.19280312919734949</v>
      </c>
    </row>
    <row r="301" spans="1:18">
      <c r="A301" s="107"/>
      <c r="B301" s="107"/>
      <c r="C301" s="107"/>
      <c r="D301" s="109">
        <f t="shared" si="56"/>
        <v>0</v>
      </c>
      <c r="E301" s="109">
        <f t="shared" si="56"/>
        <v>0</v>
      </c>
      <c r="F301" s="37">
        <f t="shared" si="57"/>
        <v>0</v>
      </c>
      <c r="G301" s="37">
        <f t="shared" si="57"/>
        <v>0</v>
      </c>
      <c r="H301" s="37">
        <f t="shared" si="60"/>
        <v>0</v>
      </c>
      <c r="I301" s="37">
        <f t="shared" si="61"/>
        <v>0</v>
      </c>
      <c r="J301" s="37">
        <f t="shared" si="62"/>
        <v>0</v>
      </c>
      <c r="K301" s="37">
        <f t="shared" si="63"/>
        <v>0</v>
      </c>
      <c r="L301" s="37">
        <f t="shared" si="64"/>
        <v>0</v>
      </c>
      <c r="M301" s="37">
        <f t="shared" ca="1" si="58"/>
        <v>-0.19280312919734949</v>
      </c>
      <c r="N301" s="37">
        <f t="shared" ca="1" si="65"/>
        <v>0</v>
      </c>
      <c r="O301" s="110">
        <f t="shared" ca="1" si="66"/>
        <v>0</v>
      </c>
      <c r="P301" s="37">
        <f t="shared" ca="1" si="67"/>
        <v>0</v>
      </c>
      <c r="Q301" s="37">
        <f t="shared" ca="1" si="68"/>
        <v>0</v>
      </c>
      <c r="R301">
        <f t="shared" ca="1" si="59"/>
        <v>0.19280312919734949</v>
      </c>
    </row>
    <row r="302" spans="1:18">
      <c r="A302" s="107"/>
      <c r="B302" s="107"/>
      <c r="C302" s="107"/>
      <c r="D302" s="109">
        <f t="shared" si="56"/>
        <v>0</v>
      </c>
      <c r="E302" s="109">
        <f t="shared" si="56"/>
        <v>0</v>
      </c>
      <c r="F302" s="37">
        <f t="shared" si="57"/>
        <v>0</v>
      </c>
      <c r="G302" s="37">
        <f t="shared" si="57"/>
        <v>0</v>
      </c>
      <c r="H302" s="37">
        <f t="shared" si="60"/>
        <v>0</v>
      </c>
      <c r="I302" s="37">
        <f t="shared" si="61"/>
        <v>0</v>
      </c>
      <c r="J302" s="37">
        <f t="shared" si="62"/>
        <v>0</v>
      </c>
      <c r="K302" s="37">
        <f t="shared" si="63"/>
        <v>0</v>
      </c>
      <c r="L302" s="37">
        <f t="shared" si="64"/>
        <v>0</v>
      </c>
      <c r="M302" s="37">
        <f t="shared" ca="1" si="58"/>
        <v>-0.19280312919734949</v>
      </c>
      <c r="N302" s="37">
        <f t="shared" ca="1" si="65"/>
        <v>0</v>
      </c>
      <c r="O302" s="110">
        <f t="shared" ca="1" si="66"/>
        <v>0</v>
      </c>
      <c r="P302" s="37">
        <f t="shared" ca="1" si="67"/>
        <v>0</v>
      </c>
      <c r="Q302" s="37">
        <f t="shared" ca="1" si="68"/>
        <v>0</v>
      </c>
      <c r="R302">
        <f t="shared" ca="1" si="59"/>
        <v>0.19280312919734949</v>
      </c>
    </row>
    <row r="303" spans="1:18">
      <c r="A303" s="107"/>
      <c r="B303" s="107"/>
      <c r="C303" s="107"/>
      <c r="D303" s="109">
        <f t="shared" si="56"/>
        <v>0</v>
      </c>
      <c r="E303" s="109">
        <f t="shared" si="56"/>
        <v>0</v>
      </c>
      <c r="F303" s="37">
        <f t="shared" si="57"/>
        <v>0</v>
      </c>
      <c r="G303" s="37">
        <f t="shared" si="57"/>
        <v>0</v>
      </c>
      <c r="H303" s="37">
        <f t="shared" si="60"/>
        <v>0</v>
      </c>
      <c r="I303" s="37">
        <f t="shared" si="61"/>
        <v>0</v>
      </c>
      <c r="J303" s="37">
        <f t="shared" si="62"/>
        <v>0</v>
      </c>
      <c r="K303" s="37">
        <f t="shared" si="63"/>
        <v>0</v>
      </c>
      <c r="L303" s="37">
        <f t="shared" si="64"/>
        <v>0</v>
      </c>
      <c r="M303" s="37">
        <f t="shared" ca="1" si="58"/>
        <v>-0.19280312919734949</v>
      </c>
      <c r="N303" s="37">
        <f t="shared" ca="1" si="65"/>
        <v>0</v>
      </c>
      <c r="O303" s="110">
        <f t="shared" ca="1" si="66"/>
        <v>0</v>
      </c>
      <c r="P303" s="37">
        <f t="shared" ca="1" si="67"/>
        <v>0</v>
      </c>
      <c r="Q303" s="37">
        <f t="shared" ca="1" si="68"/>
        <v>0</v>
      </c>
      <c r="R303">
        <f t="shared" ca="1" si="59"/>
        <v>0.19280312919734949</v>
      </c>
    </row>
    <row r="304" spans="1:18">
      <c r="A304" s="107"/>
      <c r="B304" s="107"/>
      <c r="C304" s="107"/>
      <c r="D304" s="109">
        <f t="shared" si="56"/>
        <v>0</v>
      </c>
      <c r="E304" s="109">
        <f t="shared" si="56"/>
        <v>0</v>
      </c>
      <c r="F304" s="37">
        <f t="shared" si="57"/>
        <v>0</v>
      </c>
      <c r="G304" s="37">
        <f t="shared" si="57"/>
        <v>0</v>
      </c>
      <c r="H304" s="37">
        <f t="shared" si="60"/>
        <v>0</v>
      </c>
      <c r="I304" s="37">
        <f t="shared" si="61"/>
        <v>0</v>
      </c>
      <c r="J304" s="37">
        <f t="shared" si="62"/>
        <v>0</v>
      </c>
      <c r="K304" s="37">
        <f t="shared" si="63"/>
        <v>0</v>
      </c>
      <c r="L304" s="37">
        <f t="shared" si="64"/>
        <v>0</v>
      </c>
      <c r="M304" s="37">
        <f t="shared" ca="1" si="58"/>
        <v>-0.19280312919734949</v>
      </c>
      <c r="N304" s="37">
        <f t="shared" ca="1" si="65"/>
        <v>0</v>
      </c>
      <c r="O304" s="110">
        <f t="shared" ca="1" si="66"/>
        <v>0</v>
      </c>
      <c r="P304" s="37">
        <f t="shared" ca="1" si="67"/>
        <v>0</v>
      </c>
      <c r="Q304" s="37">
        <f t="shared" ca="1" si="68"/>
        <v>0</v>
      </c>
      <c r="R304">
        <f t="shared" ca="1" si="59"/>
        <v>0.19280312919734949</v>
      </c>
    </row>
    <row r="305" spans="1:18">
      <c r="A305" s="107"/>
      <c r="B305" s="107"/>
      <c r="C305" s="107"/>
      <c r="D305" s="109">
        <f>A305/A$18</f>
        <v>0</v>
      </c>
      <c r="E305" s="109">
        <f>B305/B$18</f>
        <v>0</v>
      </c>
      <c r="F305" s="37">
        <f>$C305*D305</f>
        <v>0</v>
      </c>
      <c r="G305" s="37">
        <f>$C305*E305</f>
        <v>0</v>
      </c>
      <c r="H305" s="37">
        <f t="shared" si="60"/>
        <v>0</v>
      </c>
      <c r="I305" s="37">
        <f t="shared" si="61"/>
        <v>0</v>
      </c>
      <c r="J305" s="37">
        <f t="shared" si="62"/>
        <v>0</v>
      </c>
      <c r="K305" s="37">
        <f t="shared" si="63"/>
        <v>0</v>
      </c>
      <c r="L305" s="37">
        <f t="shared" si="64"/>
        <v>0</v>
      </c>
      <c r="M305" s="37">
        <f t="shared" ca="1" si="58"/>
        <v>-0.19280312919734949</v>
      </c>
      <c r="N305" s="37">
        <f ca="1">C305*(M305-E305)^2</f>
        <v>0</v>
      </c>
      <c r="O305" s="110">
        <f ca="1">(C305*O$1-O$2*F305+O$3*H305)^2</f>
        <v>0</v>
      </c>
      <c r="P305" s="37">
        <f ca="1">(-C305*O$2+O$4*F305-O$5*H305)^2</f>
        <v>0</v>
      </c>
      <c r="Q305" s="37">
        <f ca="1">+(C305*O$3-F305*O$5+H305*O$6)^2</f>
        <v>0</v>
      </c>
      <c r="R305">
        <f t="shared" ca="1" si="59"/>
        <v>0.19280312919734949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8"/>
  <sheetViews>
    <sheetView workbookViewId="0">
      <selection activeCell="E6" sqref="E6"/>
    </sheetView>
  </sheetViews>
  <sheetFormatPr defaultColWidth="10.28515625" defaultRowHeight="12.75"/>
  <cols>
    <col min="1" max="1" width="14.42578125" style="15" customWidth="1"/>
    <col min="2" max="2" width="5.140625" style="15" customWidth="1"/>
    <col min="3" max="3" width="11.85546875" style="15" customWidth="1"/>
    <col min="4" max="4" width="9.42578125" style="15" customWidth="1"/>
    <col min="5" max="5" width="16" style="15" customWidth="1"/>
    <col min="6" max="6" width="10.28515625" style="15"/>
    <col min="7" max="7" width="8.140625" style="15" customWidth="1"/>
    <col min="8" max="14" width="8.5703125" style="15" customWidth="1"/>
    <col min="15" max="15" width="8" style="15" customWidth="1"/>
    <col min="16" max="16" width="7.7109375" style="15" customWidth="1"/>
    <col min="17" max="17" width="9.85546875" style="15" customWidth="1"/>
    <col min="18" max="16384" width="10.28515625" style="15"/>
  </cols>
  <sheetData>
    <row r="1" spans="1:7" ht="20.25">
      <c r="A1" s="16" t="s">
        <v>274</v>
      </c>
    </row>
    <row r="2" spans="1:7">
      <c r="A2" s="15" t="s">
        <v>277</v>
      </c>
      <c r="B2" s="19" t="s">
        <v>278</v>
      </c>
    </row>
    <row r="4" spans="1:7">
      <c r="A4" s="20" t="s">
        <v>279</v>
      </c>
      <c r="C4" s="21">
        <v>31178.131000000001</v>
      </c>
      <c r="D4" s="22">
        <v>0.55633889999999997</v>
      </c>
    </row>
    <row r="6" spans="1:7">
      <c r="A6" s="20" t="s">
        <v>282</v>
      </c>
    </row>
    <row r="7" spans="1:7">
      <c r="A7" s="15" t="s">
        <v>283</v>
      </c>
      <c r="C7" s="15">
        <f>+C4</f>
        <v>31178.131000000001</v>
      </c>
    </row>
    <row r="8" spans="1:7">
      <c r="A8" s="15" t="s">
        <v>284</v>
      </c>
      <c r="C8" s="15">
        <f>+D4</f>
        <v>0.55633889999999997</v>
      </c>
    </row>
    <row r="9" spans="1:7">
      <c r="A9" s="23" t="s">
        <v>280</v>
      </c>
      <c r="B9"/>
      <c r="C9" s="24">
        <v>8</v>
      </c>
      <c r="D9" t="s">
        <v>281</v>
      </c>
      <c r="E9"/>
    </row>
    <row r="10" spans="1:7">
      <c r="A10"/>
      <c r="B10"/>
      <c r="C10" s="17" t="s">
        <v>287</v>
      </c>
      <c r="D10" s="17" t="s">
        <v>288</v>
      </c>
      <c r="E10"/>
    </row>
    <row r="11" spans="1:7">
      <c r="A11" t="s">
        <v>289</v>
      </c>
      <c r="B11"/>
      <c r="C11" s="37">
        <f ca="1">INTERCEPT(INDIRECT($G$11):G992,INDIRECT($F$11):F992)</f>
        <v>-1.586169001760664E-2</v>
      </c>
      <c r="D11" s="10"/>
      <c r="E11"/>
      <c r="F11" s="28" t="str">
        <f>"F"&amp;E19</f>
        <v>F21</v>
      </c>
      <c r="G11" s="29" t="str">
        <f>"G"&amp;E19</f>
        <v>G21</v>
      </c>
    </row>
    <row r="12" spans="1:7">
      <c r="A12" t="s">
        <v>290</v>
      </c>
      <c r="B12"/>
      <c r="C12" s="37">
        <f ca="1">SLOPE(INDIRECT($G$11):G992,INDIRECT($F$11):F992)</f>
        <v>1.3837069230330684E-6</v>
      </c>
      <c r="D12" s="10"/>
      <c r="E12"/>
    </row>
    <row r="13" spans="1:7">
      <c r="A13" t="s">
        <v>291</v>
      </c>
      <c r="B13"/>
      <c r="C13" s="10" t="s">
        <v>292</v>
      </c>
      <c r="D13" s="26" t="s">
        <v>294</v>
      </c>
      <c r="E13" s="24">
        <v>1</v>
      </c>
    </row>
    <row r="14" spans="1:7">
      <c r="A14"/>
      <c r="B14"/>
      <c r="C14"/>
      <c r="D14" s="26" t="s">
        <v>296</v>
      </c>
      <c r="E14" s="111">
        <f ca="1">NOW()+15018.5+$C$9/24</f>
        <v>60374.499325578705</v>
      </c>
    </row>
    <row r="15" spans="1:7">
      <c r="A15" s="35" t="s">
        <v>293</v>
      </c>
      <c r="B15"/>
      <c r="C15" s="36">
        <f ca="1">(C7+C11)+(C8+C12)*INT(MAX(F21:F3533))</f>
        <v>55630.383287796663</v>
      </c>
      <c r="D15" s="26" t="s">
        <v>298</v>
      </c>
      <c r="E15" s="37">
        <f ca="1">ROUND(2*(E14-$C$7)/$C$8,0)/2+E13</f>
        <v>52480.5</v>
      </c>
    </row>
    <row r="16" spans="1:7">
      <c r="A16" s="35" t="s">
        <v>295</v>
      </c>
      <c r="B16"/>
      <c r="C16" s="36">
        <f ca="1">+C8+C12</f>
        <v>0.55634028370692301</v>
      </c>
      <c r="D16" s="26" t="s">
        <v>300</v>
      </c>
      <c r="E16" s="29">
        <f ca="1">ROUND(2*(E14-$C$15)/$C$16,0)/2+E13</f>
        <v>8528.5</v>
      </c>
    </row>
    <row r="17" spans="1:35">
      <c r="A17" s="26" t="s">
        <v>297</v>
      </c>
      <c r="B17"/>
      <c r="C17">
        <f>COUNT(C21:C2191)</f>
        <v>38</v>
      </c>
      <c r="D17" s="26" t="s">
        <v>302</v>
      </c>
      <c r="E17" s="42">
        <f ca="1">+$C$15+$C$16*E16-15018.5-$C$9/24</f>
        <v>45356.298064057824</v>
      </c>
    </row>
    <row r="18" spans="1:35">
      <c r="A18" s="35" t="s">
        <v>432</v>
      </c>
      <c r="B18"/>
      <c r="C18" s="112">
        <f ca="1">+C15</f>
        <v>55630.383287796663</v>
      </c>
      <c r="D18" s="113">
        <f ca="1">+C16</f>
        <v>0.55634028370692301</v>
      </c>
      <c r="E18" s="114" t="s">
        <v>433</v>
      </c>
    </row>
    <row r="19" spans="1:35">
      <c r="A19" s="26" t="s">
        <v>286</v>
      </c>
      <c r="E19" s="27">
        <v>21</v>
      </c>
    </row>
    <row r="20" spans="1:35">
      <c r="A20" s="17" t="s">
        <v>303</v>
      </c>
      <c r="B20" s="17" t="s">
        <v>304</v>
      </c>
      <c r="C20" s="17" t="s">
        <v>305</v>
      </c>
      <c r="D20" s="17" t="s">
        <v>306</v>
      </c>
      <c r="E20" s="17" t="s">
        <v>307</v>
      </c>
      <c r="F20" s="17" t="s">
        <v>275</v>
      </c>
      <c r="G20" s="17" t="s">
        <v>308</v>
      </c>
      <c r="H20" s="18" t="s">
        <v>320</v>
      </c>
      <c r="I20" s="18" t="s">
        <v>434</v>
      </c>
      <c r="J20" s="18" t="s">
        <v>435</v>
      </c>
      <c r="K20" s="18" t="s">
        <v>436</v>
      </c>
      <c r="L20" s="18" t="s">
        <v>309</v>
      </c>
      <c r="M20" s="18" t="s">
        <v>310</v>
      </c>
      <c r="N20" s="18" t="s">
        <v>311</v>
      </c>
      <c r="O20" s="18" t="s">
        <v>312</v>
      </c>
      <c r="P20" s="18" t="s">
        <v>276</v>
      </c>
      <c r="Q20" s="17" t="s">
        <v>313</v>
      </c>
    </row>
    <row r="21" spans="1:35" ht="12.75" customHeight="1">
      <c r="A21" s="15" t="s">
        <v>320</v>
      </c>
      <c r="C21" s="1">
        <v>31178.131000000001</v>
      </c>
      <c r="D21" s="1" t="s">
        <v>292</v>
      </c>
      <c r="E21" s="15">
        <f t="shared" ref="E21:E40" si="0">+(C21-C$7)/C$8</f>
        <v>0</v>
      </c>
      <c r="F21" s="15">
        <f t="shared" ref="F21:F40" si="1">ROUND(2*E21,0)/2</f>
        <v>0</v>
      </c>
      <c r="G21" s="15">
        <f t="shared" ref="G21:G40" si="2">+C21-(C$7+F21*C$8)</f>
        <v>0</v>
      </c>
      <c r="H21" s="15">
        <f>+G21</f>
        <v>0</v>
      </c>
      <c r="O21" s="15">
        <f t="shared" ref="O21:O40" ca="1" si="3">+C$11+C$12*$F21</f>
        <v>-1.586169001760664E-2</v>
      </c>
      <c r="Q21" s="49">
        <f t="shared" ref="Q21:Q40" si="4">+C21-15018.5</f>
        <v>16159.631000000001</v>
      </c>
    </row>
    <row r="22" spans="1:35" ht="12.75" customHeight="1">
      <c r="A22" s="15" t="s">
        <v>321</v>
      </c>
      <c r="B22" s="10" t="s">
        <v>319</v>
      </c>
      <c r="C22" s="51">
        <v>40926.623</v>
      </c>
      <c r="D22" s="1"/>
      <c r="E22" s="15">
        <f t="shared" si="0"/>
        <v>17522.578413984713</v>
      </c>
      <c r="F22" s="15">
        <f t="shared" si="1"/>
        <v>17522.5</v>
      </c>
      <c r="G22" s="15">
        <f t="shared" si="2"/>
        <v>4.362474999652477E-2</v>
      </c>
      <c r="J22" s="15">
        <f>+G22</f>
        <v>4.362474999652477E-2</v>
      </c>
      <c r="O22" s="15">
        <f t="shared" ca="1" si="3"/>
        <v>8.3843145412402995E-3</v>
      </c>
      <c r="Q22" s="49">
        <f t="shared" si="4"/>
        <v>25908.123</v>
      </c>
      <c r="AF22" s="15">
        <v>5</v>
      </c>
      <c r="AG22" s="15" t="s">
        <v>322</v>
      </c>
      <c r="AI22" s="15" t="s">
        <v>323</v>
      </c>
    </row>
    <row r="23" spans="1:35" ht="12.75" customHeight="1">
      <c r="A23" s="15" t="s">
        <v>324</v>
      </c>
      <c r="B23" s="10"/>
      <c r="C23" s="51">
        <v>40974.493000000002</v>
      </c>
      <c r="D23" s="1"/>
      <c r="E23" s="15">
        <f t="shared" si="0"/>
        <v>17608.623089271667</v>
      </c>
      <c r="F23" s="15">
        <f t="shared" si="1"/>
        <v>17608.5</v>
      </c>
      <c r="G23" s="15">
        <f t="shared" si="2"/>
        <v>6.847935000405414E-2</v>
      </c>
      <c r="J23" s="15">
        <f>+G23</f>
        <v>6.847935000405414E-2</v>
      </c>
      <c r="O23" s="15">
        <f t="shared" ca="1" si="3"/>
        <v>8.5033133366211461E-3</v>
      </c>
      <c r="Q23" s="49">
        <f t="shared" si="4"/>
        <v>25955.993000000002</v>
      </c>
      <c r="AF23" s="15">
        <v>11</v>
      </c>
      <c r="AG23" s="15" t="s">
        <v>322</v>
      </c>
      <c r="AI23" s="15" t="s">
        <v>323</v>
      </c>
    </row>
    <row r="24" spans="1:35" ht="12.75" customHeight="1">
      <c r="A24" s="15" t="s">
        <v>325</v>
      </c>
      <c r="B24" s="10"/>
      <c r="C24" s="51">
        <v>43143.843999999997</v>
      </c>
      <c r="D24" s="1"/>
      <c r="E24" s="15">
        <f t="shared" si="0"/>
        <v>21507.956750822199</v>
      </c>
      <c r="F24" s="15">
        <f t="shared" si="1"/>
        <v>21508</v>
      </c>
      <c r="G24" s="15">
        <f t="shared" si="2"/>
        <v>-2.406120000523515E-2</v>
      </c>
      <c r="I24" s="15">
        <f t="shared" ref="I24:I40" si="5">+G24</f>
        <v>-2.406120000523515E-2</v>
      </c>
      <c r="O24" s="15">
        <f t="shared" ca="1" si="3"/>
        <v>1.3899078482988596E-2</v>
      </c>
      <c r="Q24" s="49">
        <f t="shared" si="4"/>
        <v>28125.343999999997</v>
      </c>
      <c r="AE24" s="15" t="s">
        <v>326</v>
      </c>
      <c r="AF24" s="15">
        <v>9</v>
      </c>
      <c r="AG24" s="15" t="s">
        <v>327</v>
      </c>
      <c r="AI24" s="15" t="s">
        <v>328</v>
      </c>
    </row>
    <row r="25" spans="1:35" ht="12.75" customHeight="1">
      <c r="A25" s="15" t="s">
        <v>325</v>
      </c>
      <c r="B25" s="10" t="s">
        <v>319</v>
      </c>
      <c r="C25" s="51">
        <v>43165.81</v>
      </c>
      <c r="D25" s="1"/>
      <c r="E25" s="15">
        <f t="shared" si="0"/>
        <v>21547.439878822057</v>
      </c>
      <c r="F25" s="15">
        <f t="shared" si="1"/>
        <v>21547.5</v>
      </c>
      <c r="G25" s="15">
        <f t="shared" si="2"/>
        <v>-3.3447750000050291E-2</v>
      </c>
      <c r="I25" s="15">
        <f t="shared" si="5"/>
        <v>-3.3447750000050291E-2</v>
      </c>
      <c r="O25" s="15">
        <f t="shared" ca="1" si="3"/>
        <v>1.3953734906448401E-2</v>
      </c>
      <c r="Q25" s="49">
        <f t="shared" si="4"/>
        <v>28147.309999999998</v>
      </c>
      <c r="AE25" s="15" t="s">
        <v>326</v>
      </c>
      <c r="AF25" s="15">
        <v>9</v>
      </c>
      <c r="AG25" s="15" t="s">
        <v>327</v>
      </c>
      <c r="AI25" s="15" t="s">
        <v>328</v>
      </c>
    </row>
    <row r="26" spans="1:35" ht="12.75" customHeight="1">
      <c r="A26" s="15" t="s">
        <v>325</v>
      </c>
      <c r="B26" s="10" t="s">
        <v>319</v>
      </c>
      <c r="C26" s="51">
        <v>43165.811999999998</v>
      </c>
      <c r="D26" s="1"/>
      <c r="E26" s="15">
        <f t="shared" si="0"/>
        <v>21547.443473753134</v>
      </c>
      <c r="F26" s="15">
        <f t="shared" si="1"/>
        <v>21547.5</v>
      </c>
      <c r="G26" s="15">
        <f t="shared" si="2"/>
        <v>-3.1447749999642838E-2</v>
      </c>
      <c r="I26" s="15">
        <f t="shared" si="5"/>
        <v>-3.1447749999642838E-2</v>
      </c>
      <c r="O26" s="15">
        <f t="shared" ca="1" si="3"/>
        <v>1.3953734906448401E-2</v>
      </c>
      <c r="Q26" s="49">
        <f t="shared" si="4"/>
        <v>28147.311999999998</v>
      </c>
      <c r="AE26" s="15" t="s">
        <v>326</v>
      </c>
      <c r="AF26" s="15">
        <v>6</v>
      </c>
      <c r="AG26" s="15" t="s">
        <v>329</v>
      </c>
      <c r="AI26" s="15" t="s">
        <v>328</v>
      </c>
    </row>
    <row r="27" spans="1:35" ht="12.75" customHeight="1">
      <c r="A27" s="15" t="s">
        <v>325</v>
      </c>
      <c r="B27" s="10"/>
      <c r="C27" s="51">
        <v>43503.803</v>
      </c>
      <c r="D27" s="1"/>
      <c r="E27" s="15">
        <f t="shared" si="0"/>
        <v>22154.9706482865</v>
      </c>
      <c r="F27" s="15">
        <f t="shared" si="1"/>
        <v>22155</v>
      </c>
      <c r="G27" s="15">
        <f t="shared" si="2"/>
        <v>-1.6329500002029818E-2</v>
      </c>
      <c r="I27" s="15">
        <f t="shared" si="5"/>
        <v>-1.6329500002029818E-2</v>
      </c>
      <c r="O27" s="15">
        <f t="shared" ca="1" si="3"/>
        <v>1.479433686219099E-2</v>
      </c>
      <c r="Q27" s="49">
        <f t="shared" si="4"/>
        <v>28485.303</v>
      </c>
      <c r="AE27" s="15" t="s">
        <v>326</v>
      </c>
      <c r="AF27" s="15">
        <v>12</v>
      </c>
      <c r="AG27" s="15" t="s">
        <v>329</v>
      </c>
      <c r="AI27" s="15" t="s">
        <v>328</v>
      </c>
    </row>
    <row r="28" spans="1:35" ht="12.75" customHeight="1">
      <c r="A28" s="15" t="s">
        <v>325</v>
      </c>
      <c r="B28" s="10"/>
      <c r="C28" s="51">
        <v>43820.932999999997</v>
      </c>
      <c r="D28" s="1"/>
      <c r="E28" s="15">
        <f t="shared" si="0"/>
        <v>22725.0008942391</v>
      </c>
      <c r="F28" s="15">
        <f t="shared" si="1"/>
        <v>22725</v>
      </c>
      <c r="G28" s="15">
        <f t="shared" si="2"/>
        <v>4.9749999743653461E-4</v>
      </c>
      <c r="I28" s="15">
        <f t="shared" si="5"/>
        <v>4.9749999743653461E-4</v>
      </c>
      <c r="O28" s="15">
        <f t="shared" ca="1" si="3"/>
        <v>1.558304980831984E-2</v>
      </c>
      <c r="Q28" s="49">
        <f t="shared" si="4"/>
        <v>28802.432999999997</v>
      </c>
      <c r="AE28" s="15" t="s">
        <v>326</v>
      </c>
      <c r="AF28" s="15">
        <v>10</v>
      </c>
      <c r="AG28" s="15" t="s">
        <v>329</v>
      </c>
      <c r="AI28" s="15" t="s">
        <v>328</v>
      </c>
    </row>
    <row r="29" spans="1:35" ht="12.75" customHeight="1">
      <c r="A29" s="15" t="s">
        <v>325</v>
      </c>
      <c r="B29" s="10"/>
      <c r="C29" s="51">
        <v>44608.714999999997</v>
      </c>
      <c r="D29" s="1"/>
      <c r="E29" s="15">
        <f t="shared" si="0"/>
        <v>24141.011890414269</v>
      </c>
      <c r="F29" s="15">
        <f t="shared" si="1"/>
        <v>24141</v>
      </c>
      <c r="G29" s="15">
        <f t="shared" si="2"/>
        <v>6.6150999919045717E-3</v>
      </c>
      <c r="I29" s="15">
        <f t="shared" si="5"/>
        <v>6.6150999919045717E-3</v>
      </c>
      <c r="O29" s="15">
        <f t="shared" ca="1" si="3"/>
        <v>1.7542378811334667E-2</v>
      </c>
      <c r="Q29" s="49">
        <f t="shared" si="4"/>
        <v>29590.214999999997</v>
      </c>
      <c r="AE29" s="15" t="s">
        <v>326</v>
      </c>
      <c r="AF29" s="15">
        <v>13</v>
      </c>
      <c r="AG29" s="15" t="s">
        <v>329</v>
      </c>
      <c r="AI29" s="15" t="s">
        <v>328</v>
      </c>
    </row>
    <row r="30" spans="1:35" ht="12.75" customHeight="1">
      <c r="A30" s="15" t="s">
        <v>325</v>
      </c>
      <c r="B30" s="10"/>
      <c r="C30" s="51">
        <v>44672.675999999999</v>
      </c>
      <c r="D30" s="1"/>
      <c r="E30" s="15">
        <f t="shared" si="0"/>
        <v>24255.979583667435</v>
      </c>
      <c r="F30" s="15">
        <f t="shared" si="1"/>
        <v>24256</v>
      </c>
      <c r="G30" s="15">
        <f t="shared" si="2"/>
        <v>-1.1358399999153335E-2</v>
      </c>
      <c r="I30" s="15">
        <f t="shared" si="5"/>
        <v>-1.1358399999153335E-2</v>
      </c>
      <c r="O30" s="15">
        <f t="shared" ca="1" si="3"/>
        <v>1.7701505107483469E-2</v>
      </c>
      <c r="Q30" s="49">
        <f t="shared" si="4"/>
        <v>29654.175999999999</v>
      </c>
      <c r="AE30" s="15" t="s">
        <v>326</v>
      </c>
      <c r="AF30" s="15">
        <v>10</v>
      </c>
      <c r="AG30" s="15" t="s">
        <v>329</v>
      </c>
      <c r="AI30" s="15" t="s">
        <v>328</v>
      </c>
    </row>
    <row r="31" spans="1:35" ht="12.75" customHeight="1">
      <c r="A31" s="15" t="s">
        <v>325</v>
      </c>
      <c r="B31" s="10"/>
      <c r="C31" s="51">
        <v>45012.616000000002</v>
      </c>
      <c r="D31" s="1"/>
      <c r="E31" s="15">
        <f t="shared" si="0"/>
        <v>24867.010018533671</v>
      </c>
      <c r="F31" s="15">
        <f t="shared" si="1"/>
        <v>24867</v>
      </c>
      <c r="G31" s="15">
        <f t="shared" si="2"/>
        <v>5.5737000002409332E-3</v>
      </c>
      <c r="I31" s="15">
        <f t="shared" si="5"/>
        <v>5.5737000002409332E-3</v>
      </c>
      <c r="O31" s="15">
        <f t="shared" ca="1" si="3"/>
        <v>1.8546950037456673E-2</v>
      </c>
      <c r="Q31" s="49">
        <f t="shared" si="4"/>
        <v>29994.116000000002</v>
      </c>
      <c r="AE31" s="15" t="s">
        <v>326</v>
      </c>
      <c r="AF31" s="15">
        <v>11</v>
      </c>
      <c r="AG31" s="15" t="s">
        <v>329</v>
      </c>
      <c r="AI31" s="15" t="s">
        <v>328</v>
      </c>
    </row>
    <row r="32" spans="1:35" ht="12.75" customHeight="1">
      <c r="A32" s="15" t="s">
        <v>325</v>
      </c>
      <c r="B32" s="10"/>
      <c r="C32" s="51">
        <v>45373.68</v>
      </c>
      <c r="D32" s="1"/>
      <c r="E32" s="15">
        <f t="shared" si="0"/>
        <v>25516.010115417059</v>
      </c>
      <c r="F32" s="15">
        <f t="shared" si="1"/>
        <v>25516</v>
      </c>
      <c r="G32" s="15">
        <f t="shared" si="2"/>
        <v>5.6276000032084994E-3</v>
      </c>
      <c r="I32" s="15">
        <f t="shared" si="5"/>
        <v>5.6276000032084994E-3</v>
      </c>
      <c r="O32" s="15">
        <f t="shared" ca="1" si="3"/>
        <v>1.9444975830505137E-2</v>
      </c>
      <c r="Q32" s="49">
        <f t="shared" si="4"/>
        <v>30355.18</v>
      </c>
      <c r="AE32" s="15" t="s">
        <v>326</v>
      </c>
      <c r="AF32" s="15">
        <v>13</v>
      </c>
      <c r="AG32" s="15" t="s">
        <v>329</v>
      </c>
      <c r="AI32" s="15" t="s">
        <v>328</v>
      </c>
    </row>
    <row r="33" spans="1:35" ht="12.75" customHeight="1">
      <c r="A33" s="15" t="s">
        <v>325</v>
      </c>
      <c r="B33" s="10"/>
      <c r="C33" s="51">
        <v>45753.667999999998</v>
      </c>
      <c r="D33" s="1"/>
      <c r="E33" s="15">
        <f t="shared" si="0"/>
        <v>26199.025450134795</v>
      </c>
      <c r="F33" s="15">
        <f t="shared" si="1"/>
        <v>26199</v>
      </c>
      <c r="G33" s="15">
        <f t="shared" si="2"/>
        <v>1.415889999771025E-2</v>
      </c>
      <c r="I33" s="15">
        <f t="shared" si="5"/>
        <v>1.415889999771025E-2</v>
      </c>
      <c r="O33" s="15">
        <f t="shared" ca="1" si="3"/>
        <v>2.0390047658936716E-2</v>
      </c>
      <c r="Q33" s="49">
        <f t="shared" si="4"/>
        <v>30735.167999999998</v>
      </c>
      <c r="AE33" s="15" t="s">
        <v>326</v>
      </c>
      <c r="AF33" s="15">
        <v>16</v>
      </c>
      <c r="AG33" s="15" t="s">
        <v>329</v>
      </c>
      <c r="AI33" s="15" t="s">
        <v>328</v>
      </c>
    </row>
    <row r="34" spans="1:35" ht="12.75" customHeight="1">
      <c r="A34" s="15" t="s">
        <v>325</v>
      </c>
      <c r="B34" s="10"/>
      <c r="C34" s="51">
        <v>47604.614999999998</v>
      </c>
      <c r="D34" s="1"/>
      <c r="E34" s="15">
        <f t="shared" si="0"/>
        <v>29526.038894637779</v>
      </c>
      <c r="F34" s="15">
        <f t="shared" si="1"/>
        <v>29526</v>
      </c>
      <c r="G34" s="15">
        <f t="shared" si="2"/>
        <v>2.1638600002916064E-2</v>
      </c>
      <c r="I34" s="15">
        <f t="shared" si="5"/>
        <v>2.1638600002916064E-2</v>
      </c>
      <c r="O34" s="15">
        <f t="shared" ca="1" si="3"/>
        <v>2.4993640591867736E-2</v>
      </c>
      <c r="Q34" s="49">
        <f t="shared" si="4"/>
        <v>32586.114999999998</v>
      </c>
      <c r="AE34" s="15" t="s">
        <v>326</v>
      </c>
      <c r="AF34" s="15">
        <v>13</v>
      </c>
      <c r="AG34" s="15" t="s">
        <v>329</v>
      </c>
      <c r="AI34" s="15" t="s">
        <v>328</v>
      </c>
    </row>
    <row r="35" spans="1:35" ht="12.75" customHeight="1">
      <c r="A35" s="15" t="s">
        <v>325</v>
      </c>
      <c r="B35" s="10"/>
      <c r="C35" s="51">
        <v>47629.633000000002</v>
      </c>
      <c r="D35" s="1"/>
      <c r="E35" s="15">
        <f t="shared" si="0"/>
        <v>29571.007887458527</v>
      </c>
      <c r="F35" s="15">
        <f t="shared" si="1"/>
        <v>29571</v>
      </c>
      <c r="G35" s="15">
        <f t="shared" si="2"/>
        <v>4.3881000019609928E-3</v>
      </c>
      <c r="I35" s="15">
        <f t="shared" si="5"/>
        <v>4.3881000019609928E-3</v>
      </c>
      <c r="O35" s="15">
        <f t="shared" ca="1" si="3"/>
        <v>2.5055907403404225E-2</v>
      </c>
      <c r="Q35" s="49">
        <f t="shared" si="4"/>
        <v>32611.133000000002</v>
      </c>
      <c r="AE35" s="15" t="s">
        <v>326</v>
      </c>
      <c r="AF35" s="15">
        <v>15</v>
      </c>
      <c r="AG35" s="15" t="s">
        <v>329</v>
      </c>
      <c r="AI35" s="15" t="s">
        <v>328</v>
      </c>
    </row>
    <row r="36" spans="1:35" ht="12.75" customHeight="1">
      <c r="A36" s="15" t="s">
        <v>325</v>
      </c>
      <c r="B36" s="10"/>
      <c r="C36" s="51">
        <v>47950.652999999998</v>
      </c>
      <c r="D36" s="1"/>
      <c r="E36" s="15">
        <f t="shared" si="0"/>
        <v>30148.030274352554</v>
      </c>
      <c r="F36" s="15">
        <f t="shared" si="1"/>
        <v>30148</v>
      </c>
      <c r="G36" s="15">
        <f t="shared" si="2"/>
        <v>1.6842799996084068E-2</v>
      </c>
      <c r="I36" s="15">
        <f t="shared" si="5"/>
        <v>1.6842799996084068E-2</v>
      </c>
      <c r="O36" s="15">
        <f t="shared" ca="1" si="3"/>
        <v>2.5854306297994307E-2</v>
      </c>
      <c r="Q36" s="49">
        <f t="shared" si="4"/>
        <v>32932.152999999998</v>
      </c>
      <c r="AE36" s="15" t="s">
        <v>326</v>
      </c>
      <c r="AF36" s="15">
        <v>15</v>
      </c>
      <c r="AG36" s="15" t="s">
        <v>329</v>
      </c>
      <c r="AI36" s="15" t="s">
        <v>328</v>
      </c>
    </row>
    <row r="37" spans="1:35" ht="12.75" customHeight="1">
      <c r="A37" s="15" t="s">
        <v>325</v>
      </c>
      <c r="B37" s="10"/>
      <c r="C37" s="51">
        <v>48297.798000000003</v>
      </c>
      <c r="D37" s="1"/>
      <c r="E37" s="15">
        <f t="shared" si="0"/>
        <v>30772.011448417506</v>
      </c>
      <c r="F37" s="15">
        <f t="shared" si="1"/>
        <v>30772</v>
      </c>
      <c r="G37" s="15">
        <f t="shared" si="2"/>
        <v>6.369200003973674E-3</v>
      </c>
      <c r="I37" s="15">
        <f t="shared" si="5"/>
        <v>6.369200003973674E-3</v>
      </c>
      <c r="O37" s="15">
        <f t="shared" ca="1" si="3"/>
        <v>2.671773941796694E-2</v>
      </c>
      <c r="Q37" s="49">
        <f t="shared" si="4"/>
        <v>33279.298000000003</v>
      </c>
      <c r="AE37" s="15" t="s">
        <v>326</v>
      </c>
      <c r="AF37" s="15">
        <v>18</v>
      </c>
      <c r="AG37" s="15" t="s">
        <v>329</v>
      </c>
      <c r="AI37" s="15" t="s">
        <v>328</v>
      </c>
    </row>
    <row r="38" spans="1:35" ht="12.75" customHeight="1">
      <c r="A38" s="15" t="s">
        <v>325</v>
      </c>
      <c r="B38" s="10"/>
      <c r="C38" s="51">
        <v>48330.642</v>
      </c>
      <c r="D38" s="1"/>
      <c r="E38" s="15">
        <f t="shared" si="0"/>
        <v>30831.047406535836</v>
      </c>
      <c r="F38" s="15">
        <f t="shared" si="1"/>
        <v>30831</v>
      </c>
      <c r="G38" s="15">
        <f t="shared" si="2"/>
        <v>2.6374100001703482E-2</v>
      </c>
      <c r="I38" s="15">
        <f t="shared" si="5"/>
        <v>2.6374100001703482E-2</v>
      </c>
      <c r="O38" s="15">
        <f t="shared" ca="1" si="3"/>
        <v>2.6799378126425893E-2</v>
      </c>
      <c r="Q38" s="49">
        <f t="shared" si="4"/>
        <v>33312.142</v>
      </c>
      <c r="AE38" s="15" t="s">
        <v>326</v>
      </c>
      <c r="AF38" s="15">
        <v>15</v>
      </c>
      <c r="AG38" s="15" t="s">
        <v>329</v>
      </c>
      <c r="AI38" s="15" t="s">
        <v>328</v>
      </c>
    </row>
    <row r="39" spans="1:35" ht="12.75" customHeight="1">
      <c r="A39" s="15" t="s">
        <v>325</v>
      </c>
      <c r="B39" s="10"/>
      <c r="C39" s="51">
        <v>48335.654000000002</v>
      </c>
      <c r="D39" s="1"/>
      <c r="E39" s="15">
        <f t="shared" si="0"/>
        <v>30840.056303810507</v>
      </c>
      <c r="F39" s="15">
        <f t="shared" si="1"/>
        <v>30840</v>
      </c>
      <c r="G39" s="15">
        <f t="shared" si="2"/>
        <v>3.1324000003223773E-2</v>
      </c>
      <c r="I39" s="15">
        <f t="shared" si="5"/>
        <v>3.1324000003223773E-2</v>
      </c>
      <c r="O39" s="15">
        <f t="shared" ca="1" si="3"/>
        <v>2.6811831488733191E-2</v>
      </c>
      <c r="Q39" s="49">
        <f t="shared" si="4"/>
        <v>33317.154000000002</v>
      </c>
      <c r="AE39" s="15" t="s">
        <v>326</v>
      </c>
      <c r="AF39" s="15">
        <v>17</v>
      </c>
      <c r="AG39" s="15" t="s">
        <v>329</v>
      </c>
      <c r="AI39" s="15" t="s">
        <v>328</v>
      </c>
    </row>
    <row r="40" spans="1:35" ht="12.75" customHeight="1">
      <c r="A40" s="15" t="s">
        <v>325</v>
      </c>
      <c r="B40" s="10"/>
      <c r="C40" s="51">
        <v>48681.703000000001</v>
      </c>
      <c r="D40" s="1"/>
      <c r="E40" s="15">
        <f t="shared" si="0"/>
        <v>31462.067455646193</v>
      </c>
      <c r="F40" s="15">
        <f t="shared" si="1"/>
        <v>31462</v>
      </c>
      <c r="G40" s="15">
        <f t="shared" si="2"/>
        <v>3.7528200002270751E-2</v>
      </c>
      <c r="I40" s="15">
        <f t="shared" si="5"/>
        <v>3.7528200002270751E-2</v>
      </c>
      <c r="O40" s="15">
        <f t="shared" ca="1" si="3"/>
        <v>2.7672497194859761E-2</v>
      </c>
      <c r="Q40" s="49">
        <f t="shared" si="4"/>
        <v>33663.203000000001</v>
      </c>
      <c r="AE40" s="15" t="s">
        <v>326</v>
      </c>
      <c r="AF40" s="15">
        <v>20</v>
      </c>
      <c r="AG40" s="15" t="s">
        <v>330</v>
      </c>
      <c r="AI40" s="15" t="s">
        <v>328</v>
      </c>
    </row>
    <row r="41" spans="1:35" ht="12.75" customHeight="1">
      <c r="A41" s="15" t="s">
        <v>325</v>
      </c>
      <c r="B41" s="10"/>
      <c r="C41" s="51">
        <v>49031.665999999997</v>
      </c>
      <c r="D41" s="1"/>
      <c r="E41" s="15">
        <f t="shared" ref="E41:E58" si="6">+(C41-C$7)/C$8</f>
        <v>32091.113887596206</v>
      </c>
      <c r="F41" s="15">
        <f t="shared" ref="F41:F58" si="7">ROUND(2*E41,0)/2</f>
        <v>32091</v>
      </c>
      <c r="G41" s="15">
        <f t="shared" ref="G41:G58" si="8">+C41-(C$7+F41*C$8)</f>
        <v>6.3360100000863895E-2</v>
      </c>
      <c r="I41" s="15">
        <f t="shared" ref="I41:I46" si="9">+G41</f>
        <v>6.3360100000863895E-2</v>
      </c>
      <c r="O41" s="15">
        <f t="shared" ref="O41:O58" ca="1" si="10">+C$11+C$12*$F41</f>
        <v>2.854284884944756E-2</v>
      </c>
      <c r="Q41" s="49">
        <f t="shared" ref="Q41:Q58" si="11">+C41-15018.5</f>
        <v>34013.165999999997</v>
      </c>
      <c r="AE41" s="15" t="s">
        <v>326</v>
      </c>
      <c r="AF41" s="15">
        <v>19</v>
      </c>
      <c r="AG41" s="15" t="s">
        <v>330</v>
      </c>
      <c r="AI41" s="15" t="s">
        <v>328</v>
      </c>
    </row>
    <row r="42" spans="1:35" ht="12.75" customHeight="1">
      <c r="A42" s="15" t="s">
        <v>325</v>
      </c>
      <c r="B42" s="10"/>
      <c r="C42" s="51">
        <v>49061.673000000003</v>
      </c>
      <c r="D42" s="1"/>
      <c r="E42" s="15">
        <f t="shared" si="6"/>
        <v>32145.050435984256</v>
      </c>
      <c r="F42" s="15">
        <f t="shared" si="7"/>
        <v>32145</v>
      </c>
      <c r="G42" s="15">
        <f t="shared" si="8"/>
        <v>2.8059500000381377E-2</v>
      </c>
      <c r="I42" s="15">
        <f t="shared" si="9"/>
        <v>2.8059500000381377E-2</v>
      </c>
      <c r="O42" s="15">
        <f t="shared" ca="1" si="10"/>
        <v>2.8617569023291347E-2</v>
      </c>
      <c r="Q42" s="49">
        <f t="shared" si="11"/>
        <v>34043.173000000003</v>
      </c>
      <c r="AE42" s="15" t="s">
        <v>326</v>
      </c>
      <c r="AF42" s="15">
        <v>18</v>
      </c>
      <c r="AG42" s="15" t="s">
        <v>329</v>
      </c>
      <c r="AI42" s="15" t="s">
        <v>328</v>
      </c>
    </row>
    <row r="43" spans="1:35" ht="12.75" customHeight="1">
      <c r="A43" s="15" t="s">
        <v>325</v>
      </c>
      <c r="B43" s="10" t="s">
        <v>319</v>
      </c>
      <c r="C43" s="51">
        <v>49406.351999999999</v>
      </c>
      <c r="D43" s="1"/>
      <c r="E43" s="15">
        <f t="shared" si="6"/>
        <v>32764.599060033368</v>
      </c>
      <c r="F43" s="15">
        <f t="shared" si="7"/>
        <v>32764.5</v>
      </c>
      <c r="G43" s="15">
        <f t="shared" si="8"/>
        <v>5.5110949993832037E-2</v>
      </c>
      <c r="I43" s="15">
        <f t="shared" si="9"/>
        <v>5.5110949993832037E-2</v>
      </c>
      <c r="O43" s="15">
        <f t="shared" ca="1" si="10"/>
        <v>2.9474775462110327E-2</v>
      </c>
      <c r="Q43" s="49">
        <f t="shared" si="11"/>
        <v>34387.851999999999</v>
      </c>
      <c r="AC43" s="15" t="s">
        <v>331</v>
      </c>
      <c r="AE43" s="15" t="s">
        <v>326</v>
      </c>
      <c r="AF43" s="15">
        <v>30</v>
      </c>
      <c r="AG43" s="15" t="s">
        <v>330</v>
      </c>
      <c r="AI43" s="15" t="s">
        <v>328</v>
      </c>
    </row>
    <row r="44" spans="1:35" ht="12.75" customHeight="1">
      <c r="A44" s="15" t="s">
        <v>325</v>
      </c>
      <c r="B44" s="10"/>
      <c r="C44" s="51">
        <v>49406.642999999996</v>
      </c>
      <c r="D44" s="1"/>
      <c r="E44" s="15">
        <f t="shared" si="6"/>
        <v>32765.122122504818</v>
      </c>
      <c r="F44" s="15">
        <f t="shared" si="7"/>
        <v>32765</v>
      </c>
      <c r="G44" s="15">
        <f t="shared" si="8"/>
        <v>6.794149999768706E-2</v>
      </c>
      <c r="I44" s="15">
        <f t="shared" si="9"/>
        <v>6.794149999768706E-2</v>
      </c>
      <c r="O44" s="15">
        <f t="shared" ca="1" si="10"/>
        <v>2.9475467315571848E-2</v>
      </c>
      <c r="Q44" s="49">
        <f t="shared" si="11"/>
        <v>34388.142999999996</v>
      </c>
      <c r="AC44" s="15" t="s">
        <v>331</v>
      </c>
      <c r="AE44" s="15" t="s">
        <v>326</v>
      </c>
      <c r="AF44" s="15">
        <v>30</v>
      </c>
      <c r="AG44" s="15" t="s">
        <v>330</v>
      </c>
      <c r="AI44" s="15" t="s">
        <v>328</v>
      </c>
    </row>
    <row r="45" spans="1:35" ht="12.75" customHeight="1">
      <c r="A45" s="15" t="s">
        <v>325</v>
      </c>
      <c r="B45" s="10"/>
      <c r="C45" s="51">
        <v>49752.705999999998</v>
      </c>
      <c r="D45" s="1"/>
      <c r="E45" s="15">
        <f t="shared" si="6"/>
        <v>33387.158438858038</v>
      </c>
      <c r="F45" s="15">
        <f t="shared" si="7"/>
        <v>33387</v>
      </c>
      <c r="G45" s="15">
        <f t="shared" si="8"/>
        <v>8.8145699999586213E-2</v>
      </c>
      <c r="I45" s="15">
        <f t="shared" si="9"/>
        <v>8.8145699999586213E-2</v>
      </c>
      <c r="O45" s="15">
        <f t="shared" ca="1" si="10"/>
        <v>3.0336133021698412E-2</v>
      </c>
      <c r="Q45" s="49">
        <f t="shared" si="11"/>
        <v>34734.205999999998</v>
      </c>
      <c r="AC45" s="15" t="s">
        <v>331</v>
      </c>
      <c r="AE45" s="15" t="s">
        <v>326</v>
      </c>
      <c r="AF45" s="15">
        <v>38</v>
      </c>
      <c r="AG45" s="15" t="s">
        <v>330</v>
      </c>
      <c r="AI45" s="15" t="s">
        <v>328</v>
      </c>
    </row>
    <row r="46" spans="1:35" ht="12.75" customHeight="1">
      <c r="A46" s="53" t="s">
        <v>325</v>
      </c>
      <c r="B46" s="54"/>
      <c r="C46" s="55">
        <v>50152.675000000003</v>
      </c>
      <c r="D46" s="47"/>
      <c r="E46" s="15">
        <f t="shared" si="6"/>
        <v>34106.088932483428</v>
      </c>
      <c r="F46" s="15">
        <f t="shared" si="7"/>
        <v>34106</v>
      </c>
      <c r="G46" s="15">
        <f t="shared" si="8"/>
        <v>4.9476600004709326E-2</v>
      </c>
      <c r="I46" s="15">
        <f t="shared" si="9"/>
        <v>4.9476600004709326E-2</v>
      </c>
      <c r="O46" s="15">
        <f t="shared" ca="1" si="10"/>
        <v>3.1331018299359192E-2</v>
      </c>
      <c r="Q46" s="49">
        <f t="shared" si="11"/>
        <v>35134.175000000003</v>
      </c>
      <c r="AE46" s="15" t="s">
        <v>326</v>
      </c>
      <c r="AF46" s="15">
        <v>14</v>
      </c>
      <c r="AG46" s="15" t="s">
        <v>329</v>
      </c>
      <c r="AI46" s="15" t="s">
        <v>328</v>
      </c>
    </row>
    <row r="47" spans="1:35" ht="12.75" customHeight="1">
      <c r="A47" s="103" t="s">
        <v>332</v>
      </c>
      <c r="B47" s="71" t="s">
        <v>318</v>
      </c>
      <c r="C47" s="72">
        <v>54127.782500000001</v>
      </c>
      <c r="D47" s="72">
        <v>2.9999999999999997E-4</v>
      </c>
      <c r="E47" s="15">
        <f t="shared" si="6"/>
        <v>41251.207672158103</v>
      </c>
      <c r="F47" s="15">
        <f t="shared" si="7"/>
        <v>41251</v>
      </c>
      <c r="G47" s="15">
        <f t="shared" si="8"/>
        <v>0.11553609999828041</v>
      </c>
      <c r="N47" s="15">
        <f t="shared" ref="N47:N57" si="12">+G47</f>
        <v>0.11553609999828041</v>
      </c>
      <c r="O47" s="15">
        <f t="shared" ca="1" si="10"/>
        <v>4.1217604264430469E-2</v>
      </c>
      <c r="Q47" s="49">
        <f t="shared" si="11"/>
        <v>39109.282500000001</v>
      </c>
    </row>
    <row r="48" spans="1:35" ht="12.75" customHeight="1">
      <c r="A48" s="103" t="s">
        <v>332</v>
      </c>
      <c r="B48" s="71" t="s">
        <v>318</v>
      </c>
      <c r="C48" s="72">
        <v>54526.687299999998</v>
      </c>
      <c r="D48" s="72">
        <v>1E-4</v>
      </c>
      <c r="E48" s="15">
        <f t="shared" si="6"/>
        <v>41968.225302958315</v>
      </c>
      <c r="F48" s="15">
        <f t="shared" si="7"/>
        <v>41968</v>
      </c>
      <c r="G48" s="15">
        <f t="shared" si="8"/>
        <v>0.12534479999885662</v>
      </c>
      <c r="N48" s="15">
        <f t="shared" si="12"/>
        <v>0.12534479999885662</v>
      </c>
      <c r="O48" s="15">
        <f t="shared" ca="1" si="10"/>
        <v>4.220972212824517E-2</v>
      </c>
      <c r="Q48" s="49">
        <f t="shared" si="11"/>
        <v>39508.187299999998</v>
      </c>
    </row>
    <row r="49" spans="1:17" ht="12.75" customHeight="1">
      <c r="A49" s="103" t="s">
        <v>332</v>
      </c>
      <c r="B49" s="71" t="s">
        <v>318</v>
      </c>
      <c r="C49" s="72">
        <v>54526.687400000003</v>
      </c>
      <c r="D49" s="72">
        <v>2.0000000000000001E-4</v>
      </c>
      <c r="E49" s="15">
        <f t="shared" si="6"/>
        <v>41968.225482704882</v>
      </c>
      <c r="F49" s="15">
        <f t="shared" si="7"/>
        <v>41968</v>
      </c>
      <c r="G49" s="15">
        <f t="shared" si="8"/>
        <v>0.12544480000360636</v>
      </c>
      <c r="N49" s="15">
        <f t="shared" si="12"/>
        <v>0.12544480000360636</v>
      </c>
      <c r="O49" s="15">
        <f t="shared" ca="1" si="10"/>
        <v>4.220972212824517E-2</v>
      </c>
      <c r="Q49" s="49">
        <f t="shared" si="11"/>
        <v>39508.187400000003</v>
      </c>
    </row>
    <row r="50" spans="1:17" ht="12.75" customHeight="1">
      <c r="A50" s="103" t="s">
        <v>332</v>
      </c>
      <c r="B50" s="71" t="s">
        <v>318</v>
      </c>
      <c r="C50" s="72">
        <v>54545.610099999998</v>
      </c>
      <c r="D50" s="72">
        <v>2.0000000000000001E-4</v>
      </c>
      <c r="E50" s="15">
        <f t="shared" si="6"/>
        <v>42002.238383834025</v>
      </c>
      <c r="F50" s="15">
        <f t="shared" si="7"/>
        <v>42002</v>
      </c>
      <c r="G50" s="15">
        <f t="shared" si="8"/>
        <v>0.13262219999887748</v>
      </c>
      <c r="N50" s="15">
        <f t="shared" si="12"/>
        <v>0.13262219999887748</v>
      </c>
      <c r="O50" s="15">
        <f t="shared" ca="1" si="10"/>
        <v>4.2256768163628305E-2</v>
      </c>
      <c r="Q50" s="49">
        <f t="shared" si="11"/>
        <v>39527.110099999998</v>
      </c>
    </row>
    <row r="51" spans="1:17" ht="12.75" customHeight="1">
      <c r="A51" s="103" t="s">
        <v>333</v>
      </c>
      <c r="B51" s="71" t="s">
        <v>318</v>
      </c>
      <c r="C51" s="72">
        <v>54877.737999999998</v>
      </c>
      <c r="D51" s="72">
        <v>4.0000000000000002E-4</v>
      </c>
      <c r="E51" s="15">
        <f t="shared" si="6"/>
        <v>42599.226838173636</v>
      </c>
      <c r="F51" s="15">
        <f t="shared" si="7"/>
        <v>42599</v>
      </c>
      <c r="G51" s="15">
        <f t="shared" si="8"/>
        <v>0.1261988999976893</v>
      </c>
      <c r="N51" s="15">
        <f t="shared" si="12"/>
        <v>0.1261988999976893</v>
      </c>
      <c r="O51" s="15">
        <f t="shared" ca="1" si="10"/>
        <v>4.3082841196679045E-2</v>
      </c>
      <c r="Q51" s="49">
        <f t="shared" si="11"/>
        <v>39859.237999999998</v>
      </c>
    </row>
    <row r="52" spans="1:17" ht="12.75" customHeight="1">
      <c r="A52" s="103" t="s">
        <v>334</v>
      </c>
      <c r="B52" s="71" t="s">
        <v>318</v>
      </c>
      <c r="C52" s="72">
        <v>54901.667399999998</v>
      </c>
      <c r="D52" s="72">
        <v>2.0000000000000001E-4</v>
      </c>
      <c r="E52" s="15">
        <f t="shared" si="6"/>
        <v>42642.239110010101</v>
      </c>
      <c r="F52" s="15">
        <f t="shared" si="7"/>
        <v>42642</v>
      </c>
      <c r="G52" s="15">
        <f t="shared" si="8"/>
        <v>0.13302619999740273</v>
      </c>
      <c r="N52" s="15">
        <f t="shared" si="12"/>
        <v>0.13302619999740273</v>
      </c>
      <c r="O52" s="15">
        <f t="shared" ca="1" si="10"/>
        <v>4.3142340594369458E-2</v>
      </c>
      <c r="Q52" s="49">
        <f t="shared" si="11"/>
        <v>39883.167399999998</v>
      </c>
    </row>
    <row r="53" spans="1:17" ht="12.75" customHeight="1">
      <c r="A53" s="103" t="s">
        <v>335</v>
      </c>
      <c r="B53" s="71" t="s">
        <v>318</v>
      </c>
      <c r="C53" s="72">
        <v>55175.944300000003</v>
      </c>
      <c r="D53" s="72">
        <v>5.0000000000000001E-4</v>
      </c>
      <c r="E53" s="15">
        <f t="shared" si="6"/>
        <v>43135.242385531557</v>
      </c>
      <c r="F53" s="15">
        <f t="shared" si="7"/>
        <v>43135</v>
      </c>
      <c r="G53" s="15">
        <f t="shared" si="8"/>
        <v>0.13484850000531878</v>
      </c>
      <c r="N53" s="15">
        <f t="shared" si="12"/>
        <v>0.13484850000531878</v>
      </c>
      <c r="O53" s="15">
        <f t="shared" ca="1" si="10"/>
        <v>4.3824508107424762E-2</v>
      </c>
      <c r="Q53" s="49">
        <f t="shared" si="11"/>
        <v>40157.444300000003</v>
      </c>
    </row>
    <row r="54" spans="1:17" ht="12.75" customHeight="1">
      <c r="A54" s="103" t="s">
        <v>335</v>
      </c>
      <c r="B54" s="71" t="s">
        <v>318</v>
      </c>
      <c r="C54" s="72">
        <v>55232.711900000002</v>
      </c>
      <c r="D54" s="72">
        <v>2.9999999999999997E-4</v>
      </c>
      <c r="E54" s="15">
        <f t="shared" si="6"/>
        <v>43237.28019018624</v>
      </c>
      <c r="F54" s="15">
        <f t="shared" si="7"/>
        <v>43237.5</v>
      </c>
      <c r="G54" s="15">
        <f t="shared" si="8"/>
        <v>-0.1222887499970966</v>
      </c>
      <c r="N54" s="15">
        <f t="shared" si="12"/>
        <v>-0.1222887499970966</v>
      </c>
      <c r="O54" s="15">
        <f t="shared" ca="1" si="10"/>
        <v>4.3966338067035649E-2</v>
      </c>
      <c r="Q54" s="49">
        <f t="shared" si="11"/>
        <v>40214.211900000002</v>
      </c>
    </row>
    <row r="55" spans="1:17" ht="12.75" customHeight="1">
      <c r="A55" s="103" t="s">
        <v>336</v>
      </c>
      <c r="B55" s="71" t="s">
        <v>318</v>
      </c>
      <c r="C55" s="72">
        <v>55271.645700000001</v>
      </c>
      <c r="D55" s="72">
        <v>1E-4</v>
      </c>
      <c r="E55" s="15">
        <f t="shared" si="6"/>
        <v>43307.262353935708</v>
      </c>
      <c r="F55" s="15">
        <f t="shared" si="7"/>
        <v>43307.5</v>
      </c>
      <c r="G55" s="15">
        <f t="shared" si="8"/>
        <v>-0.13221175000217045</v>
      </c>
      <c r="N55" s="15">
        <f t="shared" si="12"/>
        <v>-0.13221175000217045</v>
      </c>
      <c r="O55" s="15">
        <f t="shared" ca="1" si="10"/>
        <v>4.4063197551647976E-2</v>
      </c>
      <c r="Q55" s="49">
        <f t="shared" si="11"/>
        <v>40253.145700000001</v>
      </c>
    </row>
    <row r="56" spans="1:17" ht="12.75" customHeight="1">
      <c r="A56" s="72" t="s">
        <v>337</v>
      </c>
      <c r="B56" s="71" t="s">
        <v>319</v>
      </c>
      <c r="C56" s="72">
        <v>55612.695800000001</v>
      </c>
      <c r="D56" s="72">
        <v>2.0000000000000001E-4</v>
      </c>
      <c r="E56" s="15">
        <f t="shared" si="6"/>
        <v>43920.288155295275</v>
      </c>
      <c r="F56" s="15">
        <f t="shared" si="7"/>
        <v>43920.5</v>
      </c>
      <c r="G56" s="15">
        <f t="shared" si="8"/>
        <v>-0.11785744999360759</v>
      </c>
      <c r="N56" s="15">
        <f t="shared" si="12"/>
        <v>-0.11785744999360759</v>
      </c>
      <c r="O56" s="15">
        <f t="shared" ca="1" si="10"/>
        <v>4.4911409895467241E-2</v>
      </c>
      <c r="Q56" s="49">
        <f t="shared" si="11"/>
        <v>40594.195800000001</v>
      </c>
    </row>
    <row r="57" spans="1:17" ht="12.75" customHeight="1">
      <c r="A57" s="72" t="s">
        <v>337</v>
      </c>
      <c r="B57" s="71" t="s">
        <v>319</v>
      </c>
      <c r="C57" s="72">
        <v>55622.700299999997</v>
      </c>
      <c r="D57" s="72">
        <v>2.0000000000000001E-4</v>
      </c>
      <c r="E57" s="15">
        <f t="shared" si="6"/>
        <v>43938.270899266608</v>
      </c>
      <c r="F57" s="15">
        <f t="shared" si="7"/>
        <v>43938.5</v>
      </c>
      <c r="G57" s="15">
        <f t="shared" si="8"/>
        <v>-0.12745764999999665</v>
      </c>
      <c r="N57" s="15">
        <f t="shared" si="12"/>
        <v>-0.12745764999999665</v>
      </c>
      <c r="O57" s="15">
        <f t="shared" ca="1" si="10"/>
        <v>4.4936316620081837E-2</v>
      </c>
      <c r="Q57" s="49">
        <f t="shared" si="11"/>
        <v>40604.200299999997</v>
      </c>
    </row>
    <row r="58" spans="1:17" ht="12.75" customHeight="1">
      <c r="A58" s="57" t="s">
        <v>338</v>
      </c>
      <c r="B58" s="58" t="s">
        <v>319</v>
      </c>
      <c r="C58" s="57">
        <v>55630.748099999997</v>
      </c>
      <c r="D58" s="57">
        <v>2.0000000000000001E-4</v>
      </c>
      <c r="E58" s="15">
        <f t="shared" si="6"/>
        <v>43952.736542420454</v>
      </c>
      <c r="F58" s="15">
        <f t="shared" si="7"/>
        <v>43952.5</v>
      </c>
      <c r="G58" s="15">
        <f t="shared" si="8"/>
        <v>0.13159774999803631</v>
      </c>
      <c r="K58" s="15">
        <f>+G58</f>
        <v>0.13159774999803631</v>
      </c>
      <c r="O58" s="15">
        <f t="shared" ca="1" si="10"/>
        <v>4.4955688517004294E-2</v>
      </c>
      <c r="Q58" s="49">
        <f t="shared" si="11"/>
        <v>40612.248099999997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Active</vt:lpstr>
      <vt:lpstr>Sheet1</vt:lpstr>
      <vt:lpstr>Q_Fit</vt:lpstr>
      <vt:lpstr>A_old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2022-03-31T04:11:28Z</dcterms:created>
  <dcterms:modified xsi:type="dcterms:W3CDTF">2024-03-04T05:29:01Z</dcterms:modified>
</cp:coreProperties>
</file>