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CC3ECC6-ACAA-41AA-B947-BBC766B8AD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4" i="1"/>
  <c r="C4" i="1"/>
  <c r="B2" i="1"/>
  <c r="C7" i="1"/>
  <c r="C8" i="1"/>
  <c r="G11" i="1"/>
  <c r="F11" i="1"/>
  <c r="Q21" i="1"/>
  <c r="E15" i="1"/>
  <c r="C17" i="1"/>
  <c r="E22" i="1"/>
  <c r="F22" i="1"/>
  <c r="G22" i="1"/>
  <c r="I22" i="1"/>
  <c r="E21" i="1"/>
  <c r="F21" i="1"/>
  <c r="G21" i="1"/>
  <c r="H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<sst xmlns="http://schemas.openxmlformats.org/spreadsheetml/2006/main" count="46" uniqueCount="44">
  <si>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</si>
  <si>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</si>
  <si>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</si>
  <si>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</si>
  <si>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</si>
  <si>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</si>
  <si>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</si>
  <si>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</si>
  <si>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</si>
  <si>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</si>
  <si>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</si>
  <si>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</si>
  <si>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</si>
  <si>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</si>
  <si>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</si>
  <si>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</si>
  <si>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</si>
  <si>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</si>
  <si>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</si>
  <si>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</si>
  <si>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</si>
  <si>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</si>
  <si>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</si>
  <si>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</si>
  <si>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</si>
  <si>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</si>
  <si>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</si>
  <si>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</si>
  <si>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</si>
  <si>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</si>
  <si>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</si>
  <si>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</si>
  <si>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</si>
  <si>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</si>
  <si>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</si>
  <si>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</si>
  <si>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</si>
  <si>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</si>
  <si>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</si>
  <si>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</si>
  <si>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BR Pup / GSC 6544-0846               </t>
  </si>
  <si>
    <t xml:space="preserve">EB/KE     </t>
  </si>
  <si>
    <t>IBVS 5603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</si>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</sst>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Pup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29-4B24-BC30-E8571DED03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-1.302500008023344E-3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9-4B24-BC30-E8571DED0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29-4B24-BC30-E8571DED03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29-4B24-BC30-E8571DED03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29-4B24-BC30-E8571DED03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29-4B24-BC30-E8571DED03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29-4B24-BC30-E8571DED03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426.5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-1.302500008023344E-3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29-4B24-BC30-E8571DED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465680"/>
        <c:axId val="1"/>
      </c:scatterChart>
      <c:valAx>
        <c:axId val="78446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46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8B170C-E682-E498-E444-77AF08C47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2">
        <v>52501.329400000002</v>
      </c>
      <c r="G1" s="2">
        <v>1.339585</v>
      </c>
      <c r="H1" s="2" t="s">
        <v>41</v>
      </c>
    </row>
    <row r="2" spans="1:8" s="7" customFormat="1" ht="12.95" customHeight="1" x14ac:dyDescent="0.2">
      <c r="A2" s="7" t="s">
        <v>23</v>
      </c>
      <c r="B2" s="7" t="str">
        <f>H1</f>
        <v xml:space="preserve">EB/KE     </v>
      </c>
      <c r="C2" s="8"/>
      <c r="D2" s="8"/>
    </row>
    <row r="3" spans="1:8" s="7" customFormat="1" ht="12.95" customHeight="1" thickBot="1" x14ac:dyDescent="0.25"/>
    <row r="4" spans="1:8" s="7" customFormat="1" ht="12.95" customHeight="1" thickTop="1" thickBot="1" x14ac:dyDescent="0.25">
      <c r="A4" s="9" t="s">
        <v>39</v>
      </c>
      <c r="C4" s="10">
        <f>F1</f>
        <v>52501.329400000002</v>
      </c>
      <c r="D4" s="11">
        <f>G1</f>
        <v>1.339585</v>
      </c>
    </row>
    <row r="5" spans="1:8" s="7" customFormat="1" ht="12.95" customHeight="1" x14ac:dyDescent="0.2">
      <c r="C5" s="12" t="s">
        <v>37</v>
      </c>
    </row>
    <row r="6" spans="1:8" s="7" customFormat="1" ht="12.95" customHeight="1" x14ac:dyDescent="0.2">
      <c r="A6" s="9" t="s">
        <v>0</v>
      </c>
    </row>
    <row r="7" spans="1:8" s="7" customFormat="1" ht="12.95" customHeight="1" x14ac:dyDescent="0.2">
      <c r="A7" s="7" t="s">
        <v>1</v>
      </c>
      <c r="C7" s="7">
        <f>C4</f>
        <v>52501.329400000002</v>
      </c>
    </row>
    <row r="8" spans="1:8" s="7" customFormat="1" ht="12.95" customHeight="1" x14ac:dyDescent="0.2">
      <c r="A8" s="7" t="s">
        <v>2</v>
      </c>
      <c r="C8" s="7">
        <f>D4</f>
        <v>1.339585</v>
      </c>
      <c r="D8" s="13"/>
    </row>
    <row r="9" spans="1:8" s="7" customFormat="1" ht="12.95" customHeight="1" x14ac:dyDescent="0.2">
      <c r="A9" s="14" t="s">
        <v>29</v>
      </c>
      <c r="C9" s="13">
        <v>-9.5</v>
      </c>
      <c r="D9" s="7" t="s">
        <v>30</v>
      </c>
    </row>
    <row r="10" spans="1:8" s="7" customFormat="1" ht="12.95" customHeight="1" thickBot="1" x14ac:dyDescent="0.25">
      <c r="C10" s="15" t="s">
        <v>19</v>
      </c>
      <c r="D10" s="15" t="s">
        <v>20</v>
      </c>
    </row>
    <row r="11" spans="1:8" s="7" customFormat="1" ht="12.95" customHeight="1" x14ac:dyDescent="0.2">
      <c r="A11" s="7" t="s">
        <v>14</v>
      </c>
      <c r="C11" s="16">
        <f ca="1">INTERCEPT(INDIRECT($G$11):G975,INDIRECT($F$11):F975)</f>
        <v>0</v>
      </c>
      <c r="D11" s="8"/>
      <c r="F11" s="17" t="str">
        <f>"F"&amp;E19</f>
        <v>F21</v>
      </c>
      <c r="G11" s="16" t="str">
        <f>"G"&amp;E19</f>
        <v>G21</v>
      </c>
    </row>
    <row r="12" spans="1:8" s="7" customFormat="1" ht="12.95" customHeight="1" x14ac:dyDescent="0.2">
      <c r="A12" s="7" t="s">
        <v>15</v>
      </c>
      <c r="C12" s="16">
        <f ca="1">SLOPE(INDIRECT($G$11):G975,INDIRECT($F$11):F975)</f>
        <v>-3.0539273341696225E-6</v>
      </c>
      <c r="D12" s="8"/>
    </row>
    <row r="13" spans="1:8" s="7" customFormat="1" ht="12.95" customHeight="1" x14ac:dyDescent="0.2">
      <c r="A13" s="7" t="s">
        <v>18</v>
      </c>
      <c r="C13" s="8" t="s">
        <v>12</v>
      </c>
      <c r="D13" s="8"/>
    </row>
    <row r="14" spans="1:8" s="7" customFormat="1" ht="12.95" customHeight="1" x14ac:dyDescent="0.2"/>
    <row r="15" spans="1:8" s="7" customFormat="1" ht="12.95" customHeight="1" x14ac:dyDescent="0.2">
      <c r="A15" s="18" t="s">
        <v>16</v>
      </c>
      <c r="C15" s="19">
        <f ca="1">(C7+C11)+(C8+C12)*INT(MAX(F21:F3516))</f>
        <v>53071.991309026955</v>
      </c>
      <c r="D15" s="20" t="s">
        <v>31</v>
      </c>
      <c r="E15" s="21">
        <f ca="1">TODAY()+15018.5-B9/24</f>
        <v>60373.5</v>
      </c>
    </row>
    <row r="16" spans="1:8" s="7" customFormat="1" ht="12.95" customHeight="1" x14ac:dyDescent="0.2">
      <c r="A16" s="9" t="s">
        <v>3</v>
      </c>
      <c r="C16" s="22">
        <f ca="1">+C8+C12</f>
        <v>1.3395819460726659</v>
      </c>
      <c r="D16" s="20" t="s">
        <v>32</v>
      </c>
      <c r="E16" s="21">
        <f ca="1">ROUND(2*(E15-C15)/C16,0)/2+1</f>
        <v>5451.5</v>
      </c>
    </row>
    <row r="17" spans="1:17" s="7" customFormat="1" ht="12.95" customHeight="1" thickBot="1" x14ac:dyDescent="0.25">
      <c r="A17" s="20" t="s">
        <v>28</v>
      </c>
      <c r="C17" s="7">
        <f>COUNT(C21:C2174)</f>
        <v>2</v>
      </c>
      <c r="D17" s="20" t="s">
        <v>33</v>
      </c>
      <c r="E17" s="23">
        <f ca="1">+C15+C16*E16-15018.5-C9/24</f>
        <v>45356.618121375432</v>
      </c>
    </row>
    <row r="18" spans="1:17" s="7" customFormat="1" ht="12.95" customHeight="1" thickTop="1" thickBot="1" x14ac:dyDescent="0.25">
      <c r="A18" s="9" t="s">
        <v>4</v>
      </c>
      <c r="C18" s="24">
        <f ca="1">+C15</f>
        <v>53071.991309026955</v>
      </c>
      <c r="D18" s="25">
        <f ca="1">+C16</f>
        <v>1.3395819460726659</v>
      </c>
      <c r="E18" s="26" t="s">
        <v>34</v>
      </c>
    </row>
    <row r="19" spans="1:17" s="7" customFormat="1" ht="12.95" customHeight="1" thickTop="1" x14ac:dyDescent="0.2">
      <c r="A19" s="27" t="s">
        <v>35</v>
      </c>
      <c r="E19" s="28">
        <v>21</v>
      </c>
    </row>
    <row r="20" spans="1:17" s="7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9" t="s">
        <v>38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13</v>
      </c>
    </row>
    <row r="21" spans="1:17" s="7" customFormat="1" ht="12.95" customHeight="1" x14ac:dyDescent="0.2">
      <c r="A21" s="31" t="s">
        <v>38</v>
      </c>
      <c r="B21" s="32" t="s">
        <v>36</v>
      </c>
      <c r="C21" s="31">
        <v>52501.329400000002</v>
      </c>
      <c r="D21" s="4"/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3">
        <f>+C21-15018.5</f>
        <v>37482.829400000002</v>
      </c>
    </row>
    <row r="22" spans="1:17" s="7" customFormat="1" ht="12.95" customHeight="1" x14ac:dyDescent="0.2">
      <c r="A22" s="4" t="s">
        <v>42</v>
      </c>
      <c r="B22" s="5" t="s">
        <v>36</v>
      </c>
      <c r="C22" s="6">
        <v>53072.661099999998</v>
      </c>
      <c r="D22" s="4">
        <v>4.0000000000000002E-4</v>
      </c>
      <c r="E22" s="7">
        <f>+(C22-C$7)/C$8</f>
        <v>426.49902768394327</v>
      </c>
      <c r="F22" s="7">
        <f>ROUND(2*E22,0)/2</f>
        <v>426.5</v>
      </c>
      <c r="G22" s="7">
        <f>+C22-(C$7+F22*C$8)</f>
        <v>-1.302500008023344E-3</v>
      </c>
      <c r="I22" s="7">
        <f>+G22</f>
        <v>-1.302500008023344E-3</v>
      </c>
      <c r="O22" s="7">
        <f ca="1">+C$11+C$12*$F22</f>
        <v>-1.302500008023344E-3</v>
      </c>
      <c r="Q22" s="33">
        <f>+C22-15018.5</f>
        <v>38054.161099999998</v>
      </c>
    </row>
    <row r="23" spans="1:17" s="7" customFormat="1" ht="12.95" customHeight="1" x14ac:dyDescent="0.2">
      <c r="C23" s="34"/>
      <c r="D23" s="34"/>
      <c r="Q23" s="33"/>
    </row>
    <row r="24" spans="1:17" s="7" customFormat="1" ht="12.95" customHeight="1" x14ac:dyDescent="0.2">
      <c r="C24" s="34"/>
      <c r="D24" s="34"/>
    </row>
    <row r="25" spans="1:17" s="7" customFormat="1" ht="12.95" customHeight="1" x14ac:dyDescent="0.2">
      <c r="C25" s="34"/>
      <c r="D25" s="34"/>
    </row>
    <row r="26" spans="1:17" s="7" customFormat="1" ht="12.95" customHeight="1" x14ac:dyDescent="0.2">
      <c r="C26" s="34"/>
      <c r="D26" s="34"/>
    </row>
    <row r="27" spans="1:17" s="7" customFormat="1" ht="12.95" customHeight="1" x14ac:dyDescent="0.2">
      <c r="C27" s="34"/>
      <c r="D27" s="34"/>
    </row>
    <row r="28" spans="1:17" s="7" customFormat="1" ht="12.95" customHeight="1" x14ac:dyDescent="0.2">
      <c r="C28" s="34"/>
      <c r="D28" s="34"/>
    </row>
    <row r="29" spans="1:17" s="7" customFormat="1" ht="12.95" customHeight="1" x14ac:dyDescent="0.2">
      <c r="C29" s="34"/>
      <c r="D29" s="34"/>
    </row>
    <row r="30" spans="1:17" s="7" customFormat="1" ht="12.95" customHeight="1" x14ac:dyDescent="0.2">
      <c r="C30" s="34"/>
      <c r="D30" s="34"/>
    </row>
    <row r="31" spans="1:17" s="7" customFormat="1" ht="12.95" customHeight="1" x14ac:dyDescent="0.2">
      <c r="C31" s="34"/>
      <c r="D31" s="34"/>
    </row>
    <row r="32" spans="1:17" x14ac:dyDescent="0.2">
      <c r="C32" s="3"/>
      <c r="D32" s="3"/>
    </row>
    <row r="33" spans="3:4" x14ac:dyDescent="0.2">
      <c r="C33" s="3"/>
      <c r="D33" s="3"/>
    </row>
    <row r="34" spans="3:4" x14ac:dyDescent="0.2">
      <c r="C34" s="3"/>
      <c r="D34" s="3"/>
    </row>
    <row r="35" spans="3:4" x14ac:dyDescent="0.2">
      <c r="C35" s="3"/>
      <c r="D35" s="3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2024-03-04T05:33:44Z</dcterms:modified>
</cp:coreProperties>
</file>