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2453DF-7F58-4CDA-B058-412DCB0146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3" i="1"/>
  <c r="C17" i="1"/>
  <c r="E22" i="1"/>
  <c r="F22" i="1"/>
  <c r="Q22" i="1"/>
  <c r="C8" i="1"/>
  <c r="C7" i="1"/>
  <c r="E21" i="1"/>
  <c r="F21" i="1"/>
  <c r="Q21" i="1"/>
  <c r="G21" i="1"/>
  <c r="G22" i="1"/>
  <c r="I22" i="1"/>
  <c r="E23" i="1"/>
  <c r="F23" i="1"/>
  <c r="G23" i="1"/>
  <c r="K23" i="1"/>
  <c r="H21" i="1"/>
  <c r="C11" i="1"/>
  <c r="C12" i="1"/>
  <c r="C16" i="1" l="1"/>
  <c r="D18" i="1" s="1"/>
  <c r="O21" i="1"/>
  <c r="O22" i="1"/>
  <c r="O23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<sst xmlns="http://schemas.openxmlformats.org/spreadsheetml/2006/main" count="50" uniqueCount="49">
  <si>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</si>
  <si>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</si>
  <si>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</si>
  <si>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</si>
  <si>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</si>
  <si>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</si>
  <si>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</si>
  <si>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</si>
  <si>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</si>
  <si>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</si>
  <si>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</si>
  <si>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</si>
  <si>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</si>
  <si>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</si>
  <si>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</si>
  <si>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</si>
  <si>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</si>
  <si>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</si>
  <si>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</si>
  <si>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</si>
  <si>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</si>
  <si>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</si>
  <si>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</si>
  <si>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</si>
  <si>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</si>
  <si>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</si>
  <si>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</si>
  <si>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</si>
  <si>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</si>
  <si>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</si>
  <si>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Bull.6</t>
  </si>
  <si>
    <t>B</t>
  </si>
  <si>
    <t># of data points:</t>
  </si>
  <si>
    <t>EA/SD</t>
  </si>
  <si>
    <t>BS Pup / GSC 05992-00476</t>
  </si>
  <si>
    <t>I</t>
  </si>
  <si>
    <t>OEJV 0179</t>
  </si>
  <si>
    <t>pg</t>
  </si>
  <si>
    <t>vis</t>
  </si>
  <si>
    <t>PE</t>
  </si>
  <si>
    <t>CCD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</si>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</sst>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23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27" fillId="0" borderId="0" xfId="41" applyFont="1" applyAlignment="1">
      <alignment vertical="center"/>
    </xf>
    <xf numFmtId="0" fontId="27" fillId="0" borderId="0" xfId="41" applyFont="1" applyAlignment="1">
      <alignment horizontal="center" vertical="center"/>
    </xf>
    <xf numFmtId="0" fontId="27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Pup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2274394826174"/>
          <c:y val="0.13798806680696443"/>
          <c:w val="0.80000918079880357"/>
          <c:h val="0.6819351635099666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5-4158-AD36-294E610360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-5.8906000049319118E-3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5-4158-AD36-294E610360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5-4158-AD36-294E610360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-0.18115379999653669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5-4158-AD36-294E610360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5-4158-AD36-294E610360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5-4158-AD36-294E610360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5-4158-AD36-294E610360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14154</c:v>
                </c:pt>
                <c:pt idx="2">
                  <c:v>28442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2.8218636828468154E-2</c:v>
                </c:pt>
                <c:pt idx="1">
                  <c:v>-6.2063225192172326E-2</c:v>
                </c:pt>
                <c:pt idx="2">
                  <c:v>-0.15319981163776447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5-4158-AD36-294E6103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470000"/>
        <c:axId val="1"/>
      </c:scatterChart>
      <c:valAx>
        <c:axId val="78447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1327476872163"/>
              <c:y val="0.8744148873282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470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874999999999996"/>
          <c:w val="0.8636372312965011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523874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6F7638-3015-31B5-3FF4-5AC72B78C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31" sqref="D3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>
      <c r="A1" s="28" t="s">
        <v>34</v>
      </c>
    </row>
    <row r="2" spans="1:6" s="2" customFormat="1" ht="12.95" customHeight="1">
      <c r="A2" s="2" t="s">
        <v>25</v>
      </c>
      <c r="B2" s="3" t="s">
        <v>33</v>
      </c>
    </row>
    <row r="3" spans="1:6" s="2" customFormat="1" ht="12.95" customHeight="1"/>
    <row r="4" spans="1:6" s="2" customFormat="1" ht="12.95" customHeight="1">
      <c r="A4" s="4" t="s">
        <v>0</v>
      </c>
      <c r="C4" s="5">
        <v>26378.540400000002</v>
      </c>
      <c r="D4" s="6">
        <v>1.0758889</v>
      </c>
    </row>
    <row r="5" spans="1:6" s="2" customFormat="1" ht="12.95" customHeight="1">
      <c r="A5" s="7" t="s">
        <v>41</v>
      </c>
      <c r="C5" s="8">
        <v>-9.5</v>
      </c>
      <c r="D5" s="2" t="s">
        <v>42</v>
      </c>
    </row>
    <row r="6" spans="1:6" s="2" customFormat="1" ht="12.95" customHeight="1">
      <c r="A6" s="4" t="s">
        <v>1</v>
      </c>
    </row>
    <row r="7" spans="1:6" s="2" customFormat="1" ht="12.95" customHeight="1">
      <c r="A7" s="2" t="s">
        <v>2</v>
      </c>
      <c r="C7" s="2">
        <f>+C4</f>
        <v>26378.540400000002</v>
      </c>
    </row>
    <row r="8" spans="1:6" s="2" customFormat="1" ht="12.95" customHeight="1">
      <c r="A8" s="2" t="s">
        <v>3</v>
      </c>
      <c r="C8" s="2">
        <f>+D4</f>
        <v>1.0758889</v>
      </c>
    </row>
    <row r="9" spans="1:6" s="2" customFormat="1" ht="12.95" customHeight="1">
      <c r="A9" s="7" t="s">
        <v>43</v>
      </c>
      <c r="B9" s="9">
        <v>21</v>
      </c>
      <c r="C9" s="10" t="str">
        <f>"F"&amp;B9</f>
        <v>F21</v>
      </c>
      <c r="D9" s="10" t="str">
        <f>"G"&amp;B9</f>
        <v>G21</v>
      </c>
    </row>
    <row r="10" spans="1:6" s="2" customFormat="1" ht="12.95" customHeight="1" thickBot="1">
      <c r="C10" s="11" t="s">
        <v>20</v>
      </c>
      <c r="D10" s="11" t="s">
        <v>21</v>
      </c>
    </row>
    <row r="11" spans="1:6" s="2" customFormat="1" ht="12.95" customHeight="1">
      <c r="A11" s="2" t="s">
        <v>16</v>
      </c>
      <c r="C11" s="12">
        <f ca="1">INTERCEPT(INDIRECT(D9):G1005,INDIRECT(C9):$F1005)</f>
        <v>2.8218636828468154E-2</v>
      </c>
      <c r="D11" s="13"/>
    </row>
    <row r="12" spans="1:6" s="2" customFormat="1" ht="12.95" customHeight="1">
      <c r="A12" s="2" t="s">
        <v>17</v>
      </c>
      <c r="C12" s="12">
        <f ca="1">SLOPE(INDIRECT(D9):G1005,INDIRECT(C9):$F1005)</f>
        <v>-6.3785404847138954E-6</v>
      </c>
      <c r="D12" s="13"/>
    </row>
    <row r="13" spans="1:6" s="2" customFormat="1" ht="12.95" customHeight="1">
      <c r="A13" s="2" t="s">
        <v>19</v>
      </c>
      <c r="C13" s="13" t="s">
        <v>14</v>
      </c>
      <c r="D13" s="13"/>
    </row>
    <row r="14" spans="1:6" s="2" customFormat="1" ht="12.95" customHeight="1">
      <c r="A14" s="2" t="s">
        <v>24</v>
      </c>
    </row>
    <row r="15" spans="1:6" s="2" customFormat="1" ht="12.95" customHeight="1">
      <c r="A15" s="14" t="s">
        <v>18</v>
      </c>
      <c r="C15" s="15">
        <f ca="1">(C7+C11)+(C8+C12)*INT(MAX(F21:F3533))</f>
        <v>56978.819293988367</v>
      </c>
      <c r="E15" s="12" t="s">
        <v>44</v>
      </c>
      <c r="F15" s="8">
        <v>1</v>
      </c>
    </row>
    <row r="16" spans="1:6" s="2" customFormat="1" ht="12.95" customHeight="1">
      <c r="A16" s="4" t="s">
        <v>4</v>
      </c>
      <c r="C16" s="16">
        <f ca="1">+C8+C12</f>
        <v>1.0758825214595154</v>
      </c>
      <c r="E16" s="12" t="s">
        <v>45</v>
      </c>
      <c r="F16" s="17">
        <f ca="1">NOW()+15018.5+$C$5/24</f>
        <v>60373.774178125001</v>
      </c>
    </row>
    <row r="17" spans="1:31" s="2" customFormat="1" ht="12.95" customHeight="1" thickBot="1">
      <c r="A17" s="12" t="s">
        <v>32</v>
      </c>
      <c r="C17" s="2">
        <f>COUNT(C21:C2191)</f>
        <v>3</v>
      </c>
      <c r="E17" s="12" t="s">
        <v>46</v>
      </c>
      <c r="F17" s="17">
        <f ca="1">ROUND(2*(F16-$C$7)/$C$8,0)/2+F15</f>
        <v>31598.5</v>
      </c>
    </row>
    <row r="18" spans="1:31" s="2" customFormat="1" ht="12.95" customHeight="1">
      <c r="A18" s="4" t="s">
        <v>5</v>
      </c>
      <c r="C18" s="5">
        <f ca="1">+C15</f>
        <v>56978.819293988367</v>
      </c>
      <c r="D18" s="6">
        <f ca="1">+C16</f>
        <v>1.0758825214595154</v>
      </c>
      <c r="E18" s="12" t="s">
        <v>47</v>
      </c>
      <c r="F18" s="18">
        <f ca="1">ROUND(2*(F16-$C$15)/$C$16,0)/2+F15</f>
        <v>3156.5</v>
      </c>
    </row>
    <row r="19" spans="1:31" s="2" customFormat="1" ht="12.95" customHeight="1" thickTop="1">
      <c r="E19" s="12" t="s">
        <v>48</v>
      </c>
      <c r="F19" s="19">
        <f ca="1">+$C$15+$C$16*F18-15018.5-$C$5/24</f>
        <v>45356.73830630866</v>
      </c>
    </row>
    <row r="20" spans="1:31" s="2" customFormat="1" ht="12.95" customHeight="1" thickBot="1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0" t="s">
        <v>37</v>
      </c>
      <c r="I20" s="20" t="s">
        <v>38</v>
      </c>
      <c r="J20" s="20" t="s">
        <v>39</v>
      </c>
      <c r="K20" s="20" t="s">
        <v>40</v>
      </c>
      <c r="L20" s="20" t="s">
        <v>26</v>
      </c>
      <c r="M20" s="20" t="s">
        <v>27</v>
      </c>
      <c r="N20" s="20" t="s">
        <v>28</v>
      </c>
      <c r="O20" s="20" t="s">
        <v>23</v>
      </c>
      <c r="P20" s="21" t="s">
        <v>22</v>
      </c>
      <c r="Q20" s="11" t="s">
        <v>15</v>
      </c>
    </row>
    <row r="21" spans="1:31" s="2" customFormat="1" ht="12.95" customHeight="1">
      <c r="A21" s="2" t="s">
        <v>12</v>
      </c>
      <c r="C21" s="22">
        <v>26378.540400000002</v>
      </c>
      <c r="D21" s="22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2.8218636828468154E-2</v>
      </c>
      <c r="Q21" s="23">
        <f>+C21-15018.5</f>
        <v>11360.040400000002</v>
      </c>
    </row>
    <row r="22" spans="1:31" s="2" customFormat="1" ht="12.95" customHeight="1">
      <c r="A22" s="2" t="s">
        <v>30</v>
      </c>
      <c r="C22" s="24">
        <v>41606.665999999997</v>
      </c>
      <c r="D22" s="22"/>
      <c r="E22" s="2">
        <f>+(C22-C$7)/C$8</f>
        <v>14153.994524899361</v>
      </c>
      <c r="F22" s="2">
        <f>ROUND(2*E22,0)/2</f>
        <v>14154</v>
      </c>
      <c r="G22" s="2">
        <f>+C22-(C$7+F22*C$8)</f>
        <v>-5.8906000049319118E-3</v>
      </c>
      <c r="I22" s="2">
        <f>+G22</f>
        <v>-5.8906000049319118E-3</v>
      </c>
      <c r="O22" s="2">
        <f ca="1">+C$11+C$12*$F22</f>
        <v>-6.2063225192172326E-2</v>
      </c>
      <c r="Q22" s="23">
        <f>+C22-15018.5</f>
        <v>26588.165999999997</v>
      </c>
      <c r="AB22" s="2">
        <v>10</v>
      </c>
      <c r="AC22" s="2" t="s">
        <v>29</v>
      </c>
      <c r="AE22" s="2" t="s">
        <v>31</v>
      </c>
    </row>
    <row r="23" spans="1:31" s="2" customFormat="1" ht="12.95" customHeight="1">
      <c r="A23" s="25" t="s">
        <v>36</v>
      </c>
      <c r="B23" s="26" t="s">
        <v>35</v>
      </c>
      <c r="C23" s="27">
        <v>56978.791340000003</v>
      </c>
      <c r="D23" s="27">
        <v>1E-4</v>
      </c>
      <c r="E23" s="2">
        <f>+(C23-C$7)/C$8</f>
        <v>28441.831624064529</v>
      </c>
      <c r="F23" s="2">
        <f>ROUND(2*E23,0)/2</f>
        <v>28442</v>
      </c>
      <c r="G23" s="2">
        <f>+C23-(C$7+F23*C$8)</f>
        <v>-0.18115379999653669</v>
      </c>
      <c r="K23" s="2">
        <f>+G23</f>
        <v>-0.18115379999653669</v>
      </c>
      <c r="O23" s="2">
        <f ca="1">+C$11+C$12*$F23</f>
        <v>-0.15319981163776447</v>
      </c>
      <c r="Q23" s="23">
        <f>+C23-15018.5</f>
        <v>41960.291340000003</v>
      </c>
    </row>
    <row r="24" spans="1:31" s="2" customFormat="1" ht="12.95" customHeight="1">
      <c r="C24" s="22"/>
      <c r="D24" s="22"/>
      <c r="Q24" s="23"/>
    </row>
    <row r="25" spans="1:31" s="2" customFormat="1" ht="12.95" customHeight="1">
      <c r="C25" s="22"/>
      <c r="D25" s="22"/>
      <c r="Q25" s="23"/>
    </row>
    <row r="26" spans="1:31" s="2" customFormat="1" ht="12.95" customHeight="1">
      <c r="C26" s="22"/>
      <c r="D26" s="22"/>
      <c r="Q26" s="23"/>
    </row>
    <row r="27" spans="1:31" s="2" customFormat="1" ht="12.95" customHeight="1">
      <c r="C27" s="22"/>
      <c r="D27" s="22"/>
      <c r="Q27" s="23"/>
    </row>
    <row r="28" spans="1:31" s="2" customFormat="1" ht="12.95" customHeight="1">
      <c r="C28" s="22"/>
      <c r="D28" s="22"/>
    </row>
    <row r="29" spans="1:31" s="2" customFormat="1" ht="12.95" customHeight="1">
      <c r="C29" s="22"/>
      <c r="D29" s="22"/>
    </row>
    <row r="30" spans="1:31">
      <c r="C30" s="1"/>
      <c r="D30" s="1"/>
    </row>
    <row r="31" spans="1:31">
      <c r="C31" s="1"/>
      <c r="D31" s="1"/>
    </row>
    <row r="32" spans="1:31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2024-03-04T05:34:49Z</dcterms:modified>
</cp:coreProperties>
</file>