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336DDB3-F4D1-4467-9647-26FB1374752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2" i="1"/>
  <c r="C16" i="1" l="1"/>
  <c r="D18" i="1" s="1"/>
  <c r="C11" i="1"/>
  <c r="O24" i="1" l="1"/>
  <c r="S24" i="1" s="1"/>
  <c r="O21" i="1"/>
  <c r="S21" i="1" s="1"/>
  <c r="O23" i="1"/>
  <c r="S23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<sst xmlns="http://schemas.openxmlformats.org/spreadsheetml/2006/main" count="60" uniqueCount="53">
  <si>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</si>
  <si>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</si>
  <si>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</si>
  <si>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</si>
  <si>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</si>
  <si>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</si>
  <si>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</si>
  <si>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</si>
  <si>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</si>
  <si>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</si>
  <si>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</si>
  <si>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</si>
  <si>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</si>
  <si>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</si>
  <si>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</si>
  <si>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</si>
  <si>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</si>
  <si>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</si>
  <si>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</si>
  <si>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</si>
  <si>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</si>
  <si>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</si>
  <si>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</si>
  <si>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</si>
  <si>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</si>
  <si>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</si>
  <si>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</si>
  <si>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</si>
  <si>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</si>
  <si>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</si>
  <si>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</si>
  <si>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</si>
  <si>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</si>
  <si>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</si>
  <si>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</si>
  <si>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</si>
  <si>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</si>
  <si>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</si>
  <si>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</si>
  <si>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</si>
  <si>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</si>
  <si>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</si>
  <si>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HM Pup</t>
  </si>
  <si>
    <t>HM Pup / GSC 8124-0247</t>
  </si>
  <si>
    <t>Pup_HM.xls</t>
  </si>
  <si>
    <t>EA</t>
  </si>
  <si>
    <t>Pup</t>
  </si>
  <si>
    <t>G8124-0247</t>
  </si>
  <si>
    <t>Malkov</t>
  </si>
  <si>
    <t>VSS_2013-01-28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</si>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</sst>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HM Pup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8375</c:v>
                </c:pt>
                <c:pt idx="2">
                  <c:v>8495.5</c:v>
                </c:pt>
                <c:pt idx="3">
                  <c:v>8497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1-4DD3-A54A-A2D70D7EF6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8375</c:v>
                </c:pt>
                <c:pt idx="2">
                  <c:v>8495.5</c:v>
                </c:pt>
                <c:pt idx="3">
                  <c:v>8497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-0.1826850000070408</c:v>
                </c:pt>
                <c:pt idx="2">
                  <c:v>-0.18540349999966566</c:v>
                </c:pt>
                <c:pt idx="3">
                  <c:v>-0.18268900000839494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A1-4DD3-A54A-A2D70D7EF6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8375</c:v>
                </c:pt>
                <c:pt idx="2">
                  <c:v>8495.5</c:v>
                </c:pt>
                <c:pt idx="3">
                  <c:v>8497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A1-4DD3-A54A-A2D70D7EF6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8375</c:v>
                </c:pt>
                <c:pt idx="2">
                  <c:v>8495.5</c:v>
                </c:pt>
                <c:pt idx="3">
                  <c:v>8497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A1-4DD3-A54A-A2D70D7EF6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8375</c:v>
                </c:pt>
                <c:pt idx="2">
                  <c:v>8495.5</c:v>
                </c:pt>
                <c:pt idx="3">
                  <c:v>8497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A1-4DD3-A54A-A2D70D7EF6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8375</c:v>
                </c:pt>
                <c:pt idx="2">
                  <c:v>8495.5</c:v>
                </c:pt>
                <c:pt idx="3">
                  <c:v>8497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A1-4DD3-A54A-A2D70D7EF6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6.0000000000000002E-5</c:v>
                  </c:pt>
                  <c:pt idx="2">
                    <c:v>4.4999999999999999E-4</c:v>
                  </c:pt>
                  <c:pt idx="3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8375</c:v>
                </c:pt>
                <c:pt idx="2">
                  <c:v>8495.5</c:v>
                </c:pt>
                <c:pt idx="3">
                  <c:v>8497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A1-4DD3-A54A-A2D70D7EF6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8375</c:v>
                </c:pt>
                <c:pt idx="2">
                  <c:v>8495.5</c:v>
                </c:pt>
                <c:pt idx="3">
                  <c:v>8497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-1.2394561243966873E-5</c:v>
                </c:pt>
                <c:pt idx="1">
                  <c:v>-0.18183347842149039</c:v>
                </c:pt>
                <c:pt idx="2">
                  <c:v>-0.18444953103106168</c:v>
                </c:pt>
                <c:pt idx="3">
                  <c:v>-0.18448209600130533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A1-4DD3-A54A-A2D70D7EF6F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8375</c:v>
                </c:pt>
                <c:pt idx="2">
                  <c:v>8495.5</c:v>
                </c:pt>
                <c:pt idx="3">
                  <c:v>8497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A1-4DD3-A54A-A2D70D7EF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715464"/>
        <c:axId val="1"/>
      </c:scatterChart>
      <c:valAx>
        <c:axId val="928715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715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FEAA959-FA9E-B646-7138-47ADDEA31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s="3" customFormat="1" ht="12.95" customHeight="1" x14ac:dyDescent="0.2">
      <c r="A2" s="3" t="s">
        <v>24</v>
      </c>
      <c r="B2" s="3" t="s">
        <v>45</v>
      </c>
      <c r="C2" s="4" t="s">
        <v>41</v>
      </c>
      <c r="D2" s="5" t="s">
        <v>46</v>
      </c>
      <c r="E2" s="6" t="s">
        <v>42</v>
      </c>
      <c r="F2" s="3" t="s">
        <v>47</v>
      </c>
    </row>
    <row r="3" spans="1:7" s="3" customFormat="1" ht="12.95" customHeight="1" thickBot="1" x14ac:dyDescent="0.25">
      <c r="E3" s="3" t="s">
        <v>47</v>
      </c>
    </row>
    <row r="4" spans="1:7" s="3" customFormat="1" ht="12.95" customHeight="1" thickTop="1" thickBot="1" x14ac:dyDescent="0.25">
      <c r="A4" s="7" t="s">
        <v>0</v>
      </c>
      <c r="C4" s="8" t="s">
        <v>40</v>
      </c>
      <c r="D4" s="9" t="s">
        <v>40</v>
      </c>
    </row>
    <row r="5" spans="1:7" s="3" customFormat="1" ht="12.95" customHeight="1" x14ac:dyDescent="0.2"/>
    <row r="6" spans="1:7" s="3" customFormat="1" ht="12.95" customHeight="1" x14ac:dyDescent="0.2">
      <c r="A6" s="7" t="s">
        <v>1</v>
      </c>
    </row>
    <row r="7" spans="1:7" s="3" customFormat="1" ht="12.95" customHeight="1" x14ac:dyDescent="0.2">
      <c r="A7" s="3" t="s">
        <v>2</v>
      </c>
      <c r="C7" s="35">
        <v>34302.525000000001</v>
      </c>
      <c r="D7" s="11" t="s">
        <v>48</v>
      </c>
    </row>
    <row r="8" spans="1:7" s="3" customFormat="1" ht="12.95" customHeight="1" x14ac:dyDescent="0.2">
      <c r="A8" s="3" t="s">
        <v>3</v>
      </c>
      <c r="C8" s="35">
        <v>2.5896970000000001</v>
      </c>
      <c r="D8" s="11" t="s">
        <v>48</v>
      </c>
    </row>
    <row r="9" spans="1:7" s="3" customFormat="1" ht="12.95" customHeight="1" x14ac:dyDescent="0.2">
      <c r="A9" s="12" t="s">
        <v>30</v>
      </c>
      <c r="C9" s="13">
        <v>-9.5</v>
      </c>
      <c r="D9" s="3" t="s">
        <v>31</v>
      </c>
    </row>
    <row r="10" spans="1:7" s="3" customFormat="1" ht="12.95" customHeight="1" thickBot="1" x14ac:dyDescent="0.25">
      <c r="C10" s="14" t="s">
        <v>20</v>
      </c>
      <c r="D10" s="14" t="s">
        <v>21</v>
      </c>
    </row>
    <row r="11" spans="1:7" s="3" customFormat="1" ht="12.95" customHeight="1" x14ac:dyDescent="0.2">
      <c r="A11" s="3" t="s">
        <v>15</v>
      </c>
      <c r="C11" s="15">
        <f ca="1">INTERCEPT(INDIRECT($G$11):G992,INDIRECT($F$11):F992)</f>
        <v>-1.2394561243966873E-5</v>
      </c>
      <c r="D11" s="5"/>
      <c r="F11" s="16" t="str">
        <f>"F"&amp;E19</f>
        <v>F21</v>
      </c>
      <c r="G11" s="15" t="str">
        <f>"G"&amp;E19</f>
        <v>G21</v>
      </c>
    </row>
    <row r="12" spans="1:7" s="3" customFormat="1" ht="12.95" customHeight="1" x14ac:dyDescent="0.2">
      <c r="A12" s="3" t="s">
        <v>16</v>
      </c>
      <c r="C12" s="15">
        <f ca="1">SLOPE(INDIRECT($G$11):G992,INDIRECT($F$11):F992)</f>
        <v>-2.1709980162417483E-5</v>
      </c>
      <c r="D12" s="5"/>
    </row>
    <row r="13" spans="1:7" s="3" customFormat="1" ht="12.95" customHeight="1" x14ac:dyDescent="0.2">
      <c r="A13" s="3" t="s">
        <v>19</v>
      </c>
      <c r="C13" s="5" t="s">
        <v>13</v>
      </c>
      <c r="D13" s="17" t="s">
        <v>37</v>
      </c>
      <c r="E13" s="13">
        <v>1</v>
      </c>
    </row>
    <row r="14" spans="1:7" s="3" customFormat="1" ht="12.95" customHeight="1" x14ac:dyDescent="0.2">
      <c r="D14" s="17" t="s">
        <v>32</v>
      </c>
      <c r="E14" s="18">
        <f ca="1">NOW()+15018.5+$C$9/24</f>
        <v>60373.784810763886</v>
      </c>
    </row>
    <row r="15" spans="1:7" s="3" customFormat="1" ht="12.95" customHeight="1" x14ac:dyDescent="0.2">
      <c r="A15" s="19" t="s">
        <v>17</v>
      </c>
      <c r="C15" s="20">
        <f ca="1">(C7+C11)+(C8+C12)*INT(MAX(F21:F3533))</f>
        <v>56306.995926903997</v>
      </c>
      <c r="D15" s="17" t="s">
        <v>38</v>
      </c>
      <c r="E15" s="18">
        <f ca="1">ROUND(2*(E14-$C$7)/$C$8,0)/2+E13</f>
        <v>10068.5</v>
      </c>
    </row>
    <row r="16" spans="1:7" s="3" customFormat="1" ht="12.95" customHeight="1" x14ac:dyDescent="0.2">
      <c r="A16" s="7" t="s">
        <v>4</v>
      </c>
      <c r="C16" s="21">
        <f ca="1">+C8+C12</f>
        <v>2.5896752900198377</v>
      </c>
      <c r="D16" s="17" t="s">
        <v>39</v>
      </c>
      <c r="E16" s="15">
        <f ca="1">ROUND(2*(E14-$C$15)/$C$16,0)/2+E13</f>
        <v>1571.5</v>
      </c>
    </row>
    <row r="17" spans="1:19" s="3" customFormat="1" ht="12.95" customHeight="1" thickBot="1" x14ac:dyDescent="0.25">
      <c r="A17" s="17" t="s">
        <v>29</v>
      </c>
      <c r="C17" s="3">
        <f>COUNT(C21:C2191)</f>
        <v>4</v>
      </c>
      <c r="D17" s="17" t="s">
        <v>33</v>
      </c>
      <c r="E17" s="22">
        <f ca="1">+$C$15+$C$16*E16-15018.5-$C$9/24</f>
        <v>45358.566478503511</v>
      </c>
    </row>
    <row r="18" spans="1:19" s="3" customFormat="1" ht="12.95" customHeight="1" thickTop="1" thickBot="1" x14ac:dyDescent="0.25">
      <c r="A18" s="7" t="s">
        <v>5</v>
      </c>
      <c r="C18" s="23">
        <f ca="1">+C15</f>
        <v>56306.995926903997</v>
      </c>
      <c r="D18" s="24">
        <f ca="1">+C16</f>
        <v>2.5896752900198377</v>
      </c>
      <c r="E18" s="25" t="s">
        <v>34</v>
      </c>
    </row>
    <row r="19" spans="1:19" s="3" customFormat="1" ht="12.95" customHeight="1" thickTop="1" x14ac:dyDescent="0.2">
      <c r="A19" s="26" t="s">
        <v>35</v>
      </c>
      <c r="E19" s="27">
        <v>21</v>
      </c>
      <c r="S19" s="3">
        <f ca="1">SQRT(SUM(S21:S50)/(COUNT(S21:S50)-1))</f>
        <v>1.2715466525269308E-3</v>
      </c>
    </row>
    <row r="20" spans="1:19" s="3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tr">
        <f>A21</f>
        <v>Malkov</v>
      </c>
      <c r="I20" s="28" t="s">
        <v>52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36</v>
      </c>
    </row>
    <row r="21" spans="1:19" s="3" customFormat="1" ht="12.95" customHeight="1" x14ac:dyDescent="0.2">
      <c r="A21" s="3" t="str">
        <f>D7</f>
        <v>Malkov</v>
      </c>
      <c r="C21" s="10">
        <f>C$7</f>
        <v>34302.525000000001</v>
      </c>
      <c r="D21" s="10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-1.2394561243966873E-5</v>
      </c>
      <c r="Q21" s="31">
        <f>+C21-15018.5</f>
        <v>19284.025000000001</v>
      </c>
      <c r="S21" s="3">
        <f ca="1">+(O21-G21)^2</f>
        <v>1.5362514843044564E-10</v>
      </c>
    </row>
    <row r="22" spans="1:19" s="3" customFormat="1" ht="12.95" customHeight="1" x14ac:dyDescent="0.2">
      <c r="A22" s="32" t="s">
        <v>49</v>
      </c>
      <c r="B22" s="33" t="s">
        <v>50</v>
      </c>
      <c r="C22" s="34">
        <v>55991.054689999997</v>
      </c>
      <c r="D22" s="34">
        <v>6.0000000000000002E-5</v>
      </c>
      <c r="E22" s="3">
        <f>+(C22-C$7)/C$8</f>
        <v>8374.9294569982485</v>
      </c>
      <c r="F22" s="3">
        <f>ROUND(2*E22,0)/2</f>
        <v>8375</v>
      </c>
      <c r="G22" s="3">
        <f>+C22-(C$7+F22*C$8)</f>
        <v>-0.1826850000070408</v>
      </c>
      <c r="I22" s="3">
        <f>+G22</f>
        <v>-0.1826850000070408</v>
      </c>
      <c r="O22" s="3">
        <f ca="1">+C$11+C$12*$F22</f>
        <v>-0.18183347842149039</v>
      </c>
      <c r="Q22" s="31">
        <f>+C22-15018.5</f>
        <v>40972.554689999997</v>
      </c>
      <c r="S22" s="3">
        <f ca="1">+(O22-G22)^2</f>
        <v>7.2508901065828023E-7</v>
      </c>
    </row>
    <row r="23" spans="1:19" s="3" customFormat="1" ht="12.95" customHeight="1" x14ac:dyDescent="0.2">
      <c r="A23" s="32" t="s">
        <v>49</v>
      </c>
      <c r="B23" s="33" t="s">
        <v>51</v>
      </c>
      <c r="C23" s="34">
        <v>56303.110460000004</v>
      </c>
      <c r="D23" s="34">
        <v>4.4999999999999999E-4</v>
      </c>
      <c r="E23" s="3">
        <f>+(C23-C$7)/C$8</f>
        <v>8495.4284072615446</v>
      </c>
      <c r="F23" s="3">
        <f>ROUND(2*E23,0)/2</f>
        <v>8495.5</v>
      </c>
      <c r="G23" s="3">
        <f>+C23-(C$7+F23*C$8)</f>
        <v>-0.18540349999966566</v>
      </c>
      <c r="I23" s="3">
        <f>+G23</f>
        <v>-0.18540349999966566</v>
      </c>
      <c r="O23" s="3">
        <f ca="1">+C$11+C$12*$F23</f>
        <v>-0.18444953103106168</v>
      </c>
      <c r="Q23" s="31">
        <f>+C23-15018.5</f>
        <v>41284.610460000004</v>
      </c>
      <c r="S23" s="3">
        <f ca="1">+(O23-G23)^2</f>
        <v>9.1005679305933047E-7</v>
      </c>
    </row>
    <row r="24" spans="1:19" s="3" customFormat="1" ht="12.95" customHeight="1" x14ac:dyDescent="0.2">
      <c r="A24" s="32" t="s">
        <v>49</v>
      </c>
      <c r="B24" s="33" t="s">
        <v>50</v>
      </c>
      <c r="C24" s="34">
        <v>56306.997719999999</v>
      </c>
      <c r="D24" s="34">
        <v>6.0000000000000002E-5</v>
      </c>
      <c r="E24" s="3">
        <f>+(C24-C$7)/C$8</f>
        <v>8496.9294554536682</v>
      </c>
      <c r="F24" s="3">
        <f>ROUND(2*E24,0)/2</f>
        <v>8497</v>
      </c>
      <c r="G24" s="3">
        <f>+C24-(C$7+F24*C$8)</f>
        <v>-0.18268900000839494</v>
      </c>
      <c r="I24" s="3">
        <f>+G24</f>
        <v>-0.18268900000839494</v>
      </c>
      <c r="O24" s="3">
        <f ca="1">+C$11+C$12*$F24</f>
        <v>-0.18448209600130533</v>
      </c>
      <c r="Q24" s="31">
        <f>+C24-15018.5</f>
        <v>41288.497719999999</v>
      </c>
      <c r="S24" s="3">
        <f ca="1">+(O24-G24)^2</f>
        <v>3.2151932397912879E-6</v>
      </c>
    </row>
    <row r="25" spans="1:19" s="3" customFormat="1" ht="12.95" customHeight="1" x14ac:dyDescent="0.2">
      <c r="C25" s="10"/>
      <c r="D25" s="10"/>
      <c r="Q25" s="31"/>
    </row>
    <row r="26" spans="1:19" s="3" customFormat="1" ht="12.95" customHeight="1" x14ac:dyDescent="0.2">
      <c r="C26" s="10"/>
      <c r="D26" s="10"/>
      <c r="Q26" s="31"/>
    </row>
    <row r="27" spans="1:19" s="3" customFormat="1" ht="12.95" customHeight="1" x14ac:dyDescent="0.2">
      <c r="C27" s="10"/>
      <c r="D27" s="10"/>
      <c r="Q27" s="31"/>
    </row>
    <row r="28" spans="1:19" s="3" customFormat="1" ht="12.95" customHeight="1" x14ac:dyDescent="0.2">
      <c r="C28" s="10"/>
      <c r="D28" s="10"/>
      <c r="Q28" s="31"/>
    </row>
    <row r="29" spans="1:19" s="3" customFormat="1" ht="12.95" customHeight="1" x14ac:dyDescent="0.2">
      <c r="C29" s="10"/>
      <c r="D29" s="10"/>
      <c r="Q29" s="31"/>
    </row>
    <row r="30" spans="1:19" s="3" customFormat="1" ht="12.95" customHeight="1" x14ac:dyDescent="0.2">
      <c r="C30" s="10"/>
      <c r="D30" s="10"/>
      <c r="Q30" s="31"/>
    </row>
    <row r="31" spans="1:19" s="3" customFormat="1" ht="12.95" customHeight="1" x14ac:dyDescent="0.2">
      <c r="C31" s="10"/>
      <c r="D31" s="10"/>
      <c r="Q31" s="31"/>
    </row>
    <row r="32" spans="1:19" s="3" customFormat="1" ht="12.95" customHeight="1" x14ac:dyDescent="0.2">
      <c r="C32" s="10"/>
      <c r="D32" s="10"/>
      <c r="Q32" s="31"/>
    </row>
    <row r="33" spans="3:17" s="3" customFormat="1" ht="12.95" customHeight="1" x14ac:dyDescent="0.2">
      <c r="C33" s="10"/>
      <c r="D33" s="10"/>
      <c r="Q33" s="31"/>
    </row>
    <row r="34" spans="3:17" s="3" customFormat="1" ht="12.95" customHeight="1" x14ac:dyDescent="0.2">
      <c r="C34" s="10"/>
      <c r="D34" s="10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2024-03-04T05:50:07Z</dcterms:modified>
</cp:coreProperties>
</file>