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2D439A7-D009-45FB-9EF7-28F39EB8A6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1" i="1"/>
  <c r="O22" i="1" l="1"/>
  <c r="S22" i="1" s="1"/>
  <c r="O21" i="1"/>
  <c r="S21" i="1" s="1"/>
  <c r="C15" i="1"/>
  <c r="C16" i="1"/>
  <c r="D18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<sst xmlns="http://schemas.openxmlformats.org/spreadsheetml/2006/main" count="56" uniqueCount="52">
  <si>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</si>
  <si>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</si>
  <si>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</si>
  <si>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</si>
  <si>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</si>
  <si>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</si>
  <si>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</si>
  <si>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</si>
  <si>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</si>
  <si>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</si>
  <si>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</si>
  <si>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</si>
  <si>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</si>
  <si>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</si>
  <si>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</si>
  <si>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</si>
  <si>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</si>
  <si>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</si>
  <si>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</si>
  <si>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</si>
  <si>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</si>
  <si>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</si>
  <si>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</si>
  <si>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</si>
  <si>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</si>
  <si>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</si>
  <si>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</si>
  <si>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</si>
  <si>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</si>
  <si>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</si>
  <si>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</si>
  <si>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</si>
  <si>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</si>
  <si>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</si>
  <si>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</si>
  <si>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</si>
  <si>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</si>
  <si>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</si>
  <si>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</si>
  <si>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</si>
  <si>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</si>
  <si>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</si>
  <si>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LT Pup</t>
  </si>
  <si>
    <t>LT Pup / GSC 6554-0069</t>
  </si>
  <si>
    <t>Pup_LT.xls</t>
  </si>
  <si>
    <t>EA</t>
  </si>
  <si>
    <t>Pup</t>
  </si>
  <si>
    <t>G6554-0069</t>
  </si>
  <si>
    <t>Malkov</t>
  </si>
  <si>
    <t>VSS_2013-01-28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</si>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</sst>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EB-4746-9D96-8BC18D6CED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-0.22320799999579322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EB-4746-9D96-8BC18D6CED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EB-4746-9D96-8BC18D6CED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EB-4746-9D96-8BC18D6CED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EB-4746-9D96-8BC18D6CED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EB-4746-9D96-8BC18D6CED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EB-4746-9D96-8BC18D6CED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-0.22320799999579322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EB-4746-9D96-8BC18D6CED3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EB-4746-9D96-8BC18D6CE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43240"/>
        <c:axId val="1"/>
      </c:scatterChart>
      <c:valAx>
        <c:axId val="942143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4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0440F8-7766-EDCA-341E-530E457B6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37" sqref="A3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s="3" customFormat="1" ht="12.95" customHeight="1" x14ac:dyDescent="0.2">
      <c r="A2" s="3" t="s">
        <v>24</v>
      </c>
      <c r="B2" s="3" t="s">
        <v>45</v>
      </c>
      <c r="C2" s="4" t="s">
        <v>41</v>
      </c>
      <c r="D2" s="5" t="s">
        <v>46</v>
      </c>
      <c r="E2" s="6" t="s">
        <v>42</v>
      </c>
      <c r="F2" s="3" t="s">
        <v>47</v>
      </c>
    </row>
    <row r="3" spans="1:7" s="3" customFormat="1" ht="12.95" customHeight="1" thickBot="1" x14ac:dyDescent="0.25">
      <c r="E3" s="3" t="s">
        <v>47</v>
      </c>
    </row>
    <row r="4" spans="1:7" s="3" customFormat="1" ht="12.95" customHeight="1" thickTop="1" thickBot="1" x14ac:dyDescent="0.25">
      <c r="A4" s="7" t="s">
        <v>0</v>
      </c>
      <c r="C4" s="8" t="s">
        <v>40</v>
      </c>
      <c r="D4" s="9" t="s">
        <v>40</v>
      </c>
    </row>
    <row r="5" spans="1:7" s="3" customFormat="1" ht="12.95" customHeight="1" x14ac:dyDescent="0.2"/>
    <row r="6" spans="1:7" s="3" customFormat="1" ht="12.95" customHeight="1" x14ac:dyDescent="0.2">
      <c r="A6" s="7" t="s">
        <v>1</v>
      </c>
    </row>
    <row r="7" spans="1:7" s="3" customFormat="1" ht="12.95" customHeight="1" x14ac:dyDescent="0.2">
      <c r="A7" s="3" t="s">
        <v>2</v>
      </c>
      <c r="C7" s="35">
        <v>26362.429</v>
      </c>
      <c r="D7" s="11" t="s">
        <v>48</v>
      </c>
    </row>
    <row r="8" spans="1:7" s="3" customFormat="1" ht="12.95" customHeight="1" x14ac:dyDescent="0.2">
      <c r="A8" s="3" t="s">
        <v>3</v>
      </c>
      <c r="C8" s="35">
        <v>1.642693</v>
      </c>
      <c r="D8" s="11" t="s">
        <v>48</v>
      </c>
    </row>
    <row r="9" spans="1:7" s="3" customFormat="1" ht="12.95" customHeight="1" x14ac:dyDescent="0.2">
      <c r="A9" s="12" t="s">
        <v>30</v>
      </c>
      <c r="C9" s="13">
        <v>-9.5</v>
      </c>
      <c r="D9" s="3" t="s">
        <v>31</v>
      </c>
    </row>
    <row r="10" spans="1:7" s="3" customFormat="1" ht="12.95" customHeight="1" thickBot="1" x14ac:dyDescent="0.25">
      <c r="C10" s="14" t="s">
        <v>20</v>
      </c>
      <c r="D10" s="14" t="s">
        <v>21</v>
      </c>
    </row>
    <row r="11" spans="1:7" s="3" customFormat="1" ht="12.95" customHeight="1" x14ac:dyDescent="0.2">
      <c r="A11" s="3" t="s">
        <v>15</v>
      </c>
      <c r="C11" s="15">
        <f ca="1">INTERCEPT(INDIRECT($G$11):G992,INDIRECT($F$11):F992)</f>
        <v>0</v>
      </c>
      <c r="D11" s="5"/>
      <c r="F11" s="16" t="str">
        <f>"F"&amp;E19</f>
        <v>F21</v>
      </c>
      <c r="G11" s="15" t="str">
        <f>"G"&amp;E19</f>
        <v>G21</v>
      </c>
    </row>
    <row r="12" spans="1:7" s="3" customFormat="1" ht="12.95" customHeight="1" x14ac:dyDescent="0.2">
      <c r="A12" s="3" t="s">
        <v>16</v>
      </c>
      <c r="C12" s="15">
        <f ca="1">SLOPE(INDIRECT($G$11):G992,INDIRECT($F$11):F992)</f>
        <v>-1.2379811425168786E-5</v>
      </c>
      <c r="D12" s="5"/>
    </row>
    <row r="13" spans="1:7" s="3" customFormat="1" ht="12.95" customHeight="1" x14ac:dyDescent="0.2">
      <c r="A13" s="3" t="s">
        <v>19</v>
      </c>
      <c r="C13" s="5" t="s">
        <v>13</v>
      </c>
      <c r="D13" s="17" t="s">
        <v>37</v>
      </c>
      <c r="E13" s="13">
        <v>1</v>
      </c>
    </row>
    <row r="14" spans="1:7" s="3" customFormat="1" ht="12.95" customHeight="1" x14ac:dyDescent="0.2">
      <c r="D14" s="17" t="s">
        <v>32</v>
      </c>
      <c r="E14" s="18">
        <f ca="1">NOW()+15018.5+$C$9/24</f>
        <v>60373.78665405092</v>
      </c>
    </row>
    <row r="15" spans="1:7" s="3" customFormat="1" ht="12.95" customHeight="1" x14ac:dyDescent="0.2">
      <c r="A15" s="19" t="s">
        <v>17</v>
      </c>
      <c r="C15" s="20">
        <f ca="1">(C7+C11)+(C8+C12)*INT(MAX(F21:F3533))</f>
        <v>55979.960582</v>
      </c>
      <c r="D15" s="17" t="s">
        <v>38</v>
      </c>
      <c r="E15" s="18">
        <f ca="1">ROUND(2*(E14-$C$7)/$C$8,0)/2+E13</f>
        <v>20705.5</v>
      </c>
    </row>
    <row r="16" spans="1:7" s="3" customFormat="1" ht="12.95" customHeight="1" x14ac:dyDescent="0.2">
      <c r="A16" s="7" t="s">
        <v>4</v>
      </c>
      <c r="C16" s="21">
        <f ca="1">+C8+C12</f>
        <v>1.6426806201885749</v>
      </c>
      <c r="D16" s="17" t="s">
        <v>39</v>
      </c>
      <c r="E16" s="15">
        <f ca="1">ROUND(2*(E14-$C$15)/$C$16,0)/2+E13</f>
        <v>2676</v>
      </c>
    </row>
    <row r="17" spans="1:19" s="3" customFormat="1" ht="12.95" customHeight="1" thickBot="1" x14ac:dyDescent="0.25">
      <c r="A17" s="17" t="s">
        <v>29</v>
      </c>
      <c r="C17" s="3">
        <f>COUNT(C21:C2191)</f>
        <v>2</v>
      </c>
      <c r="D17" s="17" t="s">
        <v>33</v>
      </c>
      <c r="E17" s="22">
        <f ca="1">+$C$15+$C$16*E16-15018.5-$C$9/24</f>
        <v>45357.669754957962</v>
      </c>
    </row>
    <row r="18" spans="1:19" s="3" customFormat="1" ht="12.95" customHeight="1" thickTop="1" thickBot="1" x14ac:dyDescent="0.25">
      <c r="A18" s="7" t="s">
        <v>5</v>
      </c>
      <c r="C18" s="23">
        <f ca="1">+C15</f>
        <v>55979.960582</v>
      </c>
      <c r="D18" s="24">
        <f ca="1">+C16</f>
        <v>1.6426806201885749</v>
      </c>
      <c r="E18" s="25" t="s">
        <v>34</v>
      </c>
    </row>
    <row r="19" spans="1:19" s="3" customFormat="1" ht="12.95" customHeight="1" thickTop="1" x14ac:dyDescent="0.2">
      <c r="A19" s="26" t="s">
        <v>35</v>
      </c>
      <c r="E19" s="27">
        <v>21</v>
      </c>
      <c r="S19" s="3">
        <f ca="1">SQRT(SUM(S21:S50)/(COUNT(S21:S50)-1))</f>
        <v>0</v>
      </c>
    </row>
    <row r="20" spans="1:19" s="3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tr">
        <f>A21</f>
        <v>Malkov</v>
      </c>
      <c r="I20" s="28" t="s">
        <v>51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36</v>
      </c>
    </row>
    <row r="21" spans="1:19" s="3" customFormat="1" ht="12.95" customHeight="1" x14ac:dyDescent="0.2">
      <c r="A21" s="3" t="str">
        <f>D7</f>
        <v>Malkov</v>
      </c>
      <c r="C21" s="10">
        <f>C$7</f>
        <v>26362.429</v>
      </c>
      <c r="D21" s="10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31">
        <f>+C21-15018.5</f>
        <v>11343.929</v>
      </c>
      <c r="S21" s="3">
        <f ca="1">+(O21-G21)^2</f>
        <v>0</v>
      </c>
    </row>
    <row r="22" spans="1:19" s="3" customFormat="1" ht="12.95" customHeight="1" x14ac:dyDescent="0.2">
      <c r="A22" s="32" t="s">
        <v>49</v>
      </c>
      <c r="B22" s="33" t="s">
        <v>50</v>
      </c>
      <c r="C22" s="34">
        <v>55979.960582</v>
      </c>
      <c r="D22" s="34">
        <v>6.7000000000000002E-5</v>
      </c>
      <c r="E22" s="3">
        <f>+(C22-C$7)/C$8</f>
        <v>18029.864120684753</v>
      </c>
      <c r="F22" s="3">
        <f>ROUND(2*E22,0)/2</f>
        <v>18030</v>
      </c>
      <c r="G22" s="3">
        <f>+C22-(C$7+F22*C$8)</f>
        <v>-0.22320799999579322</v>
      </c>
      <c r="I22" s="3">
        <f>+G22</f>
        <v>-0.22320799999579322</v>
      </c>
      <c r="O22" s="3">
        <f ca="1">+C$11+C$12*$F22</f>
        <v>-0.22320799999579322</v>
      </c>
      <c r="Q22" s="31">
        <f>+C22-15018.5</f>
        <v>40961.460582</v>
      </c>
      <c r="S22" s="3">
        <f ca="1">+(O22-G22)^2</f>
        <v>0</v>
      </c>
    </row>
    <row r="23" spans="1:19" s="3" customFormat="1" ht="12.95" customHeight="1" x14ac:dyDescent="0.2">
      <c r="C23" s="10"/>
      <c r="D23" s="10"/>
      <c r="Q23" s="31"/>
    </row>
    <row r="24" spans="1:19" s="3" customFormat="1" ht="12.95" customHeight="1" x14ac:dyDescent="0.2">
      <c r="C24" s="10"/>
      <c r="D24" s="10"/>
      <c r="Q24" s="31"/>
    </row>
    <row r="25" spans="1:19" s="3" customFormat="1" ht="12.95" customHeight="1" x14ac:dyDescent="0.2">
      <c r="C25" s="10"/>
      <c r="D25" s="10"/>
      <c r="Q25" s="31"/>
    </row>
    <row r="26" spans="1:19" s="3" customFormat="1" ht="12.95" customHeight="1" x14ac:dyDescent="0.2">
      <c r="C26" s="10"/>
      <c r="D26" s="10"/>
      <c r="Q26" s="31"/>
    </row>
    <row r="27" spans="1:19" s="3" customFormat="1" ht="12.95" customHeight="1" x14ac:dyDescent="0.2">
      <c r="C27" s="10"/>
      <c r="D27" s="10"/>
      <c r="Q27" s="31"/>
    </row>
    <row r="28" spans="1:19" s="3" customFormat="1" ht="12.95" customHeight="1" x14ac:dyDescent="0.2">
      <c r="C28" s="10"/>
      <c r="D28" s="10"/>
      <c r="Q28" s="31"/>
    </row>
    <row r="29" spans="1:19" s="3" customFormat="1" ht="12.95" customHeight="1" x14ac:dyDescent="0.2">
      <c r="C29" s="10"/>
      <c r="D29" s="10"/>
      <c r="Q29" s="31"/>
    </row>
    <row r="30" spans="1:19" s="3" customFormat="1" ht="12.95" customHeight="1" x14ac:dyDescent="0.2">
      <c r="C30" s="10"/>
      <c r="D30" s="10"/>
      <c r="Q30" s="31"/>
    </row>
    <row r="31" spans="1:19" s="3" customFormat="1" ht="12.95" customHeight="1" x14ac:dyDescent="0.2">
      <c r="C31" s="10"/>
      <c r="D31" s="10"/>
      <c r="Q31" s="31"/>
    </row>
    <row r="32" spans="1:19" s="3" customFormat="1" ht="12.95" customHeight="1" x14ac:dyDescent="0.2">
      <c r="C32" s="10"/>
      <c r="D32" s="10"/>
      <c r="Q32" s="31"/>
    </row>
    <row r="33" spans="3:17" s="3" customFormat="1" ht="12.95" customHeight="1" x14ac:dyDescent="0.2">
      <c r="C33" s="10"/>
      <c r="D33" s="10"/>
      <c r="Q33" s="31"/>
    </row>
    <row r="34" spans="3:17" s="3" customFormat="1" ht="12.95" customHeight="1" x14ac:dyDescent="0.2">
      <c r="C34" s="10"/>
      <c r="D34" s="10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2024-03-04T05:52:46Z</dcterms:modified>
</cp:coreProperties>
</file>