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9F3AEA0-51F8-4AA0-BF5B-4F606301C7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7" i="1" l="1"/>
  <c r="F227" i="1" s="1"/>
  <c r="G227" i="1" s="1"/>
  <c r="K227" i="1" s="1"/>
  <c r="Q227" i="1"/>
  <c r="E226" i="1"/>
  <c r="F226" i="1" s="1"/>
  <c r="G226" i="1" s="1"/>
  <c r="K226" i="1" s="1"/>
  <c r="Q226" i="1"/>
  <c r="E225" i="1"/>
  <c r="F225" i="1" s="1"/>
  <c r="G225" i="1" s="1"/>
  <c r="K225" i="1" s="1"/>
  <c r="Q225" i="1"/>
  <c r="Q222" i="1"/>
  <c r="Q223" i="1"/>
  <c r="Q224" i="1"/>
  <c r="Q218" i="1"/>
  <c r="Q219" i="1"/>
  <c r="Q220" i="1"/>
  <c r="Q221" i="1"/>
  <c r="C7" i="1"/>
  <c r="C8" i="1"/>
  <c r="E222" i="1" s="1"/>
  <c r="F222" i="1" s="1"/>
  <c r="G222" i="1" s="1"/>
  <c r="K222" i="1" s="1"/>
  <c r="C9" i="1"/>
  <c r="D9" i="1"/>
  <c r="F16" i="1"/>
  <c r="C17" i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Q24" i="1"/>
  <c r="E25" i="1"/>
  <c r="Q25" i="1"/>
  <c r="Q26" i="1"/>
  <c r="Q27" i="1"/>
  <c r="Q28" i="1"/>
  <c r="Q29" i="1"/>
  <c r="E30" i="1"/>
  <c r="F30" i="1" s="1"/>
  <c r="G30" i="1" s="1"/>
  <c r="H30" i="1" s="1"/>
  <c r="Q30" i="1"/>
  <c r="E31" i="1"/>
  <c r="F31" i="1" s="1"/>
  <c r="G31" i="1" s="1"/>
  <c r="H31" i="1" s="1"/>
  <c r="Q31" i="1"/>
  <c r="Q32" i="1"/>
  <c r="E33" i="1"/>
  <c r="E119" i="2" s="1"/>
  <c r="Q33" i="1"/>
  <c r="E34" i="1"/>
  <c r="F34" i="1" s="1"/>
  <c r="G34" i="1" s="1"/>
  <c r="H34" i="1" s="1"/>
  <c r="Q34" i="1"/>
  <c r="Q35" i="1"/>
  <c r="Q36" i="1"/>
  <c r="E37" i="1"/>
  <c r="F37" i="1" s="1"/>
  <c r="G37" i="1" s="1"/>
  <c r="H37" i="1" s="1"/>
  <c r="Q37" i="1"/>
  <c r="Q38" i="1"/>
  <c r="Q39" i="1"/>
  <c r="Q40" i="1"/>
  <c r="Q41" i="1"/>
  <c r="Q42" i="1"/>
  <c r="E43" i="1"/>
  <c r="F43" i="1" s="1"/>
  <c r="G43" i="1" s="1"/>
  <c r="H43" i="1" s="1"/>
  <c r="Q43" i="1"/>
  <c r="Q44" i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I48" i="1" s="1"/>
  <c r="Q48" i="1"/>
  <c r="Q49" i="1"/>
  <c r="E50" i="1"/>
  <c r="F50" i="1" s="1"/>
  <c r="G50" i="1" s="1"/>
  <c r="I50" i="1" s="1"/>
  <c r="Q50" i="1"/>
  <c r="E51" i="1"/>
  <c r="F51" i="1" s="1"/>
  <c r="G51" i="1" s="1"/>
  <c r="I51" i="1" s="1"/>
  <c r="Q51" i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Q56" i="1"/>
  <c r="E57" i="1"/>
  <c r="Q57" i="1"/>
  <c r="E58" i="1"/>
  <c r="F58" i="1" s="1"/>
  <c r="G58" i="1" s="1"/>
  <c r="I58" i="1" s="1"/>
  <c r="Q58" i="1"/>
  <c r="E59" i="1"/>
  <c r="F59" i="1" s="1"/>
  <c r="G59" i="1" s="1"/>
  <c r="J59" i="1" s="1"/>
  <c r="Q59" i="1"/>
  <c r="Q60" i="1"/>
  <c r="Q61" i="1"/>
  <c r="Q62" i="1"/>
  <c r="Q63" i="1"/>
  <c r="Q64" i="1"/>
  <c r="Q65" i="1"/>
  <c r="E66" i="1"/>
  <c r="F66" i="1" s="1"/>
  <c r="G66" i="1" s="1"/>
  <c r="I66" i="1" s="1"/>
  <c r="Q66" i="1"/>
  <c r="E67" i="1"/>
  <c r="F67" i="1" s="1"/>
  <c r="G67" i="1" s="1"/>
  <c r="J67" i="1" s="1"/>
  <c r="Q67" i="1"/>
  <c r="E68" i="1"/>
  <c r="F68" i="1" s="1"/>
  <c r="G68" i="1" s="1"/>
  <c r="I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F72" i="1" s="1"/>
  <c r="G72" i="1" s="1"/>
  <c r="I72" i="1" s="1"/>
  <c r="Q72" i="1"/>
  <c r="E73" i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/>
  <c r="G84" i="1" s="1"/>
  <c r="I84" i="1" s="1"/>
  <c r="Q84" i="1"/>
  <c r="E85" i="1"/>
  <c r="E42" i="2" s="1"/>
  <c r="Q85" i="1"/>
  <c r="E86" i="1"/>
  <c r="F86" i="1" s="1"/>
  <c r="G86" i="1" s="1"/>
  <c r="I86" i="1" s="1"/>
  <c r="Q86" i="1"/>
  <c r="E87" i="1"/>
  <c r="F87" i="1" s="1"/>
  <c r="G87" i="1" s="1"/>
  <c r="I87" i="1" s="1"/>
  <c r="Q87" i="1"/>
  <c r="Q88" i="1"/>
  <c r="E89" i="1"/>
  <c r="Q89" i="1"/>
  <c r="E90" i="1"/>
  <c r="F90" i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/>
  <c r="G93" i="1" s="1"/>
  <c r="I93" i="1" s="1"/>
  <c r="Q93" i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Q97" i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F105" i="1" s="1"/>
  <c r="G105" i="1" s="1"/>
  <c r="I105" i="1" s="1"/>
  <c r="Q105" i="1"/>
  <c r="E106" i="1"/>
  <c r="E56" i="2" s="1"/>
  <c r="Q106" i="1"/>
  <c r="E107" i="1"/>
  <c r="F107" i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Q113" i="1"/>
  <c r="E114" i="1"/>
  <c r="F114" i="1" s="1"/>
  <c r="G114" i="1" s="1"/>
  <c r="I114" i="1" s="1"/>
  <c r="Q114" i="1"/>
  <c r="E115" i="1"/>
  <c r="F115" i="1" s="1"/>
  <c r="G115" i="1" s="1"/>
  <c r="I115" i="1" s="1"/>
  <c r="Q115" i="1"/>
  <c r="E116" i="1"/>
  <c r="F116" i="1"/>
  <c r="G116" i="1" s="1"/>
  <c r="I116" i="1" s="1"/>
  <c r="Q116" i="1"/>
  <c r="E117" i="1"/>
  <c r="F117" i="1" s="1"/>
  <c r="G117" i="1" s="1"/>
  <c r="I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H120" i="1" s="1"/>
  <c r="Q120" i="1"/>
  <c r="E121" i="1"/>
  <c r="Q121" i="1"/>
  <c r="E122" i="1"/>
  <c r="F122" i="1"/>
  <c r="G122" i="1" s="1"/>
  <c r="Q122" i="1"/>
  <c r="E123" i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E126" i="1"/>
  <c r="F126" i="1" s="1"/>
  <c r="G126" i="1" s="1"/>
  <c r="I126" i="1" s="1"/>
  <c r="Q126" i="1"/>
  <c r="E127" i="1"/>
  <c r="F127" i="1"/>
  <c r="G127" i="1" s="1"/>
  <c r="I127" i="1" s="1"/>
  <c r="Q127" i="1"/>
  <c r="E128" i="1"/>
  <c r="F128" i="1" s="1"/>
  <c r="G128" i="1" s="1"/>
  <c r="I128" i="1" s="1"/>
  <c r="Q128" i="1"/>
  <c r="E129" i="1"/>
  <c r="F129" i="1" s="1"/>
  <c r="G129" i="1" s="1"/>
  <c r="I129" i="1" s="1"/>
  <c r="Q129" i="1"/>
  <c r="E130" i="1"/>
  <c r="F130" i="1" s="1"/>
  <c r="G130" i="1" s="1"/>
  <c r="I130" i="1" s="1"/>
  <c r="Q130" i="1"/>
  <c r="E131" i="1"/>
  <c r="Q131" i="1"/>
  <c r="E132" i="1"/>
  <c r="F132" i="1"/>
  <c r="G132" i="1" s="1"/>
  <c r="I132" i="1" s="1"/>
  <c r="Q132" i="1"/>
  <c r="E133" i="1"/>
  <c r="F133" i="1" s="1"/>
  <c r="G133" i="1" s="1"/>
  <c r="I133" i="1" s="1"/>
  <c r="Q133" i="1"/>
  <c r="E134" i="1"/>
  <c r="E80" i="2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/>
  <c r="I137" i="1" s="1"/>
  <c r="Q137" i="1"/>
  <c r="E138" i="1"/>
  <c r="F138" i="1" s="1"/>
  <c r="G138" i="1" s="1"/>
  <c r="I138" i="1" s="1"/>
  <c r="Q138" i="1"/>
  <c r="E139" i="1"/>
  <c r="Q139" i="1"/>
  <c r="E140" i="1"/>
  <c r="E86" i="2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Q147" i="1"/>
  <c r="E148" i="1"/>
  <c r="F148" i="1" s="1"/>
  <c r="G148" i="1" s="1"/>
  <c r="I148" i="1" s="1"/>
  <c r="Q148" i="1"/>
  <c r="E149" i="1"/>
  <c r="F149" i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Q155" i="1"/>
  <c r="E156" i="1"/>
  <c r="F156" i="1" s="1"/>
  <c r="G156" i="1" s="1"/>
  <c r="K156" i="1" s="1"/>
  <c r="Q156" i="1"/>
  <c r="E157" i="1"/>
  <c r="F157" i="1"/>
  <c r="G157" i="1" s="1"/>
  <c r="K157" i="1" s="1"/>
  <c r="Q157" i="1"/>
  <c r="E158" i="1"/>
  <c r="F158" i="1" s="1"/>
  <c r="G158" i="1" s="1"/>
  <c r="K158" i="1" s="1"/>
  <c r="Q158" i="1"/>
  <c r="E159" i="1"/>
  <c r="F159" i="1" s="1"/>
  <c r="G159" i="1" s="1"/>
  <c r="K159" i="1" s="1"/>
  <c r="Q159" i="1"/>
  <c r="E160" i="1"/>
  <c r="F160" i="1" s="1"/>
  <c r="G160" i="1" s="1"/>
  <c r="K160" i="1" s="1"/>
  <c r="Q160" i="1"/>
  <c r="E161" i="1"/>
  <c r="F161" i="1" s="1"/>
  <c r="G161" i="1"/>
  <c r="K161" i="1" s="1"/>
  <c r="Q161" i="1"/>
  <c r="E162" i="1"/>
  <c r="F162" i="1" s="1"/>
  <c r="G162" i="1" s="1"/>
  <c r="K162" i="1" s="1"/>
  <c r="Q162" i="1"/>
  <c r="E163" i="1"/>
  <c r="Q163" i="1"/>
  <c r="E164" i="1"/>
  <c r="F164" i="1" s="1"/>
  <c r="G164" i="1" s="1"/>
  <c r="K164" i="1" s="1"/>
  <c r="Q164" i="1"/>
  <c r="E165" i="1"/>
  <c r="F165" i="1" s="1"/>
  <c r="G165" i="1" s="1"/>
  <c r="K165" i="1" s="1"/>
  <c r="Q165" i="1"/>
  <c r="E166" i="1"/>
  <c r="F166" i="1" s="1"/>
  <c r="G166" i="1" s="1"/>
  <c r="K166" i="1" s="1"/>
  <c r="Q166" i="1"/>
  <c r="E167" i="1"/>
  <c r="F167" i="1" s="1"/>
  <c r="G167" i="1" s="1"/>
  <c r="K167" i="1" s="1"/>
  <c r="Q167" i="1"/>
  <c r="E168" i="1"/>
  <c r="F168" i="1" s="1"/>
  <c r="G168" i="1" s="1"/>
  <c r="K168" i="1" s="1"/>
  <c r="Q168" i="1"/>
  <c r="E169" i="1"/>
  <c r="F169" i="1" s="1"/>
  <c r="G169" i="1" s="1"/>
  <c r="K169" i="1" s="1"/>
  <c r="Q169" i="1"/>
  <c r="E170" i="1"/>
  <c r="F170" i="1" s="1"/>
  <c r="G170" i="1" s="1"/>
  <c r="K170" i="1" s="1"/>
  <c r="Q170" i="1"/>
  <c r="E171" i="1"/>
  <c r="Q171" i="1"/>
  <c r="E172" i="1"/>
  <c r="F172" i="1"/>
  <c r="G172" i="1" s="1"/>
  <c r="K172" i="1" s="1"/>
  <c r="Q172" i="1"/>
  <c r="E173" i="1"/>
  <c r="F173" i="1" s="1"/>
  <c r="G173" i="1" s="1"/>
  <c r="K173" i="1" s="1"/>
  <c r="Q173" i="1"/>
  <c r="E174" i="1"/>
  <c r="F174" i="1"/>
  <c r="G174" i="1" s="1"/>
  <c r="K174" i="1" s="1"/>
  <c r="Q174" i="1"/>
  <c r="E175" i="1"/>
  <c r="F175" i="1" s="1"/>
  <c r="G175" i="1" s="1"/>
  <c r="K175" i="1" s="1"/>
  <c r="Q175" i="1"/>
  <c r="E176" i="1"/>
  <c r="F176" i="1" s="1"/>
  <c r="G176" i="1" s="1"/>
  <c r="K176" i="1" s="1"/>
  <c r="Q176" i="1"/>
  <c r="E177" i="1"/>
  <c r="F177" i="1" s="1"/>
  <c r="G177" i="1" s="1"/>
  <c r="K177" i="1" s="1"/>
  <c r="Q177" i="1"/>
  <c r="E178" i="1"/>
  <c r="F178" i="1" s="1"/>
  <c r="G178" i="1" s="1"/>
  <c r="K178" i="1" s="1"/>
  <c r="Q178" i="1"/>
  <c r="E179" i="1"/>
  <c r="Q179" i="1"/>
  <c r="E180" i="1"/>
  <c r="F180" i="1"/>
  <c r="G180" i="1" s="1"/>
  <c r="K180" i="1" s="1"/>
  <c r="Q180" i="1"/>
  <c r="E181" i="1"/>
  <c r="F181" i="1"/>
  <c r="G181" i="1" s="1"/>
  <c r="I181" i="1" s="1"/>
  <c r="Q181" i="1"/>
  <c r="E182" i="1"/>
  <c r="F182" i="1" s="1"/>
  <c r="G182" i="1" s="1"/>
  <c r="K182" i="1" s="1"/>
  <c r="Q182" i="1"/>
  <c r="E183" i="1"/>
  <c r="F183" i="1" s="1"/>
  <c r="G183" i="1" s="1"/>
  <c r="K183" i="1" s="1"/>
  <c r="Q183" i="1"/>
  <c r="E184" i="1"/>
  <c r="F184" i="1" s="1"/>
  <c r="G184" i="1" s="1"/>
  <c r="K184" i="1" s="1"/>
  <c r="Q184" i="1"/>
  <c r="E185" i="1"/>
  <c r="F185" i="1" s="1"/>
  <c r="G185" i="1"/>
  <c r="I185" i="1" s="1"/>
  <c r="Q185" i="1"/>
  <c r="E186" i="1"/>
  <c r="F186" i="1" s="1"/>
  <c r="G186" i="1" s="1"/>
  <c r="K186" i="1" s="1"/>
  <c r="Q186" i="1"/>
  <c r="E187" i="1"/>
  <c r="Q187" i="1"/>
  <c r="E188" i="1"/>
  <c r="F188" i="1" s="1"/>
  <c r="G188" i="1" s="1"/>
  <c r="K188" i="1" s="1"/>
  <c r="Q188" i="1"/>
  <c r="E189" i="1"/>
  <c r="E170" i="2" s="1"/>
  <c r="Q189" i="1"/>
  <c r="E190" i="1"/>
  <c r="F190" i="1" s="1"/>
  <c r="G190" i="1" s="1"/>
  <c r="K190" i="1" s="1"/>
  <c r="Q190" i="1"/>
  <c r="E191" i="1"/>
  <c r="F191" i="1" s="1"/>
  <c r="G191" i="1" s="1"/>
  <c r="K191" i="1" s="1"/>
  <c r="Q191" i="1"/>
  <c r="E192" i="1"/>
  <c r="F192" i="1" s="1"/>
  <c r="G192" i="1" s="1"/>
  <c r="K192" i="1" s="1"/>
  <c r="Q192" i="1"/>
  <c r="E193" i="1"/>
  <c r="F193" i="1" s="1"/>
  <c r="G193" i="1" s="1"/>
  <c r="K193" i="1" s="1"/>
  <c r="Q193" i="1"/>
  <c r="E194" i="1"/>
  <c r="F194" i="1" s="1"/>
  <c r="G194" i="1" s="1"/>
  <c r="K194" i="1" s="1"/>
  <c r="Q194" i="1"/>
  <c r="E195" i="1"/>
  <c r="Q195" i="1"/>
  <c r="E196" i="1"/>
  <c r="F196" i="1" s="1"/>
  <c r="G196" i="1" s="1"/>
  <c r="K196" i="1" s="1"/>
  <c r="Q196" i="1"/>
  <c r="E197" i="1"/>
  <c r="F197" i="1"/>
  <c r="G197" i="1" s="1"/>
  <c r="K197" i="1" s="1"/>
  <c r="Q197" i="1"/>
  <c r="E198" i="1"/>
  <c r="F198" i="1" s="1"/>
  <c r="G198" i="1" s="1"/>
  <c r="K198" i="1" s="1"/>
  <c r="Q198" i="1"/>
  <c r="E199" i="1"/>
  <c r="F199" i="1" s="1"/>
  <c r="G199" i="1" s="1"/>
  <c r="K199" i="1" s="1"/>
  <c r="Q199" i="1"/>
  <c r="E200" i="1"/>
  <c r="F200" i="1" s="1"/>
  <c r="G200" i="1" s="1"/>
  <c r="K200" i="1" s="1"/>
  <c r="Q200" i="1"/>
  <c r="E201" i="1"/>
  <c r="F201" i="1" s="1"/>
  <c r="G201" i="1" s="1"/>
  <c r="K201" i="1" s="1"/>
  <c r="Q201" i="1"/>
  <c r="E202" i="1"/>
  <c r="F202" i="1" s="1"/>
  <c r="G202" i="1" s="1"/>
  <c r="K202" i="1" s="1"/>
  <c r="Q202" i="1"/>
  <c r="E203" i="1"/>
  <c r="F203" i="1" s="1"/>
  <c r="G203" i="1" s="1"/>
  <c r="K203" i="1" s="1"/>
  <c r="Q203" i="1"/>
  <c r="E204" i="1"/>
  <c r="F204" i="1" s="1"/>
  <c r="G204" i="1" s="1"/>
  <c r="K204" i="1" s="1"/>
  <c r="Q204" i="1"/>
  <c r="E205" i="1"/>
  <c r="F205" i="1" s="1"/>
  <c r="G205" i="1" s="1"/>
  <c r="K205" i="1" s="1"/>
  <c r="Q205" i="1"/>
  <c r="E207" i="1"/>
  <c r="F207" i="1"/>
  <c r="G207" i="1" s="1"/>
  <c r="K207" i="1" s="1"/>
  <c r="Q207" i="1"/>
  <c r="E206" i="1"/>
  <c r="F206" i="1" s="1"/>
  <c r="G206" i="1" s="1"/>
  <c r="K206" i="1" s="1"/>
  <c r="Q206" i="1"/>
  <c r="E208" i="1"/>
  <c r="F208" i="1" s="1"/>
  <c r="G208" i="1" s="1"/>
  <c r="K208" i="1" s="1"/>
  <c r="Q208" i="1"/>
  <c r="E209" i="1"/>
  <c r="F209" i="1" s="1"/>
  <c r="G209" i="1" s="1"/>
  <c r="K209" i="1" s="1"/>
  <c r="Q209" i="1"/>
  <c r="E210" i="1"/>
  <c r="F210" i="1" s="1"/>
  <c r="G210" i="1" s="1"/>
  <c r="K210" i="1" s="1"/>
  <c r="Q210" i="1"/>
  <c r="E216" i="1"/>
  <c r="F216" i="1" s="1"/>
  <c r="G216" i="1" s="1"/>
  <c r="K216" i="1" s="1"/>
  <c r="Q216" i="1"/>
  <c r="E217" i="1"/>
  <c r="F217" i="1" s="1"/>
  <c r="G217" i="1" s="1"/>
  <c r="K217" i="1" s="1"/>
  <c r="Q217" i="1"/>
  <c r="E211" i="1"/>
  <c r="F211" i="1"/>
  <c r="G211" i="1" s="1"/>
  <c r="K211" i="1" s="1"/>
  <c r="Q211" i="1"/>
  <c r="E212" i="1"/>
  <c r="F212" i="1" s="1"/>
  <c r="G212" i="1" s="1"/>
  <c r="K212" i="1" s="1"/>
  <c r="Q212" i="1"/>
  <c r="E213" i="1"/>
  <c r="F213" i="1" s="1"/>
  <c r="G213" i="1" s="1"/>
  <c r="K213" i="1" s="1"/>
  <c r="Q213" i="1"/>
  <c r="E214" i="1"/>
  <c r="F214" i="1" s="1"/>
  <c r="G214" i="1" s="1"/>
  <c r="K214" i="1" s="1"/>
  <c r="Q214" i="1"/>
  <c r="E215" i="1"/>
  <c r="F215" i="1" s="1"/>
  <c r="G215" i="1" s="1"/>
  <c r="K215" i="1" s="1"/>
  <c r="Q215" i="1"/>
  <c r="A11" i="2"/>
  <c r="C11" i="2"/>
  <c r="E11" i="2"/>
  <c r="D11" i="2"/>
  <c r="G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B14" i="2"/>
  <c r="C14" i="2"/>
  <c r="E14" i="2"/>
  <c r="D14" i="2"/>
  <c r="G14" i="2"/>
  <c r="H14" i="2"/>
  <c r="A15" i="2"/>
  <c r="C15" i="2"/>
  <c r="D15" i="2"/>
  <c r="G15" i="2"/>
  <c r="H15" i="2"/>
  <c r="B15" i="2"/>
  <c r="A16" i="2"/>
  <c r="D16" i="2"/>
  <c r="G16" i="2"/>
  <c r="C16" i="2"/>
  <c r="H16" i="2"/>
  <c r="B16" i="2"/>
  <c r="A17" i="2"/>
  <c r="B17" i="2"/>
  <c r="D17" i="2"/>
  <c r="G17" i="2"/>
  <c r="C17" i="2"/>
  <c r="H17" i="2"/>
  <c r="A18" i="2"/>
  <c r="D18" i="2"/>
  <c r="G18" i="2"/>
  <c r="C18" i="2"/>
  <c r="E18" i="2"/>
  <c r="H18" i="2"/>
  <c r="B18" i="2"/>
  <c r="A19" i="2"/>
  <c r="C19" i="2"/>
  <c r="D19" i="2"/>
  <c r="G19" i="2"/>
  <c r="H19" i="2"/>
  <c r="B19" i="2"/>
  <c r="A20" i="2"/>
  <c r="D20" i="2"/>
  <c r="G20" i="2"/>
  <c r="C20" i="2"/>
  <c r="H20" i="2"/>
  <c r="B20" i="2"/>
  <c r="A21" i="2"/>
  <c r="B21" i="2"/>
  <c r="D21" i="2"/>
  <c r="G21" i="2"/>
  <c r="C21" i="2"/>
  <c r="E21" i="2"/>
  <c r="H21" i="2"/>
  <c r="A22" i="2"/>
  <c r="B22" i="2"/>
  <c r="C22" i="2"/>
  <c r="D22" i="2"/>
  <c r="G22" i="2"/>
  <c r="H22" i="2"/>
  <c r="A23" i="2"/>
  <c r="C23" i="2"/>
  <c r="D23" i="2"/>
  <c r="G23" i="2"/>
  <c r="H23" i="2"/>
  <c r="B23" i="2"/>
  <c r="A24" i="2"/>
  <c r="B24" i="2"/>
  <c r="C24" i="2"/>
  <c r="D24" i="2"/>
  <c r="E24" i="2"/>
  <c r="G24" i="2"/>
  <c r="H24" i="2"/>
  <c r="A25" i="2"/>
  <c r="B25" i="2"/>
  <c r="D25" i="2"/>
  <c r="G25" i="2"/>
  <c r="C25" i="2"/>
  <c r="E25" i="2"/>
  <c r="H25" i="2"/>
  <c r="A26" i="2"/>
  <c r="D26" i="2"/>
  <c r="G26" i="2"/>
  <c r="C26" i="2"/>
  <c r="E26" i="2"/>
  <c r="H26" i="2"/>
  <c r="B26" i="2"/>
  <c r="A27" i="2"/>
  <c r="C27" i="2"/>
  <c r="D27" i="2"/>
  <c r="G27" i="2"/>
  <c r="H27" i="2"/>
  <c r="B27" i="2"/>
  <c r="A28" i="2"/>
  <c r="D28" i="2"/>
  <c r="G28" i="2"/>
  <c r="C28" i="2"/>
  <c r="E28" i="2"/>
  <c r="H28" i="2"/>
  <c r="B28" i="2"/>
  <c r="A29" i="2"/>
  <c r="B29" i="2"/>
  <c r="D29" i="2"/>
  <c r="G29" i="2"/>
  <c r="C29" i="2"/>
  <c r="E29" i="2"/>
  <c r="H29" i="2"/>
  <c r="A30" i="2"/>
  <c r="B30" i="2"/>
  <c r="C30" i="2"/>
  <c r="D30" i="2"/>
  <c r="G30" i="2"/>
  <c r="H30" i="2"/>
  <c r="A31" i="2"/>
  <c r="C31" i="2"/>
  <c r="D31" i="2"/>
  <c r="G31" i="2"/>
  <c r="H31" i="2"/>
  <c r="B31" i="2"/>
  <c r="A32" i="2"/>
  <c r="B32" i="2"/>
  <c r="C32" i="2"/>
  <c r="D32" i="2"/>
  <c r="E32" i="2"/>
  <c r="G32" i="2"/>
  <c r="H32" i="2"/>
  <c r="A33" i="2"/>
  <c r="B33" i="2"/>
  <c r="D33" i="2"/>
  <c r="E33" i="2"/>
  <c r="G33" i="2"/>
  <c r="C33" i="2"/>
  <c r="H33" i="2"/>
  <c r="A34" i="2"/>
  <c r="D34" i="2"/>
  <c r="G34" i="2"/>
  <c r="C34" i="2"/>
  <c r="H34" i="2"/>
  <c r="B34" i="2"/>
  <c r="A35" i="2"/>
  <c r="C35" i="2"/>
  <c r="E35" i="2"/>
  <c r="D35" i="2"/>
  <c r="G35" i="2"/>
  <c r="H35" i="2"/>
  <c r="B35" i="2"/>
  <c r="A36" i="2"/>
  <c r="D36" i="2"/>
  <c r="G36" i="2"/>
  <c r="C36" i="2"/>
  <c r="H36" i="2"/>
  <c r="B36" i="2"/>
  <c r="A37" i="2"/>
  <c r="B37" i="2"/>
  <c r="D37" i="2"/>
  <c r="G37" i="2"/>
  <c r="C37" i="2"/>
  <c r="H37" i="2"/>
  <c r="A38" i="2"/>
  <c r="B38" i="2"/>
  <c r="C38" i="2"/>
  <c r="D38" i="2"/>
  <c r="G38" i="2"/>
  <c r="H38" i="2"/>
  <c r="A39" i="2"/>
  <c r="C39" i="2"/>
  <c r="E39" i="2"/>
  <c r="D39" i="2"/>
  <c r="G39" i="2"/>
  <c r="H39" i="2"/>
  <c r="B39" i="2"/>
  <c r="A40" i="2"/>
  <c r="B40" i="2"/>
  <c r="C40" i="2"/>
  <c r="D40" i="2"/>
  <c r="E40" i="2"/>
  <c r="G40" i="2"/>
  <c r="H40" i="2"/>
  <c r="A41" i="2"/>
  <c r="B41" i="2"/>
  <c r="D41" i="2"/>
  <c r="G41" i="2"/>
  <c r="C41" i="2"/>
  <c r="E41" i="2"/>
  <c r="H41" i="2"/>
  <c r="A42" i="2"/>
  <c r="D42" i="2"/>
  <c r="G42" i="2"/>
  <c r="C42" i="2"/>
  <c r="H42" i="2"/>
  <c r="B42" i="2"/>
  <c r="A43" i="2"/>
  <c r="C43" i="2"/>
  <c r="E43" i="2"/>
  <c r="D43" i="2"/>
  <c r="G43" i="2"/>
  <c r="H43" i="2"/>
  <c r="B43" i="2"/>
  <c r="A44" i="2"/>
  <c r="D44" i="2"/>
  <c r="G44" i="2"/>
  <c r="C44" i="2"/>
  <c r="H44" i="2"/>
  <c r="B44" i="2"/>
  <c r="A45" i="2"/>
  <c r="B45" i="2"/>
  <c r="D45" i="2"/>
  <c r="G45" i="2"/>
  <c r="C45" i="2"/>
  <c r="H45" i="2"/>
  <c r="A46" i="2"/>
  <c r="B46" i="2"/>
  <c r="C46" i="2"/>
  <c r="D46" i="2"/>
  <c r="G46" i="2"/>
  <c r="H46" i="2"/>
  <c r="A47" i="2"/>
  <c r="C47" i="2"/>
  <c r="E47" i="2"/>
  <c r="D47" i="2"/>
  <c r="G47" i="2"/>
  <c r="H47" i="2"/>
  <c r="B47" i="2"/>
  <c r="A48" i="2"/>
  <c r="B48" i="2"/>
  <c r="C48" i="2"/>
  <c r="D48" i="2"/>
  <c r="G48" i="2"/>
  <c r="H48" i="2"/>
  <c r="A49" i="2"/>
  <c r="B49" i="2"/>
  <c r="D49" i="2"/>
  <c r="G49" i="2"/>
  <c r="C49" i="2"/>
  <c r="E49" i="2"/>
  <c r="H49" i="2"/>
  <c r="A50" i="2"/>
  <c r="B50" i="2"/>
  <c r="F50" i="2"/>
  <c r="D50" i="2"/>
  <c r="G50" i="2"/>
  <c r="C50" i="2"/>
  <c r="E50" i="2"/>
  <c r="H50" i="2"/>
  <c r="A51" i="2"/>
  <c r="B51" i="2"/>
  <c r="C51" i="2"/>
  <c r="E51" i="2"/>
  <c r="F51" i="2"/>
  <c r="D51" i="2"/>
  <c r="G51" i="2"/>
  <c r="H51" i="2"/>
  <c r="A52" i="2"/>
  <c r="B52" i="2"/>
  <c r="C52" i="2"/>
  <c r="F52" i="2"/>
  <c r="D52" i="2"/>
  <c r="G52" i="2"/>
  <c r="H52" i="2"/>
  <c r="A53" i="2"/>
  <c r="B53" i="2"/>
  <c r="C53" i="2"/>
  <c r="E53" i="2"/>
  <c r="D53" i="2"/>
  <c r="G53" i="2"/>
  <c r="H53" i="2"/>
  <c r="A54" i="2"/>
  <c r="C54" i="2"/>
  <c r="E54" i="2"/>
  <c r="D54" i="2"/>
  <c r="G54" i="2"/>
  <c r="H54" i="2"/>
  <c r="B54" i="2"/>
  <c r="A55" i="2"/>
  <c r="D55" i="2"/>
  <c r="G55" i="2"/>
  <c r="C55" i="2"/>
  <c r="H55" i="2"/>
  <c r="B55" i="2"/>
  <c r="A56" i="2"/>
  <c r="B56" i="2"/>
  <c r="D56" i="2"/>
  <c r="G56" i="2"/>
  <c r="C56" i="2"/>
  <c r="H56" i="2"/>
  <c r="A57" i="2"/>
  <c r="B57" i="2"/>
  <c r="D57" i="2"/>
  <c r="G57" i="2"/>
  <c r="C57" i="2"/>
  <c r="E57" i="2"/>
  <c r="H57" i="2"/>
  <c r="A58" i="2"/>
  <c r="C58" i="2"/>
  <c r="D58" i="2"/>
  <c r="G58" i="2"/>
  <c r="H58" i="2"/>
  <c r="B58" i="2"/>
  <c r="A59" i="2"/>
  <c r="B59" i="2"/>
  <c r="C59" i="2"/>
  <c r="D59" i="2"/>
  <c r="E59" i="2"/>
  <c r="G59" i="2"/>
  <c r="H59" i="2"/>
  <c r="A60" i="2"/>
  <c r="B60" i="2"/>
  <c r="D60" i="2"/>
  <c r="G60" i="2"/>
  <c r="C60" i="2"/>
  <c r="E60" i="2"/>
  <c r="H60" i="2"/>
  <c r="A61" i="2"/>
  <c r="B61" i="2"/>
  <c r="D61" i="2"/>
  <c r="G61" i="2"/>
  <c r="C61" i="2"/>
  <c r="H61" i="2"/>
  <c r="A62" i="2"/>
  <c r="C62" i="2"/>
  <c r="D62" i="2"/>
  <c r="E62" i="2"/>
  <c r="G62" i="2"/>
  <c r="H62" i="2"/>
  <c r="B62" i="2"/>
  <c r="A63" i="2"/>
  <c r="D63" i="2"/>
  <c r="E63" i="2"/>
  <c r="G63" i="2"/>
  <c r="C63" i="2"/>
  <c r="H63" i="2"/>
  <c r="B63" i="2"/>
  <c r="A64" i="2"/>
  <c r="D64" i="2"/>
  <c r="G64" i="2"/>
  <c r="C64" i="2"/>
  <c r="H64" i="2"/>
  <c r="B64" i="2"/>
  <c r="A65" i="2"/>
  <c r="D65" i="2"/>
  <c r="G65" i="2"/>
  <c r="C65" i="2"/>
  <c r="E65" i="2"/>
  <c r="H65" i="2"/>
  <c r="B65" i="2"/>
  <c r="A66" i="2"/>
  <c r="C66" i="2"/>
  <c r="D66" i="2"/>
  <c r="G66" i="2"/>
  <c r="H66" i="2"/>
  <c r="B66" i="2"/>
  <c r="A67" i="2"/>
  <c r="B67" i="2"/>
  <c r="C67" i="2"/>
  <c r="D67" i="2"/>
  <c r="G67" i="2"/>
  <c r="H67" i="2"/>
  <c r="A68" i="2"/>
  <c r="B68" i="2"/>
  <c r="C68" i="2"/>
  <c r="E68" i="2"/>
  <c r="D68" i="2"/>
  <c r="G68" i="2"/>
  <c r="H68" i="2"/>
  <c r="A69" i="2"/>
  <c r="C69" i="2"/>
  <c r="D69" i="2"/>
  <c r="G69" i="2"/>
  <c r="H69" i="2"/>
  <c r="B69" i="2"/>
  <c r="A70" i="2"/>
  <c r="D70" i="2"/>
  <c r="G70" i="2"/>
  <c r="C70" i="2"/>
  <c r="E70" i="2"/>
  <c r="H70" i="2"/>
  <c r="B70" i="2"/>
  <c r="A71" i="2"/>
  <c r="D71" i="2"/>
  <c r="G71" i="2"/>
  <c r="C71" i="2"/>
  <c r="E71" i="2"/>
  <c r="H71" i="2"/>
  <c r="B71" i="2"/>
  <c r="A72" i="2"/>
  <c r="B72" i="2"/>
  <c r="D72" i="2"/>
  <c r="G72" i="2"/>
  <c r="C72" i="2"/>
  <c r="H72" i="2"/>
  <c r="A73" i="2"/>
  <c r="B73" i="2"/>
  <c r="D73" i="2"/>
  <c r="G73" i="2"/>
  <c r="C73" i="2"/>
  <c r="E73" i="2"/>
  <c r="H73" i="2"/>
  <c r="A74" i="2"/>
  <c r="C74" i="2"/>
  <c r="D74" i="2"/>
  <c r="G74" i="2"/>
  <c r="H74" i="2"/>
  <c r="B74" i="2"/>
  <c r="A75" i="2"/>
  <c r="B75" i="2"/>
  <c r="C75" i="2"/>
  <c r="E75" i="2"/>
  <c r="D75" i="2"/>
  <c r="G75" i="2"/>
  <c r="H75" i="2"/>
  <c r="A76" i="2"/>
  <c r="B76" i="2"/>
  <c r="D76" i="2"/>
  <c r="G76" i="2"/>
  <c r="C76" i="2"/>
  <c r="E76" i="2"/>
  <c r="H76" i="2"/>
  <c r="A77" i="2"/>
  <c r="B77" i="2"/>
  <c r="C77" i="2"/>
  <c r="D77" i="2"/>
  <c r="G77" i="2"/>
  <c r="H77" i="2"/>
  <c r="A78" i="2"/>
  <c r="C78" i="2"/>
  <c r="D78" i="2"/>
  <c r="E78" i="2"/>
  <c r="G78" i="2"/>
  <c r="H78" i="2"/>
  <c r="B78" i="2"/>
  <c r="A79" i="2"/>
  <c r="D79" i="2"/>
  <c r="E79" i="2"/>
  <c r="G79" i="2"/>
  <c r="C79" i="2"/>
  <c r="H79" i="2"/>
  <c r="B79" i="2"/>
  <c r="A80" i="2"/>
  <c r="D80" i="2"/>
  <c r="G80" i="2"/>
  <c r="C80" i="2"/>
  <c r="H80" i="2"/>
  <c r="B80" i="2"/>
  <c r="A81" i="2"/>
  <c r="B81" i="2"/>
  <c r="C81" i="2"/>
  <c r="E81" i="2"/>
  <c r="D81" i="2"/>
  <c r="G81" i="2"/>
  <c r="H81" i="2"/>
  <c r="A82" i="2"/>
  <c r="B82" i="2"/>
  <c r="C82" i="2"/>
  <c r="E82" i="2"/>
  <c r="D82" i="2"/>
  <c r="G82" i="2"/>
  <c r="H82" i="2"/>
  <c r="A83" i="2"/>
  <c r="B83" i="2"/>
  <c r="D83" i="2"/>
  <c r="G83" i="2"/>
  <c r="C83" i="2"/>
  <c r="E83" i="2"/>
  <c r="H83" i="2"/>
  <c r="A84" i="2"/>
  <c r="C84" i="2"/>
  <c r="D84" i="2"/>
  <c r="E84" i="2"/>
  <c r="G84" i="2"/>
  <c r="H84" i="2"/>
  <c r="B84" i="2"/>
  <c r="A85" i="2"/>
  <c r="C85" i="2"/>
  <c r="D85" i="2"/>
  <c r="G85" i="2"/>
  <c r="H85" i="2"/>
  <c r="B85" i="2"/>
  <c r="A86" i="2"/>
  <c r="B86" i="2"/>
  <c r="D86" i="2"/>
  <c r="G86" i="2"/>
  <c r="C86" i="2"/>
  <c r="H86" i="2"/>
  <c r="A87" i="2"/>
  <c r="B87" i="2"/>
  <c r="C87" i="2"/>
  <c r="E87" i="2"/>
  <c r="D87" i="2"/>
  <c r="G87" i="2"/>
  <c r="H87" i="2"/>
  <c r="A88" i="2"/>
  <c r="C88" i="2"/>
  <c r="E88" i="2"/>
  <c r="D88" i="2"/>
  <c r="G88" i="2"/>
  <c r="H88" i="2"/>
  <c r="B88" i="2"/>
  <c r="A89" i="2"/>
  <c r="C89" i="2"/>
  <c r="D89" i="2"/>
  <c r="G89" i="2"/>
  <c r="H89" i="2"/>
  <c r="B89" i="2"/>
  <c r="A90" i="2"/>
  <c r="B90" i="2"/>
  <c r="D90" i="2"/>
  <c r="G90" i="2"/>
  <c r="C90" i="2"/>
  <c r="H90" i="2"/>
  <c r="A91" i="2"/>
  <c r="D91" i="2"/>
  <c r="G91" i="2"/>
  <c r="C91" i="2"/>
  <c r="H91" i="2"/>
  <c r="B91" i="2"/>
  <c r="A92" i="2"/>
  <c r="C92" i="2"/>
  <c r="D92" i="2"/>
  <c r="E92" i="2"/>
  <c r="G92" i="2"/>
  <c r="H92" i="2"/>
  <c r="B92" i="2"/>
  <c r="A93" i="2"/>
  <c r="C93" i="2"/>
  <c r="E93" i="2"/>
  <c r="D93" i="2"/>
  <c r="G93" i="2"/>
  <c r="H93" i="2"/>
  <c r="B93" i="2"/>
  <c r="A94" i="2"/>
  <c r="B94" i="2"/>
  <c r="D94" i="2"/>
  <c r="G94" i="2"/>
  <c r="C94" i="2"/>
  <c r="H94" i="2"/>
  <c r="A95" i="2"/>
  <c r="B95" i="2"/>
  <c r="C95" i="2"/>
  <c r="E95" i="2"/>
  <c r="D95" i="2"/>
  <c r="G95" i="2"/>
  <c r="H95" i="2"/>
  <c r="A96" i="2"/>
  <c r="C96" i="2"/>
  <c r="E96" i="2"/>
  <c r="D96" i="2"/>
  <c r="G96" i="2"/>
  <c r="H96" i="2"/>
  <c r="B96" i="2"/>
  <c r="A97" i="2"/>
  <c r="C97" i="2"/>
  <c r="D97" i="2"/>
  <c r="G97" i="2"/>
  <c r="H97" i="2"/>
  <c r="B97" i="2"/>
  <c r="A98" i="2"/>
  <c r="B98" i="2"/>
  <c r="D98" i="2"/>
  <c r="G98" i="2"/>
  <c r="C98" i="2"/>
  <c r="E98" i="2"/>
  <c r="H98" i="2"/>
  <c r="A99" i="2"/>
  <c r="D99" i="2"/>
  <c r="G99" i="2"/>
  <c r="C99" i="2"/>
  <c r="E99" i="2"/>
  <c r="H99" i="2"/>
  <c r="B99" i="2"/>
  <c r="A100" i="2"/>
  <c r="C100" i="2"/>
  <c r="D100" i="2"/>
  <c r="E100" i="2"/>
  <c r="G100" i="2"/>
  <c r="H100" i="2"/>
  <c r="B100" i="2"/>
  <c r="A101" i="2"/>
  <c r="D101" i="2"/>
  <c r="G101" i="2"/>
  <c r="C101" i="2"/>
  <c r="E101" i="2"/>
  <c r="H101" i="2"/>
  <c r="B101" i="2"/>
  <c r="A102" i="2"/>
  <c r="B102" i="2"/>
  <c r="D102" i="2"/>
  <c r="G102" i="2"/>
  <c r="C102" i="2"/>
  <c r="E102" i="2"/>
  <c r="H102" i="2"/>
  <c r="A103" i="2"/>
  <c r="B103" i="2"/>
  <c r="C103" i="2"/>
  <c r="E103" i="2"/>
  <c r="D103" i="2"/>
  <c r="G103" i="2"/>
  <c r="H103" i="2"/>
  <c r="A104" i="2"/>
  <c r="C104" i="2"/>
  <c r="D104" i="2"/>
  <c r="G104" i="2"/>
  <c r="H104" i="2"/>
  <c r="B104" i="2"/>
  <c r="A105" i="2"/>
  <c r="B105" i="2"/>
  <c r="C105" i="2"/>
  <c r="D105" i="2"/>
  <c r="E105" i="2"/>
  <c r="G105" i="2"/>
  <c r="H105" i="2"/>
  <c r="A106" i="2"/>
  <c r="B106" i="2"/>
  <c r="D106" i="2"/>
  <c r="G106" i="2"/>
  <c r="C106" i="2"/>
  <c r="H106" i="2"/>
  <c r="A107" i="2"/>
  <c r="D107" i="2"/>
  <c r="G107" i="2"/>
  <c r="C107" i="2"/>
  <c r="H107" i="2"/>
  <c r="B107" i="2"/>
  <c r="A108" i="2"/>
  <c r="C108" i="2"/>
  <c r="D108" i="2"/>
  <c r="E108" i="2"/>
  <c r="G108" i="2"/>
  <c r="H108" i="2"/>
  <c r="B108" i="2"/>
  <c r="A109" i="2"/>
  <c r="D109" i="2"/>
  <c r="G109" i="2"/>
  <c r="C109" i="2"/>
  <c r="H109" i="2"/>
  <c r="B109" i="2"/>
  <c r="A110" i="2"/>
  <c r="B110" i="2"/>
  <c r="D110" i="2"/>
  <c r="G110" i="2"/>
  <c r="C110" i="2"/>
  <c r="H110" i="2"/>
  <c r="A111" i="2"/>
  <c r="B111" i="2"/>
  <c r="C111" i="2"/>
  <c r="D111" i="2"/>
  <c r="G111" i="2"/>
  <c r="H111" i="2"/>
  <c r="A112" i="2"/>
  <c r="C112" i="2"/>
  <c r="D112" i="2"/>
  <c r="G112" i="2"/>
  <c r="H112" i="2"/>
  <c r="B112" i="2"/>
  <c r="A113" i="2"/>
  <c r="B113" i="2"/>
  <c r="C113" i="2"/>
  <c r="D113" i="2"/>
  <c r="G113" i="2"/>
  <c r="H113" i="2"/>
  <c r="A114" i="2"/>
  <c r="B114" i="2"/>
  <c r="D114" i="2"/>
  <c r="G114" i="2"/>
  <c r="C114" i="2"/>
  <c r="H114" i="2"/>
  <c r="A115" i="2"/>
  <c r="D115" i="2"/>
  <c r="G115" i="2"/>
  <c r="C115" i="2"/>
  <c r="H115" i="2"/>
  <c r="B115" i="2"/>
  <c r="A116" i="2"/>
  <c r="C116" i="2"/>
  <c r="D116" i="2"/>
  <c r="E116" i="2"/>
  <c r="G116" i="2"/>
  <c r="H116" i="2"/>
  <c r="B116" i="2"/>
  <c r="A117" i="2"/>
  <c r="D117" i="2"/>
  <c r="G117" i="2"/>
  <c r="C117" i="2"/>
  <c r="H117" i="2"/>
  <c r="B117" i="2"/>
  <c r="A118" i="2"/>
  <c r="B118" i="2"/>
  <c r="D118" i="2"/>
  <c r="G118" i="2"/>
  <c r="C118" i="2"/>
  <c r="H118" i="2"/>
  <c r="A119" i="2"/>
  <c r="B119" i="2"/>
  <c r="C119" i="2"/>
  <c r="D119" i="2"/>
  <c r="G119" i="2"/>
  <c r="H119" i="2"/>
  <c r="A120" i="2"/>
  <c r="C120" i="2"/>
  <c r="E120" i="2"/>
  <c r="D120" i="2"/>
  <c r="G120" i="2"/>
  <c r="H120" i="2"/>
  <c r="B120" i="2"/>
  <c r="A121" i="2"/>
  <c r="B121" i="2"/>
  <c r="C121" i="2"/>
  <c r="D121" i="2"/>
  <c r="G121" i="2"/>
  <c r="H121" i="2"/>
  <c r="A122" i="2"/>
  <c r="B122" i="2"/>
  <c r="D122" i="2"/>
  <c r="G122" i="2"/>
  <c r="C122" i="2"/>
  <c r="H122" i="2"/>
  <c r="A123" i="2"/>
  <c r="D123" i="2"/>
  <c r="G123" i="2"/>
  <c r="C123" i="2"/>
  <c r="E123" i="2"/>
  <c r="H123" i="2"/>
  <c r="B123" i="2"/>
  <c r="A124" i="2"/>
  <c r="C124" i="2"/>
  <c r="D124" i="2"/>
  <c r="G124" i="2"/>
  <c r="H124" i="2"/>
  <c r="B124" i="2"/>
  <c r="A125" i="2"/>
  <c r="D125" i="2"/>
  <c r="G125" i="2"/>
  <c r="C125" i="2"/>
  <c r="H125" i="2"/>
  <c r="B125" i="2"/>
  <c r="A126" i="2"/>
  <c r="B126" i="2"/>
  <c r="D126" i="2"/>
  <c r="G126" i="2"/>
  <c r="C126" i="2"/>
  <c r="H126" i="2"/>
  <c r="A127" i="2"/>
  <c r="B127" i="2"/>
  <c r="C127" i="2"/>
  <c r="D127" i="2"/>
  <c r="G127" i="2"/>
  <c r="H127" i="2"/>
  <c r="A128" i="2"/>
  <c r="C128" i="2"/>
  <c r="D128" i="2"/>
  <c r="G128" i="2"/>
  <c r="H128" i="2"/>
  <c r="B128" i="2"/>
  <c r="A129" i="2"/>
  <c r="B129" i="2"/>
  <c r="C129" i="2"/>
  <c r="D129" i="2"/>
  <c r="E129" i="2"/>
  <c r="G129" i="2"/>
  <c r="H129" i="2"/>
  <c r="A130" i="2"/>
  <c r="B130" i="2"/>
  <c r="D130" i="2"/>
  <c r="G130" i="2"/>
  <c r="C130" i="2"/>
  <c r="H130" i="2"/>
  <c r="A131" i="2"/>
  <c r="D131" i="2"/>
  <c r="G131" i="2"/>
  <c r="C131" i="2"/>
  <c r="H131" i="2"/>
  <c r="B131" i="2"/>
  <c r="A132" i="2"/>
  <c r="C132" i="2"/>
  <c r="D132" i="2"/>
  <c r="G132" i="2"/>
  <c r="H132" i="2"/>
  <c r="B132" i="2"/>
  <c r="A133" i="2"/>
  <c r="D133" i="2"/>
  <c r="G133" i="2"/>
  <c r="C133" i="2"/>
  <c r="E133" i="2"/>
  <c r="H133" i="2"/>
  <c r="B133" i="2"/>
  <c r="A134" i="2"/>
  <c r="B134" i="2"/>
  <c r="D134" i="2"/>
  <c r="G134" i="2"/>
  <c r="C134" i="2"/>
  <c r="E134" i="2"/>
  <c r="H134" i="2"/>
  <c r="A135" i="2"/>
  <c r="B135" i="2"/>
  <c r="C135" i="2"/>
  <c r="F135" i="2"/>
  <c r="D135" i="2"/>
  <c r="G135" i="2"/>
  <c r="H135" i="2"/>
  <c r="A136" i="2"/>
  <c r="B136" i="2"/>
  <c r="C136" i="2"/>
  <c r="E136" i="2"/>
  <c r="F136" i="2"/>
  <c r="D136" i="2"/>
  <c r="G136" i="2"/>
  <c r="H136" i="2"/>
  <c r="A137" i="2"/>
  <c r="B137" i="2"/>
  <c r="C137" i="2"/>
  <c r="D137" i="2"/>
  <c r="G137" i="2"/>
  <c r="H137" i="2"/>
  <c r="A138" i="2"/>
  <c r="C138" i="2"/>
  <c r="E138" i="2"/>
  <c r="D138" i="2"/>
  <c r="G138" i="2"/>
  <c r="H138" i="2"/>
  <c r="B138" i="2"/>
  <c r="A139" i="2"/>
  <c r="B139" i="2"/>
  <c r="C139" i="2"/>
  <c r="D139" i="2"/>
  <c r="G139" i="2"/>
  <c r="H139" i="2"/>
  <c r="A140" i="2"/>
  <c r="B140" i="2"/>
  <c r="D140" i="2"/>
  <c r="G140" i="2"/>
  <c r="C140" i="2"/>
  <c r="E140" i="2"/>
  <c r="H140" i="2"/>
  <c r="A141" i="2"/>
  <c r="D141" i="2"/>
  <c r="G141" i="2"/>
  <c r="C141" i="2"/>
  <c r="E141" i="2"/>
  <c r="H141" i="2"/>
  <c r="B141" i="2"/>
  <c r="A142" i="2"/>
  <c r="C142" i="2"/>
  <c r="D142" i="2"/>
  <c r="G142" i="2"/>
  <c r="H142" i="2"/>
  <c r="B142" i="2"/>
  <c r="A143" i="2"/>
  <c r="D143" i="2"/>
  <c r="G143" i="2"/>
  <c r="C143" i="2"/>
  <c r="H143" i="2"/>
  <c r="B143" i="2"/>
  <c r="A144" i="2"/>
  <c r="B144" i="2"/>
  <c r="D144" i="2"/>
  <c r="G144" i="2"/>
  <c r="C144" i="2"/>
  <c r="E144" i="2"/>
  <c r="H144" i="2"/>
  <c r="A145" i="2"/>
  <c r="B145" i="2"/>
  <c r="C145" i="2"/>
  <c r="D145" i="2"/>
  <c r="G145" i="2"/>
  <c r="H145" i="2"/>
  <c r="A146" i="2"/>
  <c r="C146" i="2"/>
  <c r="D146" i="2"/>
  <c r="G146" i="2"/>
  <c r="H146" i="2"/>
  <c r="B146" i="2"/>
  <c r="A147" i="2"/>
  <c r="B147" i="2"/>
  <c r="C147" i="2"/>
  <c r="D147" i="2"/>
  <c r="E147" i="2"/>
  <c r="G147" i="2"/>
  <c r="H147" i="2"/>
  <c r="A148" i="2"/>
  <c r="B148" i="2"/>
  <c r="D148" i="2"/>
  <c r="G148" i="2"/>
  <c r="C148" i="2"/>
  <c r="E148" i="2"/>
  <c r="H148" i="2"/>
  <c r="A149" i="2"/>
  <c r="D149" i="2"/>
  <c r="G149" i="2"/>
  <c r="C149" i="2"/>
  <c r="H149" i="2"/>
  <c r="B149" i="2"/>
  <c r="A150" i="2"/>
  <c r="C150" i="2"/>
  <c r="D150" i="2"/>
  <c r="G150" i="2"/>
  <c r="H150" i="2"/>
  <c r="B150" i="2"/>
  <c r="A151" i="2"/>
  <c r="D151" i="2"/>
  <c r="G151" i="2"/>
  <c r="C151" i="2"/>
  <c r="E151" i="2"/>
  <c r="H151" i="2"/>
  <c r="B151" i="2"/>
  <c r="A152" i="2"/>
  <c r="B152" i="2"/>
  <c r="D152" i="2"/>
  <c r="G152" i="2"/>
  <c r="C152" i="2"/>
  <c r="E152" i="2"/>
  <c r="H152" i="2"/>
  <c r="A153" i="2"/>
  <c r="B153" i="2"/>
  <c r="C153" i="2"/>
  <c r="D153" i="2"/>
  <c r="G153" i="2"/>
  <c r="H153" i="2"/>
  <c r="A154" i="2"/>
  <c r="C154" i="2"/>
  <c r="D154" i="2"/>
  <c r="G154" i="2"/>
  <c r="H154" i="2"/>
  <c r="B154" i="2"/>
  <c r="A155" i="2"/>
  <c r="B155" i="2"/>
  <c r="C155" i="2"/>
  <c r="D155" i="2"/>
  <c r="E155" i="2"/>
  <c r="G155" i="2"/>
  <c r="H155" i="2"/>
  <c r="A156" i="2"/>
  <c r="B156" i="2"/>
  <c r="D156" i="2"/>
  <c r="G156" i="2"/>
  <c r="C156" i="2"/>
  <c r="E156" i="2"/>
  <c r="H156" i="2"/>
  <c r="A157" i="2"/>
  <c r="D157" i="2"/>
  <c r="G157" i="2"/>
  <c r="C157" i="2"/>
  <c r="E157" i="2"/>
  <c r="H157" i="2"/>
  <c r="B157" i="2"/>
  <c r="A158" i="2"/>
  <c r="C158" i="2"/>
  <c r="D158" i="2"/>
  <c r="G158" i="2"/>
  <c r="H158" i="2"/>
  <c r="B158" i="2"/>
  <c r="A159" i="2"/>
  <c r="D159" i="2"/>
  <c r="G159" i="2"/>
  <c r="C159" i="2"/>
  <c r="H159" i="2"/>
  <c r="B159" i="2"/>
  <c r="A160" i="2"/>
  <c r="B160" i="2"/>
  <c r="D160" i="2"/>
  <c r="G160" i="2"/>
  <c r="C160" i="2"/>
  <c r="E160" i="2"/>
  <c r="H160" i="2"/>
  <c r="A161" i="2"/>
  <c r="B161" i="2"/>
  <c r="C161" i="2"/>
  <c r="E161" i="2"/>
  <c r="D161" i="2"/>
  <c r="G161" i="2"/>
  <c r="H161" i="2"/>
  <c r="A162" i="2"/>
  <c r="C162" i="2"/>
  <c r="E162" i="2"/>
  <c r="D162" i="2"/>
  <c r="G162" i="2"/>
  <c r="H162" i="2"/>
  <c r="B162" i="2"/>
  <c r="A163" i="2"/>
  <c r="B163" i="2"/>
  <c r="C163" i="2"/>
  <c r="D163" i="2"/>
  <c r="G163" i="2"/>
  <c r="H163" i="2"/>
  <c r="A164" i="2"/>
  <c r="B164" i="2"/>
  <c r="D164" i="2"/>
  <c r="G164" i="2"/>
  <c r="C164" i="2"/>
  <c r="E164" i="2"/>
  <c r="H164" i="2"/>
  <c r="A165" i="2"/>
  <c r="D165" i="2"/>
  <c r="G165" i="2"/>
  <c r="C165" i="2"/>
  <c r="E165" i="2"/>
  <c r="H165" i="2"/>
  <c r="B165" i="2"/>
  <c r="A166" i="2"/>
  <c r="C166" i="2"/>
  <c r="D166" i="2"/>
  <c r="G166" i="2"/>
  <c r="H166" i="2"/>
  <c r="B166" i="2"/>
  <c r="A167" i="2"/>
  <c r="D167" i="2"/>
  <c r="G167" i="2"/>
  <c r="C167" i="2"/>
  <c r="E167" i="2"/>
  <c r="H167" i="2"/>
  <c r="B167" i="2"/>
  <c r="A168" i="2"/>
  <c r="B168" i="2"/>
  <c r="D168" i="2"/>
  <c r="G168" i="2"/>
  <c r="C168" i="2"/>
  <c r="E168" i="2"/>
  <c r="H168" i="2"/>
  <c r="A169" i="2"/>
  <c r="B169" i="2"/>
  <c r="C169" i="2"/>
  <c r="D169" i="2"/>
  <c r="G169" i="2"/>
  <c r="H169" i="2"/>
  <c r="A170" i="2"/>
  <c r="C170" i="2"/>
  <c r="D170" i="2"/>
  <c r="G170" i="2"/>
  <c r="H170" i="2"/>
  <c r="B170" i="2"/>
  <c r="A171" i="2"/>
  <c r="B171" i="2"/>
  <c r="C171" i="2"/>
  <c r="D171" i="2"/>
  <c r="E171" i="2"/>
  <c r="G171" i="2"/>
  <c r="H171" i="2"/>
  <c r="A172" i="2"/>
  <c r="B172" i="2"/>
  <c r="D172" i="2"/>
  <c r="G172" i="2"/>
  <c r="C172" i="2"/>
  <c r="H172" i="2"/>
  <c r="E74" i="2"/>
  <c r="E66" i="2"/>
  <c r="E137" i="2" l="1"/>
  <c r="E64" i="2"/>
  <c r="F106" i="1"/>
  <c r="G106" i="1" s="1"/>
  <c r="I106" i="1" s="1"/>
  <c r="E63" i="1"/>
  <c r="F63" i="1" s="1"/>
  <c r="G63" i="1" s="1"/>
  <c r="J63" i="1" s="1"/>
  <c r="E39" i="1"/>
  <c r="E36" i="1"/>
  <c r="F17" i="1"/>
  <c r="E58" i="2"/>
  <c r="E60" i="1"/>
  <c r="F60" i="1" s="1"/>
  <c r="G60" i="1" s="1"/>
  <c r="J60" i="1" s="1"/>
  <c r="E56" i="1"/>
  <c r="E49" i="1"/>
  <c r="E12" i="2" s="1"/>
  <c r="E32" i="1"/>
  <c r="E28" i="1"/>
  <c r="E24" i="1"/>
  <c r="E34" i="2"/>
  <c r="F85" i="1"/>
  <c r="G85" i="1" s="1"/>
  <c r="I85" i="1" s="1"/>
  <c r="E62" i="1"/>
  <c r="F62" i="1" s="1"/>
  <c r="G62" i="1" s="1"/>
  <c r="J62" i="1" s="1"/>
  <c r="E52" i="1"/>
  <c r="E45" i="1"/>
  <c r="E42" i="1"/>
  <c r="E38" i="1"/>
  <c r="E35" i="1"/>
  <c r="E224" i="1"/>
  <c r="F224" i="1" s="1"/>
  <c r="G224" i="1" s="1"/>
  <c r="K224" i="1" s="1"/>
  <c r="E55" i="2"/>
  <c r="E27" i="2"/>
  <c r="E16" i="2"/>
  <c r="E98" i="1"/>
  <c r="E94" i="1"/>
  <c r="F94" i="1" s="1"/>
  <c r="G94" i="1" s="1"/>
  <c r="I94" i="1" s="1"/>
  <c r="E88" i="1"/>
  <c r="F88" i="1" s="1"/>
  <c r="G88" i="1" s="1"/>
  <c r="I88" i="1" s="1"/>
  <c r="E65" i="1"/>
  <c r="E44" i="1"/>
  <c r="E41" i="1"/>
  <c r="E127" i="2" s="1"/>
  <c r="E27" i="1"/>
  <c r="E218" i="1"/>
  <c r="F218" i="1" s="1"/>
  <c r="E223" i="1"/>
  <c r="F223" i="1" s="1"/>
  <c r="G223" i="1" s="1"/>
  <c r="K223" i="1" s="1"/>
  <c r="E146" i="2"/>
  <c r="E37" i="2"/>
  <c r="E149" i="2"/>
  <c r="E142" i="2"/>
  <c r="E64" i="1"/>
  <c r="E61" i="1"/>
  <c r="F61" i="1" s="1"/>
  <c r="G61" i="1" s="1"/>
  <c r="J61" i="1" s="1"/>
  <c r="E40" i="1"/>
  <c r="E139" i="2"/>
  <c r="E90" i="2"/>
  <c r="E117" i="2"/>
  <c r="E106" i="2"/>
  <c r="E97" i="2"/>
  <c r="E31" i="2"/>
  <c r="E13" i="2"/>
  <c r="F189" i="1"/>
  <c r="G189" i="1" s="1"/>
  <c r="K189" i="1" s="1"/>
  <c r="F140" i="1"/>
  <c r="G140" i="1" s="1"/>
  <c r="I140" i="1" s="1"/>
  <c r="F134" i="1"/>
  <c r="G134" i="1" s="1"/>
  <c r="I134" i="1" s="1"/>
  <c r="E91" i="2"/>
  <c r="E72" i="2"/>
  <c r="E48" i="2"/>
  <c r="E169" i="2"/>
  <c r="E154" i="2"/>
  <c r="E132" i="2"/>
  <c r="E143" i="2"/>
  <c r="E94" i="2"/>
  <c r="E36" i="2"/>
  <c r="E150" i="2"/>
  <c r="E45" i="2"/>
  <c r="E44" i="2"/>
  <c r="E17" i="2"/>
  <c r="E159" i="2"/>
  <c r="E158" i="2"/>
  <c r="E109" i="2"/>
  <c r="F187" i="1"/>
  <c r="G187" i="1" s="1"/>
  <c r="K187" i="1" s="1"/>
  <c r="E104" i="2"/>
  <c r="E69" i="2"/>
  <c r="F123" i="1"/>
  <c r="G123" i="1" s="1"/>
  <c r="I123" i="1" s="1"/>
  <c r="E30" i="2"/>
  <c r="F73" i="1"/>
  <c r="G73" i="1" s="1"/>
  <c r="I73" i="1" s="1"/>
  <c r="E172" i="2"/>
  <c r="F195" i="1"/>
  <c r="G195" i="1" s="1"/>
  <c r="K195" i="1" s="1"/>
  <c r="E77" i="2"/>
  <c r="F131" i="1"/>
  <c r="G131" i="1" s="1"/>
  <c r="I131" i="1" s="1"/>
  <c r="E38" i="2"/>
  <c r="F81" i="1"/>
  <c r="G81" i="1" s="1"/>
  <c r="I81" i="1" s="1"/>
  <c r="E85" i="2"/>
  <c r="F139" i="1"/>
  <c r="G139" i="1" s="1"/>
  <c r="I139" i="1" s="1"/>
  <c r="E46" i="2"/>
  <c r="F89" i="1"/>
  <c r="G89" i="1" s="1"/>
  <c r="I89" i="1" s="1"/>
  <c r="E145" i="2"/>
  <c r="F147" i="1"/>
  <c r="G147" i="1" s="1"/>
  <c r="I147" i="1" s="1"/>
  <c r="E135" i="2"/>
  <c r="F97" i="1"/>
  <c r="G97" i="1" s="1"/>
  <c r="I97" i="1" s="1"/>
  <c r="E153" i="2"/>
  <c r="F155" i="1"/>
  <c r="G155" i="1" s="1"/>
  <c r="K155" i="1" s="1"/>
  <c r="F163" i="1"/>
  <c r="G163" i="1" s="1"/>
  <c r="E89" i="2"/>
  <c r="F113" i="1"/>
  <c r="G113" i="1" s="1"/>
  <c r="I113" i="1" s="1"/>
  <c r="E61" i="2"/>
  <c r="E163" i="2"/>
  <c r="F171" i="1"/>
  <c r="G171" i="1" s="1"/>
  <c r="K171" i="1" s="1"/>
  <c r="F121" i="1"/>
  <c r="G121" i="1" s="1"/>
  <c r="E67" i="2"/>
  <c r="E20" i="2"/>
  <c r="F57" i="1"/>
  <c r="G57" i="1" s="1"/>
  <c r="I57" i="1" s="1"/>
  <c r="E111" i="2"/>
  <c r="F25" i="1"/>
  <c r="G25" i="1" s="1"/>
  <c r="H25" i="1" s="1"/>
  <c r="E166" i="2"/>
  <c r="F179" i="1"/>
  <c r="G179" i="1" s="1"/>
  <c r="K179" i="1" s="1"/>
  <c r="F65" i="1"/>
  <c r="G65" i="1" s="1"/>
  <c r="I65" i="1" s="1"/>
  <c r="E23" i="2"/>
  <c r="F49" i="1"/>
  <c r="G49" i="1" s="1"/>
  <c r="I49" i="1" s="1"/>
  <c r="F41" i="1"/>
  <c r="G41" i="1" s="1"/>
  <c r="H41" i="1" s="1"/>
  <c r="F33" i="1"/>
  <c r="G33" i="1" s="1"/>
  <c r="H33" i="1" s="1"/>
  <c r="E221" i="1"/>
  <c r="F221" i="1" s="1"/>
  <c r="G221" i="1" s="1"/>
  <c r="K221" i="1" s="1"/>
  <c r="G219" i="1"/>
  <c r="K219" i="1" s="1"/>
  <c r="E219" i="1"/>
  <c r="F219" i="1" s="1"/>
  <c r="E26" i="1"/>
  <c r="E29" i="1"/>
  <c r="E21" i="1"/>
  <c r="E220" i="1"/>
  <c r="F220" i="1" s="1"/>
  <c r="G220" i="1" s="1"/>
  <c r="K220" i="1" s="1"/>
  <c r="G218" i="1"/>
  <c r="K218" i="1" s="1"/>
  <c r="C11" i="1"/>
  <c r="C12" i="1"/>
  <c r="O227" i="1" l="1"/>
  <c r="O226" i="1"/>
  <c r="O225" i="1"/>
  <c r="F64" i="1"/>
  <c r="G64" i="1" s="1"/>
  <c r="I64" i="1" s="1"/>
  <c r="E22" i="2"/>
  <c r="F44" i="1"/>
  <c r="G44" i="1" s="1"/>
  <c r="H44" i="1" s="1"/>
  <c r="E130" i="2"/>
  <c r="F35" i="1"/>
  <c r="G35" i="1" s="1"/>
  <c r="H35" i="1" s="1"/>
  <c r="E121" i="2"/>
  <c r="F24" i="1"/>
  <c r="G24" i="1" s="1"/>
  <c r="H24" i="1" s="1"/>
  <c r="E110" i="2"/>
  <c r="E122" i="2"/>
  <c r="F36" i="1"/>
  <c r="G36" i="1" s="1"/>
  <c r="H36" i="1" s="1"/>
  <c r="F38" i="1"/>
  <c r="G38" i="1" s="1"/>
  <c r="H38" i="1" s="1"/>
  <c r="E124" i="2"/>
  <c r="E114" i="2"/>
  <c r="F28" i="1"/>
  <c r="G28" i="1" s="1"/>
  <c r="H28" i="1" s="1"/>
  <c r="F39" i="1"/>
  <c r="G39" i="1" s="1"/>
  <c r="H39" i="1" s="1"/>
  <c r="E125" i="2"/>
  <c r="F42" i="1"/>
  <c r="G42" i="1" s="1"/>
  <c r="H42" i="1" s="1"/>
  <c r="E128" i="2"/>
  <c r="F32" i="1"/>
  <c r="G32" i="1" s="1"/>
  <c r="H32" i="1" s="1"/>
  <c r="E118" i="2"/>
  <c r="F98" i="1"/>
  <c r="G98" i="1" s="1"/>
  <c r="I98" i="1" s="1"/>
  <c r="E52" i="2"/>
  <c r="F45" i="1"/>
  <c r="G45" i="1" s="1"/>
  <c r="H45" i="1" s="1"/>
  <c r="E131" i="2"/>
  <c r="F40" i="1"/>
  <c r="G40" i="1" s="1"/>
  <c r="H40" i="1" s="1"/>
  <c r="E126" i="2"/>
  <c r="E15" i="2"/>
  <c r="F52" i="1"/>
  <c r="G52" i="1" s="1"/>
  <c r="I52" i="1" s="1"/>
  <c r="F56" i="1"/>
  <c r="G56" i="1" s="1"/>
  <c r="I56" i="1" s="1"/>
  <c r="E19" i="2"/>
  <c r="F27" i="1"/>
  <c r="G27" i="1" s="1"/>
  <c r="H27" i="1" s="1"/>
  <c r="E113" i="2"/>
  <c r="O222" i="1"/>
  <c r="O223" i="1"/>
  <c r="O224" i="1"/>
  <c r="C16" i="1"/>
  <c r="D18" i="1" s="1"/>
  <c r="O179" i="1"/>
  <c r="O219" i="1"/>
  <c r="O200" i="1"/>
  <c r="O133" i="1"/>
  <c r="O84" i="1"/>
  <c r="O159" i="1"/>
  <c r="O212" i="1"/>
  <c r="O115" i="1"/>
  <c r="O71" i="1"/>
  <c r="O83" i="1"/>
  <c r="O98" i="1"/>
  <c r="O46" i="1"/>
  <c r="O90" i="1"/>
  <c r="O150" i="1"/>
  <c r="O109" i="1"/>
  <c r="O175" i="1"/>
  <c r="O211" i="1"/>
  <c r="O120" i="1"/>
  <c r="O215" i="1"/>
  <c r="O28" i="1"/>
  <c r="O79" i="1"/>
  <c r="O76" i="1"/>
  <c r="O94" i="1"/>
  <c r="O182" i="1"/>
  <c r="O210" i="1"/>
  <c r="O161" i="1"/>
  <c r="O199" i="1"/>
  <c r="O67" i="1"/>
  <c r="O82" i="1"/>
  <c r="O173" i="1"/>
  <c r="O206" i="1"/>
  <c r="O154" i="1"/>
  <c r="O183" i="1"/>
  <c r="O36" i="1"/>
  <c r="O202" i="1"/>
  <c r="O180" i="1"/>
  <c r="O155" i="1"/>
  <c r="O176" i="1"/>
  <c r="O146" i="1"/>
  <c r="O25" i="1"/>
  <c r="O78" i="1"/>
  <c r="O121" i="1"/>
  <c r="O44" i="1"/>
  <c r="O139" i="1"/>
  <c r="O158" i="1"/>
  <c r="O80" i="1"/>
  <c r="O209" i="1"/>
  <c r="O207" i="1"/>
  <c r="O148" i="1"/>
  <c r="O35" i="1"/>
  <c r="O54" i="1"/>
  <c r="O167" i="1"/>
  <c r="O198" i="1"/>
  <c r="O132" i="1"/>
  <c r="O53" i="1"/>
  <c r="O42" i="1"/>
  <c r="O114" i="1"/>
  <c r="O194" i="1"/>
  <c r="O72" i="1"/>
  <c r="O107" i="1"/>
  <c r="O217" i="1"/>
  <c r="O128" i="1"/>
  <c r="O145" i="1"/>
  <c r="O103" i="1"/>
  <c r="O203" i="1"/>
  <c r="O130" i="1"/>
  <c r="O195" i="1"/>
  <c r="O57" i="1"/>
  <c r="O110" i="1"/>
  <c r="O49" i="1"/>
  <c r="O140" i="1"/>
  <c r="O40" i="1"/>
  <c r="O116" i="1"/>
  <c r="O126" i="1"/>
  <c r="O152" i="1"/>
  <c r="O188" i="1"/>
  <c r="O70" i="1"/>
  <c r="O193" i="1"/>
  <c r="O68" i="1"/>
  <c r="O141" i="1"/>
  <c r="O169" i="1"/>
  <c r="O181" i="1"/>
  <c r="O85" i="1"/>
  <c r="O74" i="1"/>
  <c r="O41" i="1"/>
  <c r="O135" i="1"/>
  <c r="O100" i="1"/>
  <c r="O86" i="1"/>
  <c r="O163" i="1"/>
  <c r="O174" i="1"/>
  <c r="O60" i="1"/>
  <c r="O160" i="1"/>
  <c r="O157" i="1"/>
  <c r="O171" i="1"/>
  <c r="O125" i="1"/>
  <c r="O89" i="1"/>
  <c r="O37" i="1"/>
  <c r="O131" i="1"/>
  <c r="O112" i="1"/>
  <c r="O149" i="1"/>
  <c r="O113" i="1"/>
  <c r="O91" i="1"/>
  <c r="O87" i="1"/>
  <c r="O208" i="1"/>
  <c r="O129" i="1"/>
  <c r="O151" i="1"/>
  <c r="O56" i="1"/>
  <c r="O123" i="1"/>
  <c r="O88" i="1"/>
  <c r="O23" i="1"/>
  <c r="O106" i="1"/>
  <c r="O73" i="1"/>
  <c r="O96" i="1"/>
  <c r="O214" i="1"/>
  <c r="O77" i="1"/>
  <c r="O38" i="1"/>
  <c r="O197" i="1"/>
  <c r="O144" i="1"/>
  <c r="O204" i="1"/>
  <c r="O64" i="1"/>
  <c r="O213" i="1"/>
  <c r="O81" i="1"/>
  <c r="O122" i="1"/>
  <c r="O168" i="1"/>
  <c r="O134" i="1"/>
  <c r="O59" i="1"/>
  <c r="O101" i="1"/>
  <c r="O156" i="1"/>
  <c r="O61" i="1"/>
  <c r="O177" i="1"/>
  <c r="O47" i="1"/>
  <c r="O189" i="1"/>
  <c r="O52" i="1"/>
  <c r="O196" i="1"/>
  <c r="O136" i="1"/>
  <c r="O164" i="1"/>
  <c r="O32" i="1"/>
  <c r="O55" i="1"/>
  <c r="O33" i="1"/>
  <c r="O105" i="1"/>
  <c r="O30" i="1"/>
  <c r="O205" i="1"/>
  <c r="O92" i="1"/>
  <c r="O102" i="1"/>
  <c r="O192" i="1"/>
  <c r="O48" i="1"/>
  <c r="O69" i="1"/>
  <c r="O165" i="1"/>
  <c r="O190" i="1"/>
  <c r="O95" i="1"/>
  <c r="O51" i="1"/>
  <c r="O34" i="1"/>
  <c r="O124" i="1"/>
  <c r="O63" i="1"/>
  <c r="O22" i="1"/>
  <c r="O191" i="1"/>
  <c r="O170" i="1"/>
  <c r="O142" i="1"/>
  <c r="O201" i="1"/>
  <c r="O187" i="1"/>
  <c r="O216" i="1"/>
  <c r="O111" i="1"/>
  <c r="O117" i="1"/>
  <c r="O65" i="1"/>
  <c r="O43" i="1"/>
  <c r="O62" i="1"/>
  <c r="O220" i="1"/>
  <c r="O104" i="1"/>
  <c r="O186" i="1"/>
  <c r="O143" i="1"/>
  <c r="O50" i="1"/>
  <c r="O119" i="1"/>
  <c r="O153" i="1"/>
  <c r="O147" i="1"/>
  <c r="O178" i="1"/>
  <c r="O137" i="1"/>
  <c r="O108" i="1"/>
  <c r="O66" i="1"/>
  <c r="O221" i="1"/>
  <c r="O58" i="1"/>
  <c r="O162" i="1"/>
  <c r="O118" i="1"/>
  <c r="O127" i="1"/>
  <c r="O138" i="1"/>
  <c r="O185" i="1"/>
  <c r="O75" i="1"/>
  <c r="O184" i="1"/>
  <c r="O166" i="1"/>
  <c r="O99" i="1"/>
  <c r="O97" i="1"/>
  <c r="O218" i="1"/>
  <c r="O31" i="1"/>
  <c r="O93" i="1"/>
  <c r="O172" i="1"/>
  <c r="F26" i="1"/>
  <c r="G26" i="1" s="1"/>
  <c r="H26" i="1" s="1"/>
  <c r="E112" i="2"/>
  <c r="K163" i="1"/>
  <c r="F21" i="1"/>
  <c r="G21" i="1" s="1"/>
  <c r="H21" i="1" s="1"/>
  <c r="E107" i="2"/>
  <c r="F29" i="1"/>
  <c r="G29" i="1" s="1"/>
  <c r="H29" i="1" s="1"/>
  <c r="E115" i="2"/>
  <c r="O29" i="1" l="1"/>
  <c r="O45" i="1"/>
  <c r="O24" i="1"/>
  <c r="O39" i="1"/>
  <c r="O27" i="1"/>
  <c r="O26" i="1"/>
  <c r="C15" i="1"/>
  <c r="O21" i="1"/>
  <c r="C18" i="1" l="1"/>
  <c r="F18" i="1"/>
  <c r="F19" i="1" s="1"/>
</calcChain>
</file>

<file path=xl/sharedStrings.xml><?xml version="1.0" encoding="utf-8"?>
<sst xmlns="http://schemas.openxmlformats.org/spreadsheetml/2006/main" count="1802" uniqueCount="648">
  <si>
    <t>UZ Pup / GSC 05422-01274</t>
  </si>
  <si>
    <t>System Type:</t>
  </si>
  <si>
    <t>EB/KE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</si>
  <si>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</si>
  <si>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</si>
  <si>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</si>
  <si>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</si>
  <si>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</si>
  <si>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</si>
  <si>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</si>
  <si>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</si>
  <si>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</si>
  <si>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</si>
  <si>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</si>
  <si>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</si>
  <si>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</si>
  <si>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</si>
  <si>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</si>
  <si>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</si>
  <si>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</si>
  <si>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</si>
  <si>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</si>
  <si>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</si>
  <si>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</si>
  <si>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</si>
  <si>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</si>
  <si>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</si>
  <si>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</si>
  <si>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</si>
  <si>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</si>
  <si>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</si>
  <si>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</si>
  <si>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</si>
  <si>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</si>
  <si>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</si>
  <si>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</si>
  <si>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</si>
  <si>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</si>
  <si>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</si>
  <si>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</si>
  <si>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</si>
  <si>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</si>
  <si>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 AAC 1.148 </t>
  </si>
  <si>
    <t>I</t>
  </si>
  <si>
    <t> AA 27.161 </t>
  </si>
  <si>
    <t>II</t>
  </si>
  <si>
    <t> PSMO 8.2.51 </t>
  </si>
  <si>
    <t> HA 113.76 </t>
  </si>
  <si>
    <t> AN 260.293 </t>
  </si>
  <si>
    <t> CTAD 47 </t>
  </si>
  <si>
    <t> AC 19.4 </t>
  </si>
  <si>
    <t> BTOK 30.219 </t>
  </si>
  <si>
    <t>BBSAG Bull...11</t>
  </si>
  <si>
    <t>Locher K</t>
  </si>
  <si>
    <t>B</t>
  </si>
  <si>
    <t>BBSAG Bull...15</t>
  </si>
  <si>
    <t>BBSAG Bull...16</t>
  </si>
  <si>
    <t>BBSAG Bull...17</t>
  </si>
  <si>
    <t>Rhoner A</t>
  </si>
  <si>
    <t>BBSAG Bull...22</t>
  </si>
  <si>
    <t>BBSAG Bull...23</t>
  </si>
  <si>
    <t>BBSAG Bull...27</t>
  </si>
  <si>
    <t>Brookmyer 1985</t>
  </si>
  <si>
    <t>BBSAG Bull...29</t>
  </si>
  <si>
    <t>Diethelm R</t>
  </si>
  <si>
    <t>BBSAG Bull...32</t>
  </si>
  <si>
    <t>BBSAG Bull...33</t>
  </si>
  <si>
    <t>BBSAG Bull.1</t>
  </si>
  <si>
    <t>BBSAG Bull.2</t>
  </si>
  <si>
    <t>BBSAG Bull.6</t>
  </si>
  <si>
    <t>BBSAG Bull.7</t>
  </si>
  <si>
    <t>BBSAG Bull.8</t>
  </si>
  <si>
    <t>BBSAG Bull.13</t>
  </si>
  <si>
    <t>BBSAG Bull.14</t>
  </si>
  <si>
    <t>BBSAG Bull.20</t>
  </si>
  <si>
    <t>BBSAG Bull.21</t>
  </si>
  <si>
    <t> BBS 21 </t>
  </si>
  <si>
    <t>BBSAG Bull.26</t>
  </si>
  <si>
    <t>BBSAG Bull.27</t>
  </si>
  <si>
    <t>Peter H</t>
  </si>
  <si>
    <t> BBS 27 </t>
  </si>
  <si>
    <t> BBS 30 </t>
  </si>
  <si>
    <t>AAVSO 3</t>
  </si>
  <si>
    <t>G. Samolyk</t>
  </si>
  <si>
    <t>A</t>
  </si>
  <si>
    <t>BBSAG Bull.33</t>
  </si>
  <si>
    <t>BBSAG Bull.35</t>
  </si>
  <si>
    <t> BBS 35 </t>
  </si>
  <si>
    <t>BBSAG Bull.36</t>
  </si>
  <si>
    <t> BBS 37 </t>
  </si>
  <si>
    <t>BBSAG Bull.37</t>
  </si>
  <si>
    <t>BBSAG Bull.41</t>
  </si>
  <si>
    <t>v</t>
  </si>
  <si>
    <t>BBSAG Bull.42</t>
  </si>
  <si>
    <t>BBSAG Bull.46</t>
  </si>
  <si>
    <t>IBVS 2185 </t>
  </si>
  <si>
    <t>BBSAG Bull.52</t>
  </si>
  <si>
    <t>GCVS 4</t>
  </si>
  <si>
    <t>BBSAG Bull.59</t>
  </si>
  <si>
    <t>BBSAG Bull.63</t>
  </si>
  <si>
    <t>M. Baldwin</t>
  </si>
  <si>
    <t>C. Stephan</t>
  </si>
  <si>
    <t> AOEB 8 </t>
  </si>
  <si>
    <t> AOEB 12 </t>
  </si>
  <si>
    <t>VSB 44 </t>
  </si>
  <si>
    <t>IBVS 5843</t>
  </si>
  <si>
    <t>JAVSO..36..171</t>
  </si>
  <si>
    <t>VSB 48 </t>
  </si>
  <si>
    <t>JAVSO..37...44</t>
  </si>
  <si>
    <t>IBVS 5938</t>
  </si>
  <si>
    <t>VSB 50 </t>
  </si>
  <si>
    <t>JAVSO..38..183</t>
  </si>
  <si>
    <t>VSB 51 </t>
  </si>
  <si>
    <t>JAVSO..39...94</t>
  </si>
  <si>
    <t>JAVSO..39..177</t>
  </si>
  <si>
    <t>VSB 53 </t>
  </si>
  <si>
    <t>VSB 55 </t>
  </si>
  <si>
    <t>JAVSO..41..122</t>
  </si>
  <si>
    <t>IBVS 6042</t>
  </si>
  <si>
    <t>VSB 56 </t>
  </si>
  <si>
    <t>JAVSO..42..426</t>
  </si>
  <si>
    <t>VSB 060</t>
  </si>
  <si>
    <t>Ic</t>
  </si>
  <si>
    <t> JAAVSO 43-1 </t>
  </si>
  <si>
    <t>JAVSO..43...77</t>
  </si>
  <si>
    <t>JAVSO..44..164</t>
  </si>
  <si>
    <t>JAVSO..45..215</t>
  </si>
  <si>
    <t>JAVSO..46…79 (2018)</t>
  </si>
  <si>
    <t>VSB-066</t>
  </si>
  <si>
    <t>JAVSO..47..105</t>
  </si>
  <si>
    <t>JAVSO..46..184</t>
  </si>
  <si>
    <t>JAVSO..47..263</t>
  </si>
  <si>
    <t>JAVSO..48…87</t>
  </si>
  <si>
    <t>JAVSO..48..256</t>
  </si>
  <si>
    <t>VSB 067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</si>
  <si>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</si>
  <si>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</si>
  <si>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</si>
  <si>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</si>
  <si>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</si>
  <si>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</si>
  <si>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</si>
  <si>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2439915.340 </t>
  </si>
  <si>
    <t> 28.02.1968 20:09 </t>
  </si>
  <si>
    <t> 0.007 </t>
  </si>
  <si>
    <t>V </t>
  </si>
  <si>
    <t> K.Locher </t>
  </si>
  <si>
    <t> ORI 106 </t>
  </si>
  <si>
    <t>2440181.616 </t>
  </si>
  <si>
    <t> 21.11.1968 02:47 </t>
  </si>
  <si>
    <t> 0.008 </t>
  </si>
  <si>
    <t> ORI 110 </t>
  </si>
  <si>
    <t>2440252.350 </t>
  </si>
  <si>
    <t> 30.01.1969 20:24 </t>
  </si>
  <si>
    <t> 0.000 </t>
  </si>
  <si>
    <t> ORI 111 </t>
  </si>
  <si>
    <t>2440256.334 </t>
  </si>
  <si>
    <t> 03.02.1969 20:00 </t>
  </si>
  <si>
    <t> 0.010 </t>
  </si>
  <si>
    <t>2440283.357 </t>
  </si>
  <si>
    <t> 02.03.1969 20:34 </t>
  </si>
  <si>
    <t> ORI 112 </t>
  </si>
  <si>
    <t>2440287.332 </t>
  </si>
  <si>
    <t> 06.03.1969 19:58 </t>
  </si>
  <si>
    <t> 0.009 </t>
  </si>
  <si>
    <t> A.Rohner </t>
  </si>
  <si>
    <t>2440314.362 </t>
  </si>
  <si>
    <t> 02.04.1969 20:41 </t>
  </si>
  <si>
    <t> 0.014 </t>
  </si>
  <si>
    <t>2440318.302 </t>
  </si>
  <si>
    <t> 06.04.1969 19:14 </t>
  </si>
  <si>
    <t> -0.020 </t>
  </si>
  <si>
    <t>2440616.396 </t>
  </si>
  <si>
    <t> 29.01.1970 21:30 </t>
  </si>
  <si>
    <t> 0.004 </t>
  </si>
  <si>
    <t> ORI 117 </t>
  </si>
  <si>
    <t>2440655.347 </t>
  </si>
  <si>
    <t> 09.03.1970 20:19 </t>
  </si>
  <si>
    <t> ORI 118 </t>
  </si>
  <si>
    <t>2440890.620 </t>
  </si>
  <si>
    <t> 31.10.1970 02:52 </t>
  </si>
  <si>
    <t> 0.005 </t>
  </si>
  <si>
    <t> ORI 122 </t>
  </si>
  <si>
    <t>2441023.364 </t>
  </si>
  <si>
    <t> 12.03.1971 20:44 </t>
  </si>
  <si>
    <t> ORI 124 </t>
  </si>
  <si>
    <t>2441023.366 </t>
  </si>
  <si>
    <t> 12.03.1971 20:47 </t>
  </si>
  <si>
    <t> 0.011 </t>
  </si>
  <si>
    <t> R.Diethelm </t>
  </si>
  <si>
    <t>2441027.335 </t>
  </si>
  <si>
    <t> 16.03.1971 20:02 </t>
  </si>
  <si>
    <t>2441056.354 </t>
  </si>
  <si>
    <t> 14.04.1971 20:29 </t>
  </si>
  <si>
    <t> 0.012 </t>
  </si>
  <si>
    <t>2441225.663 </t>
  </si>
  <si>
    <t> 01.10.1971 03:54 </t>
  </si>
  <si>
    <t> 0.018 </t>
  </si>
  <si>
    <t> ORI 127 </t>
  </si>
  <si>
    <t>2441227.644 </t>
  </si>
  <si>
    <t> 03.10.1971 03:27 </t>
  </si>
  <si>
    <t>2441279.698 </t>
  </si>
  <si>
    <t> 24.11.1971 04:45 </t>
  </si>
  <si>
    <t> 0.003 </t>
  </si>
  <si>
    <t> ORI 129 </t>
  </si>
  <si>
    <t>2441301.557 </t>
  </si>
  <si>
    <t> 16.12.1971 01:22 </t>
  </si>
  <si>
    <t> BBS 1 </t>
  </si>
  <si>
    <t>2441350.445 </t>
  </si>
  <si>
    <t> 02.02.1972 22:40 </t>
  </si>
  <si>
    <t>2441393.358 </t>
  </si>
  <si>
    <t> 16.03.1972 20:35 </t>
  </si>
  <si>
    <t> -0.001 </t>
  </si>
  <si>
    <t> BBS 2 </t>
  </si>
  <si>
    <t>2441395.352 </t>
  </si>
  <si>
    <t> 18.03.1972 20:26 </t>
  </si>
  <si>
    <t> 0.006 </t>
  </si>
  <si>
    <t>2441595.650 </t>
  </si>
  <si>
    <t> 05.10.1972 03:36 </t>
  </si>
  <si>
    <t> 0.002 </t>
  </si>
  <si>
    <t> BBS 6 </t>
  </si>
  <si>
    <t>2441681.502 </t>
  </si>
  <si>
    <t> 30.12.1972 00:02 </t>
  </si>
  <si>
    <t> BBS 7 </t>
  </si>
  <si>
    <t>2441728.390 </t>
  </si>
  <si>
    <t> 14.02.1973 21:21 </t>
  </si>
  <si>
    <t> BBS 8 </t>
  </si>
  <si>
    <t>2441751.438 </t>
  </si>
  <si>
    <t> 09.03.1973 22:30 </t>
  </si>
  <si>
    <t>2441759.385 </t>
  </si>
  <si>
    <t> 17.03.1973 21:14 </t>
  </si>
  <si>
    <t> -0.003 </t>
  </si>
  <si>
    <t>2441763.350 </t>
  </si>
  <si>
    <t> 21.03.1973 20:24 </t>
  </si>
  <si>
    <t> -0.012 </t>
  </si>
  <si>
    <t>2442035.594 </t>
  </si>
  <si>
    <t> 19.12.1973 02:15 </t>
  </si>
  <si>
    <t> -0.004 </t>
  </si>
  <si>
    <t> BBS 13 </t>
  </si>
  <si>
    <t>2442043.542 </t>
  </si>
  <si>
    <t> 27.12.1973 01:00 </t>
  </si>
  <si>
    <t> -0.005 </t>
  </si>
  <si>
    <t>2442061.423 </t>
  </si>
  <si>
    <t> 13.01.1974 22:09 </t>
  </si>
  <si>
    <t> -0.008 </t>
  </si>
  <si>
    <t>2442100.358 </t>
  </si>
  <si>
    <t> 21.02.1974 20:35 </t>
  </si>
  <si>
    <t> -0.021 </t>
  </si>
  <si>
    <t> BBS 14 </t>
  </si>
  <si>
    <t>2442127.390 </t>
  </si>
  <si>
    <t> 20.03.1974 21:21 </t>
  </si>
  <si>
    <t> -0.014 </t>
  </si>
  <si>
    <t>2442417.523 </t>
  </si>
  <si>
    <t> 05.01.1975 00:33 </t>
  </si>
  <si>
    <t> BBS 20 </t>
  </si>
  <si>
    <t>2442433.424 </t>
  </si>
  <si>
    <t> 20.01.1975 22:10 </t>
  </si>
  <si>
    <t>2442439.367 </t>
  </si>
  <si>
    <t> 26.01.1975 20:48 </t>
  </si>
  <si>
    <t> -0.016 </t>
  </si>
  <si>
    <t>2442439.376 </t>
  </si>
  <si>
    <t> 26.01.1975 21:01 </t>
  </si>
  <si>
    <t> -0.007 </t>
  </si>
  <si>
    <t>2442454.477 </t>
  </si>
  <si>
    <t> 10.02.1975 23:26 </t>
  </si>
  <si>
    <t>2442466.410 </t>
  </si>
  <si>
    <t> 22.02.1975 21:50 </t>
  </si>
  <si>
    <t>2442832.437 </t>
  </si>
  <si>
    <t> 23.02.1976 22:29 </t>
  </si>
  <si>
    <t> BBS 26 </t>
  </si>
  <si>
    <t>2442842.362 </t>
  </si>
  <si>
    <t> 04.03.1976 20:41 </t>
  </si>
  <si>
    <t> -0.010 </t>
  </si>
  <si>
    <t> H.Peter </t>
  </si>
  <si>
    <t>2442879.340 </t>
  </si>
  <si>
    <t> 10.04.1976 20:09 </t>
  </si>
  <si>
    <t>2443144.818 </t>
  </si>
  <si>
    <t> 01.01.1977 07:37 </t>
  </si>
  <si>
    <t> G.Samolyk </t>
  </si>
  <si>
    <t> AOEB 3 </t>
  </si>
  <si>
    <t>2443220.333 </t>
  </si>
  <si>
    <t> 17.03.1977 19:59 </t>
  </si>
  <si>
    <t> BBS 33 </t>
  </si>
  <si>
    <t>2443447.657 </t>
  </si>
  <si>
    <t> 31.10.1977 03:46 </t>
  </si>
  <si>
    <t>2443513.605 </t>
  </si>
  <si>
    <t> 05.01.1978 02:31 </t>
  </si>
  <si>
    <t> -0.019 </t>
  </si>
  <si>
    <t> BBS 36 </t>
  </si>
  <si>
    <t>2443549.370 </t>
  </si>
  <si>
    <t> 09.02.1978 20:52 </t>
  </si>
  <si>
    <t> -0.023 </t>
  </si>
  <si>
    <t>2443611.376 </t>
  </si>
  <si>
    <t> 12.04.1978 21:01 </t>
  </si>
  <si>
    <t> -0.015 </t>
  </si>
  <si>
    <t>2443878.468 </t>
  </si>
  <si>
    <t> 04.01.1979 23:13 </t>
  </si>
  <si>
    <t> BBS 41 </t>
  </si>
  <si>
    <t>2443879.665 </t>
  </si>
  <si>
    <t> 06.01.1979 03:57 </t>
  </si>
  <si>
    <t>2443931.320 </t>
  </si>
  <si>
    <t> 26.02.1979 19:40 </t>
  </si>
  <si>
    <t> 0.001 </t>
  </si>
  <si>
    <t> BBS 42 </t>
  </si>
  <si>
    <t>2444214.690 </t>
  </si>
  <si>
    <t> 07.12.1979 04:33 </t>
  </si>
  <si>
    <t> BBS 46 </t>
  </si>
  <si>
    <t>2444270.709 </t>
  </si>
  <si>
    <t> 01.02.1980 05:00 </t>
  </si>
  <si>
    <t> -0.011 </t>
  </si>
  <si>
    <t>2444591.448 </t>
  </si>
  <si>
    <t> 17.12.1980 22:45 </t>
  </si>
  <si>
    <t> BBS 52 </t>
  </si>
  <si>
    <t>2444602.579 </t>
  </si>
  <si>
    <t> 29.12.1980 01:53 </t>
  </si>
  <si>
    <t>2444608.926 </t>
  </si>
  <si>
    <t> 04.01.1981 10:13 </t>
  </si>
  <si>
    <t>2444613.6983 </t>
  </si>
  <si>
    <t> 09.01.1981 04:45 </t>
  </si>
  <si>
    <t> 0.0000 </t>
  </si>
  <si>
    <t> B.B.Bookmyer </t>
  </si>
  <si>
    <t>IBVS 2212 </t>
  </si>
  <si>
    <t>2444615.6871 </t>
  </si>
  <si>
    <t> 11.01.1981 04:29 </t>
  </si>
  <si>
    <t> 0.0017 </t>
  </si>
  <si>
    <t>2444626.416 </t>
  </si>
  <si>
    <t> 21.01.1981 21:59 </t>
  </si>
  <si>
    <t>2444654.629 </t>
  </si>
  <si>
    <t> 19.02.1981 03:05 </t>
  </si>
  <si>
    <t>2445026.623 </t>
  </si>
  <si>
    <t> 26.02.1982 02:57 </t>
  </si>
  <si>
    <t> -0.000 </t>
  </si>
  <si>
    <t>2445037.344 </t>
  </si>
  <si>
    <t> 08.03.1982 20:15 </t>
  </si>
  <si>
    <t> BBS 59 </t>
  </si>
  <si>
    <t>2445249.587 </t>
  </si>
  <si>
    <t> 07.10.1982 02:05 </t>
  </si>
  <si>
    <t> BBS 63 </t>
  </si>
  <si>
    <t>2445298.859 </t>
  </si>
  <si>
    <t> 25.11.1982 08:36 </t>
  </si>
  <si>
    <t>2445762.652 </t>
  </si>
  <si>
    <t> 03.03.1984 03:38 </t>
  </si>
  <si>
    <t>2446091.709 </t>
  </si>
  <si>
    <t> 26.01.1985 05:00 </t>
  </si>
  <si>
    <t>2446814.643 </t>
  </si>
  <si>
    <t> 19.01.1987 03:25 </t>
  </si>
  <si>
    <t>2447170.737 </t>
  </si>
  <si>
    <t> 10.01.1988 05:41 </t>
  </si>
  <si>
    <t>2447540.743 </t>
  </si>
  <si>
    <t> 14.01.1989 05:49 </t>
  </si>
  <si>
    <t>2447554.651 </t>
  </si>
  <si>
    <t> 28.01.1989 03:37 </t>
  </si>
  <si>
    <t>2448296.639 </t>
  </si>
  <si>
    <t> 09.02.1991 03:20 </t>
  </si>
  <si>
    <t> -0.002 </t>
  </si>
  <si>
    <t> M.Baldwin </t>
  </si>
  <si>
    <t>2448654.719 </t>
  </si>
  <si>
    <t> 02.02.1992 05:15 </t>
  </si>
  <si>
    <t>2449007.644 </t>
  </si>
  <si>
    <t> 20.01.1993 03:27 </t>
  </si>
  <si>
    <t>2449036.653 </t>
  </si>
  <si>
    <t> 18.02.1993 03:40 </t>
  </si>
  <si>
    <t>2449059.304 </t>
  </si>
  <si>
    <t> 12.03.1993 19:17 </t>
  </si>
  <si>
    <t> C.Stephan </t>
  </si>
  <si>
    <t>2449397.904 </t>
  </si>
  <si>
    <t> 14.02.1994 09:41 </t>
  </si>
  <si>
    <t>2450152.623 </t>
  </si>
  <si>
    <t> 10.03.1996 02:57 </t>
  </si>
  <si>
    <t>2450183.609 </t>
  </si>
  <si>
    <t> 10.04.1996 02:36 </t>
  </si>
  <si>
    <t> -0.009 </t>
  </si>
  <si>
    <t>2454119.7152 </t>
  </si>
  <si>
    <t> 19.01.2007 05:09 </t>
  </si>
  <si>
    <t> -0.0060 </t>
  </si>
  <si>
    <t>C </t>
  </si>
  <si>
    <t>-I</t>
  </si>
  <si>
    <t> W.Ogloza et al. </t>
  </si>
  <si>
    <t>IBVS 5843 </t>
  </si>
  <si>
    <t>2454495.6795 </t>
  </si>
  <si>
    <t> 30.01.2008 04:18 </t>
  </si>
  <si>
    <t>12432.5</t>
  </si>
  <si>
    <t> -0.0063 </t>
  </si>
  <si>
    <t>ns</t>
  </si>
  <si>
    <t> J.Bialozynski </t>
  </si>
  <si>
    <t>JAAVSO 36(2);171 </t>
  </si>
  <si>
    <t>2454513.5632 </t>
  </si>
  <si>
    <t> 17.02.2008 01:31 </t>
  </si>
  <si>
    <t>12455</t>
  </si>
  <si>
    <t> -0.0068 </t>
  </si>
  <si>
    <t>2454518.7305 </t>
  </si>
  <si>
    <t> 22.02.2008 05:31 </t>
  </si>
  <si>
    <t>12461.5</t>
  </si>
  <si>
    <t>2454520.7153 </t>
  </si>
  <si>
    <t> 24.02.2008 05:10 </t>
  </si>
  <si>
    <t>12464</t>
  </si>
  <si>
    <t> -0.0083 </t>
  </si>
  <si>
    <t> S.Diesso </t>
  </si>
  <si>
    <t>2454520.7164 </t>
  </si>
  <si>
    <t> 24.02.2008 05:11 </t>
  </si>
  <si>
    <t> -0.0072 </t>
  </si>
  <si>
    <t>2454824.7481 </t>
  </si>
  <si>
    <t> 24.12.2008 05:57 </t>
  </si>
  <si>
    <t>12846.5</t>
  </si>
  <si>
    <t> -0.0061 </t>
  </si>
  <si>
    <t>JAAVSO 37(1);44 </t>
  </si>
  <si>
    <t>2454863.6964 </t>
  </si>
  <si>
    <t> 01.02.2009 04:42 </t>
  </si>
  <si>
    <t>12895.5</t>
  </si>
  <si>
    <t> -0.0055 </t>
  </si>
  <si>
    <t> S.Dvorak </t>
  </si>
  <si>
    <t>IBVS 5938 </t>
  </si>
  <si>
    <t>2454863.6977 </t>
  </si>
  <si>
    <t> 01.02.2009 04:44 </t>
  </si>
  <si>
    <t> -0.0042 </t>
  </si>
  <si>
    <t>2454885.5542 </t>
  </si>
  <si>
    <t> 23.02.2009 01:18 </t>
  </si>
  <si>
    <t>12923</t>
  </si>
  <si>
    <t>2455192.7650 </t>
  </si>
  <si>
    <t> 27.12.2009 06:21 </t>
  </si>
  <si>
    <t>13309.5</t>
  </si>
  <si>
    <t> -0.0053 </t>
  </si>
  <si>
    <t> JAAVSO 38;120 </t>
  </si>
  <si>
    <t>2455235.6857 </t>
  </si>
  <si>
    <t> 08.02.2010 04:27 </t>
  </si>
  <si>
    <t>13363.5</t>
  </si>
  <si>
    <t> -0.0066 </t>
  </si>
  <si>
    <t> R.Poklar </t>
  </si>
  <si>
    <t>2455260.7222 </t>
  </si>
  <si>
    <t> 05.03.2010 05:19 </t>
  </si>
  <si>
    <t>13395</t>
  </si>
  <si>
    <t> -0.0079 </t>
  </si>
  <si>
    <t> JAAVSO 39;94 </t>
  </si>
  <si>
    <t>2455282.5817 </t>
  </si>
  <si>
    <t> 27.03.2010 01:57 </t>
  </si>
  <si>
    <t>13422.5</t>
  </si>
  <si>
    <t>2455607.6758 </t>
  </si>
  <si>
    <t> 15.02.2011 04:13 </t>
  </si>
  <si>
    <t>13831.5</t>
  </si>
  <si>
    <t> -0.0069 </t>
  </si>
  <si>
    <t> JAAVSO 39;177 </t>
  </si>
  <si>
    <t>2455975.6922 </t>
  </si>
  <si>
    <t> 18.02.2012 04:36 </t>
  </si>
  <si>
    <t>14294.5</t>
  </si>
  <si>
    <t> JAAVSO 41;122 </t>
  </si>
  <si>
    <t>2456282.8974 </t>
  </si>
  <si>
    <t> 21.12.2012 09:32 </t>
  </si>
  <si>
    <t>14681</t>
  </si>
  <si>
    <t> -0.0114 </t>
  </si>
  <si>
    <t>IBVS 6042 </t>
  </si>
  <si>
    <t>2456725.6319 </t>
  </si>
  <si>
    <t> 09.03.2014 03:09 </t>
  </si>
  <si>
    <t>15238</t>
  </si>
  <si>
    <t> -0.0090 </t>
  </si>
  <si>
    <t> JAAVSO 42;426 </t>
  </si>
  <si>
    <t>2425997.513 </t>
  </si>
  <si>
    <t> 21.01.1930 00:18 </t>
  </si>
  <si>
    <t> 0.025 </t>
  </si>
  <si>
    <t> J.Mergentaler </t>
  </si>
  <si>
    <t>2426029.276 </t>
  </si>
  <si>
    <t> 21.02.1930 18:37 </t>
  </si>
  <si>
    <t> -0.006 </t>
  </si>
  <si>
    <t>2426033.259 </t>
  </si>
  <si>
    <t> 25.02.1930 18:12 </t>
  </si>
  <si>
    <t>2426056.289 </t>
  </si>
  <si>
    <t> 20.03.1930 18:56 </t>
  </si>
  <si>
    <t> -0.018 </t>
  </si>
  <si>
    <t>2426067.387 </t>
  </si>
  <si>
    <t> 31.03.1930 21:17 </t>
  </si>
  <si>
    <t> -0.048 </t>
  </si>
  <si>
    <t>2426309.464 </t>
  </si>
  <si>
    <t> 28.11.1930 23:08 </t>
  </si>
  <si>
    <t>2426420.340 </t>
  </si>
  <si>
    <t> 19.03.1931 20:09 </t>
  </si>
  <si>
    <t>2426727.161 </t>
  </si>
  <si>
    <t> 20.01.1932 15:51 </t>
  </si>
  <si>
    <t> N.Florja </t>
  </si>
  <si>
    <t>2426767.320 </t>
  </si>
  <si>
    <t> 29.02.1932 19:40 </t>
  </si>
  <si>
    <t>2426769.285 </t>
  </si>
  <si>
    <t> 02.03.1932 18:50 </t>
  </si>
  <si>
    <t>2427043.509 </t>
  </si>
  <si>
    <t> 02.12.1932 00:12 </t>
  </si>
  <si>
    <t>2427133.328 </t>
  </si>
  <si>
    <t> 01.03.1933 19:52 </t>
  </si>
  <si>
    <t>2427193.720 </t>
  </si>
  <si>
    <t> 01.05.1933 05:16 </t>
  </si>
  <si>
    <t>F </t>
  </si>
  <si>
    <t> S.Gaposchkin </t>
  </si>
  <si>
    <t>2427505.321 </t>
  </si>
  <si>
    <t> 08.03.1934 19:42 </t>
  </si>
  <si>
    <t> F.Lause </t>
  </si>
  <si>
    <t>2427856.643 </t>
  </si>
  <si>
    <t> 23.02.1935 03:25 </t>
  </si>
  <si>
    <t>2428210.349 </t>
  </si>
  <si>
    <t> 11.02.1936 20:22 </t>
  </si>
  <si>
    <t>2428214.333 </t>
  </si>
  <si>
    <t> 15.02.1936 19:59 </t>
  </si>
  <si>
    <t>2428249.296 </t>
  </si>
  <si>
    <t> 21.03.1936 19:06 </t>
  </si>
  <si>
    <t>2428253.270 </t>
  </si>
  <si>
    <t> 25.03.1936 18:28 </t>
  </si>
  <si>
    <t>2428280.303 </t>
  </si>
  <si>
    <t> 21.04.1936 19:16 </t>
  </si>
  <si>
    <t>2429536.160 </t>
  </si>
  <si>
    <t> 29.09.1939 15:50 </t>
  </si>
  <si>
    <t> Tschernov </t>
  </si>
  <si>
    <t>2429650.612 </t>
  </si>
  <si>
    <t> 22.01.1940 02:41 </t>
  </si>
  <si>
    <t> A.Soloviev </t>
  </si>
  <si>
    <t>2429671.265 </t>
  </si>
  <si>
    <t> 11.02.1940 18:21 </t>
  </si>
  <si>
    <t> -0.026 </t>
  </si>
  <si>
    <t>P </t>
  </si>
  <si>
    <t>2429722.151 </t>
  </si>
  <si>
    <t> 02.04.1940 15:37 </t>
  </si>
  <si>
    <t>2430024.178 </t>
  </si>
  <si>
    <t> 29.01.1941 16:16 </t>
  </si>
  <si>
    <t> -0.027 </t>
  </si>
  <si>
    <t>2430055.197 </t>
  </si>
  <si>
    <t> 01.03.1941 16:43 </t>
  </si>
  <si>
    <t>2433319.674 </t>
  </si>
  <si>
    <t> 07.02.1950 04:10 </t>
  </si>
  <si>
    <t> 0.016 </t>
  </si>
  <si>
    <t> S.Kaho </t>
  </si>
  <si>
    <t>2442470.393 </t>
  </si>
  <si>
    <t> 26.02.1975 21:25 </t>
  </si>
  <si>
    <t>2442848.337 </t>
  </si>
  <si>
    <t> 10.03.1976 20:05 </t>
  </si>
  <si>
    <t>2443044.659 </t>
  </si>
  <si>
    <t> 23.09.1976 03:48 </t>
  </si>
  <si>
    <t>2443048.634 </t>
  </si>
  <si>
    <t> 27.09.1976 03:12 </t>
  </si>
  <si>
    <t>2443463.540 </t>
  </si>
  <si>
    <t> 16.11.1977 00:57 </t>
  </si>
  <si>
    <t>2443590.293 </t>
  </si>
  <si>
    <t> 22.03.1978 19:01 </t>
  </si>
  <si>
    <t> -0.034 </t>
  </si>
  <si>
    <t>2444253.623 </t>
  </si>
  <si>
    <t> 15.01.1980 02:57 </t>
  </si>
  <si>
    <t>E </t>
  </si>
  <si>
    <t>?</t>
  </si>
  <si>
    <t> G.W.Wolf et al. </t>
  </si>
  <si>
    <t>2450498.774 </t>
  </si>
  <si>
    <t> 19.02.1997 06:34 </t>
  </si>
  <si>
    <t>2450867.586 </t>
  </si>
  <si>
    <t> 23.02.1998 02:03 </t>
  </si>
  <si>
    <t>2450871.568 </t>
  </si>
  <si>
    <t> 27.02.1998 01:37 </t>
  </si>
  <si>
    <t>2450898.590 </t>
  </si>
  <si>
    <t> 26.03.1998 02:09 </t>
  </si>
  <si>
    <t>2451160.887 </t>
  </si>
  <si>
    <t> 13.12.1998 09:17 </t>
  </si>
  <si>
    <t>2451223.682 </t>
  </si>
  <si>
    <t> 14.02.1999 04:22 </t>
  </si>
  <si>
    <t>2451256.653 </t>
  </si>
  <si>
    <t> 19.03.1999 03:40 </t>
  </si>
  <si>
    <t>2451262.628 </t>
  </si>
  <si>
    <t> 25.03.1999 03:04 </t>
  </si>
  <si>
    <t>2451579.774 </t>
  </si>
  <si>
    <t> 05.02.2000 06:34 </t>
  </si>
  <si>
    <t>2451930.695 </t>
  </si>
  <si>
    <t> 21.01.2001 04:40 </t>
  </si>
  <si>
    <t>2452010.5790 </t>
  </si>
  <si>
    <t> 11.04.2001 01:53 </t>
  </si>
  <si>
    <t> -0.0046 </t>
  </si>
  <si>
    <t>2452312.627 </t>
  </si>
  <si>
    <t> 07.02.2002 03:02 </t>
  </si>
  <si>
    <t>2452322.5592 </t>
  </si>
  <si>
    <t> 17.02.2002 01:25 </t>
  </si>
  <si>
    <t> -0.0035 </t>
  </si>
  <si>
    <t>2452678.6526 </t>
  </si>
  <si>
    <t> 08.02.2003 03:39 </t>
  </si>
  <si>
    <t> -0.0034 </t>
  </si>
  <si>
    <t>2452694.5485 </t>
  </si>
  <si>
    <t> 24.02.2003 01:09 </t>
  </si>
  <si>
    <t> -0.0045 </t>
  </si>
  <si>
    <t>2452713.6247 </t>
  </si>
  <si>
    <t> 15.03.2003 02:59 </t>
  </si>
  <si>
    <t> -0.0047 </t>
  </si>
  <si>
    <t>2453050.6422 </t>
  </si>
  <si>
    <t> 15.02.2004 03:24 </t>
  </si>
  <si>
    <t>2453077.6676 </t>
  </si>
  <si>
    <t> 13.03.2004 04:01 </t>
  </si>
  <si>
    <t> -0.0037 </t>
  </si>
  <si>
    <t>2453314.9283 </t>
  </si>
  <si>
    <t> 05.11.2004 10:16 </t>
  </si>
  <si>
    <t>2453693.2771 </t>
  </si>
  <si>
    <t> 18.11.2005 18:39 </t>
  </si>
  <si>
    <t> -0.0064 </t>
  </si>
  <si>
    <t> Nakajima </t>
  </si>
  <si>
    <t>2454158.6631 </t>
  </si>
  <si>
    <t> 27.02.2007 03:54 </t>
  </si>
  <si>
    <t>12008.5</t>
  </si>
  <si>
    <t> -0.0058 </t>
  </si>
  <si>
    <t>2454160.6490 </t>
  </si>
  <si>
    <t> 01.03.2007 03:34 </t>
  </si>
  <si>
    <t>12011</t>
  </si>
  <si>
    <t> -0.0071 </t>
  </si>
  <si>
    <t>2454821.1702 </t>
  </si>
  <si>
    <t> 20.12.2008 16:05 </t>
  </si>
  <si>
    <t>12842</t>
  </si>
  <si>
    <t> H.Itoh </t>
  </si>
  <si>
    <t>2454829.1207 </t>
  </si>
  <si>
    <t> 28.12.2008 14:53 </t>
  </si>
  <si>
    <t>12852</t>
  </si>
  <si>
    <t> -0.0052 </t>
  </si>
  <si>
    <t> K.Nagai </t>
  </si>
  <si>
    <t>2454864.0945 </t>
  </si>
  <si>
    <t> 01.02.2009 14:16 </t>
  </si>
  <si>
    <t>12896</t>
  </si>
  <si>
    <t> -0.0049 </t>
  </si>
  <si>
    <t>Rc</t>
  </si>
  <si>
    <t>2455213.0322 </t>
  </si>
  <si>
    <t> 16.01.2010 12:46 </t>
  </si>
  <si>
    <t>13335</t>
  </si>
  <si>
    <t>2455255.950 </t>
  </si>
  <si>
    <t> 28.02.2010 10:48 </t>
  </si>
  <si>
    <t>13389</t>
  </si>
  <si>
    <t> K.Hirosawa </t>
  </si>
  <si>
    <t>2455623.9700 </t>
  </si>
  <si>
    <t> 03.03.2011 11:16 </t>
  </si>
  <si>
    <t>13852</t>
  </si>
  <si>
    <t>cG</t>
  </si>
  <si>
    <t>2455933.1655 </t>
  </si>
  <si>
    <t> 06.01.2012 15:58 </t>
  </si>
  <si>
    <t>14241</t>
  </si>
  <si>
    <t> -0.0087 </t>
  </si>
  <si>
    <t>2456323.0425 </t>
  </si>
  <si>
    <t> 30.01.2013 13:01 </t>
  </si>
  <si>
    <t>14731.5</t>
  </si>
  <si>
    <t> -0.0062 </t>
  </si>
  <si>
    <t>2457047.9416 </t>
  </si>
  <si>
    <t> 25.01.2015 10:35 </t>
  </si>
  <si>
    <t>15643.5</t>
  </si>
  <si>
    <t> H.Pavlov </t>
  </si>
  <si>
    <t>2457093.6472 </t>
  </si>
  <si>
    <t> 12.03.2015 03:31 </t>
  </si>
  <si>
    <t>15701</t>
  </si>
  <si>
    <t> -0.0098 </t>
  </si>
  <si>
    <t>JAVSO 49, 108</t>
  </si>
  <si>
    <t>JAVSO 49, 256</t>
  </si>
  <si>
    <t>VSB, 91</t>
  </si>
  <si>
    <t>JBAV, 63</t>
  </si>
  <si>
    <t>JAAVSO, 50, 255</t>
  </si>
  <si>
    <t>JAAVSO 51, 134</t>
  </si>
  <si>
    <t>JBAV, 79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</si>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</sst>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\$#,##0_);&quot;($&quot;#,##0\)"/>
    <numFmt numFmtId="165" formatCode="m/d/yyyy\ h:mm"/>
    <numFmt numFmtId="166" formatCode="dd/mm/yyyy"/>
    <numFmt numFmtId="167" formatCode="0.00000"/>
  </numFmts>
  <fonts count="17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</cellStyleXfs>
  <cellXfs count="73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>
      <alignment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3" fillId="0" borderId="0" xfId="6" applyFont="1" applyAlignment="1">
      <alignment horizontal="left"/>
    </xf>
    <xf numFmtId="0" fontId="3" fillId="0" borderId="0" xfId="6" applyFont="1" applyAlignment="1">
      <alignment horizont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8" applyFont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1" fillId="0" borderId="0" xfId="8" applyFont="1" applyAlignment="1">
      <alignment horizontal="center"/>
    </xf>
    <xf numFmtId="0" fontId="12" fillId="0" borderId="0" xfId="8" applyFont="1" applyAlignment="1">
      <alignment horizontal="left"/>
    </xf>
    <xf numFmtId="0" fontId="12" fillId="0" borderId="0" xfId="8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4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4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3" fontId="16" fillId="0" borderId="0" xfId="9" applyFont="1" applyBorder="1"/>
    <xf numFmtId="0" fontId="16" fillId="0" borderId="0" xfId="0" applyFont="1" applyAlignme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left" vertical="center" wrapText="1"/>
    </xf>
    <xf numFmtId="167" fontId="16" fillId="0" borderId="0" xfId="0" applyNumberFormat="1" applyFont="1" applyAlignment="1">
      <alignment horizontal="left" vertical="center" wrapText="1"/>
    </xf>
    <xf numFmtId="167" fontId="16" fillId="0" borderId="0" xfId="0" applyNumberFormat="1" applyFont="1" applyAlignment="1" applyProtection="1">
      <alignment horizontal="left" vertical="center" wrapText="1"/>
      <protection locked="0"/>
    </xf>
    <xf numFmtId="43" fontId="16" fillId="0" borderId="0" xfId="9" applyFont="1" applyBorder="1" applyAlignment="1">
      <alignment horizontal="center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UZ Pup - O-C Diagr.</a:t>
            </a:r>
          </a:p>
        </c:rich>
      </c:tx>
      <c:layout>
        <c:manualLayout>
          <c:xMode val="edge"/>
          <c:yMode val="edge"/>
          <c:x val="0.3507462686567164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41315582974809"/>
          <c:y val="0.14696094806331028"/>
          <c:w val="0.79315407094731716"/>
          <c:h val="0.654928497574166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Active!$F$21:$F$516</c:f>
              <c:numCache>
                <c:formatCode>General</c:formatCode>
                <c:ptCount val="4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  <c:pt idx="196">
                  <c:v>18015.5</c:v>
                </c:pt>
                <c:pt idx="197">
                  <c:v>18398.5</c:v>
                </c:pt>
                <c:pt idx="198">
                  <c:v>18466</c:v>
                </c:pt>
                <c:pt idx="199">
                  <c:v>18467.5</c:v>
                </c:pt>
                <c:pt idx="200">
                  <c:v>18470</c:v>
                </c:pt>
                <c:pt idx="201">
                  <c:v>18786.5</c:v>
                </c:pt>
                <c:pt idx="202">
                  <c:v>18926.5</c:v>
                </c:pt>
                <c:pt idx="203">
                  <c:v>18928</c:v>
                </c:pt>
                <c:pt idx="204">
                  <c:v>19275.5</c:v>
                </c:pt>
                <c:pt idx="205">
                  <c:v>19392</c:v>
                </c:pt>
                <c:pt idx="206">
                  <c:v>19397</c:v>
                </c:pt>
              </c:numCache>
            </c:numRef>
          </c:xVal>
          <c:yVal>
            <c:numRef>
              <c:f>Active!$H$21:$H$516</c:f>
              <c:numCache>
                <c:formatCode>General</c:formatCode>
                <c:ptCount val="496"/>
                <c:pt idx="0">
                  <c:v>2.4665199998707976E-2</c:v>
                </c:pt>
                <c:pt idx="1">
                  <c:v>-6.3827999983914196E-3</c:v>
                </c:pt>
                <c:pt idx="2">
                  <c:v>2.3611999968125019E-3</c:v>
                </c:pt>
                <c:pt idx="3">
                  <c:v>-1.8323600001167506E-2</c:v>
                </c:pt>
                <c:pt idx="4">
                  <c:v>-4.8240400003123796E-2</c:v>
                </c:pt>
                <c:pt idx="5">
                  <c:v>-3.4307999994780403E-3</c:v>
                </c:pt>
                <c:pt idx="6">
                  <c:v>-9.173200000077486E-3</c:v>
                </c:pt>
                <c:pt idx="7">
                  <c:v>-7.3640000118757598E-4</c:v>
                </c:pt>
                <c:pt idx="8">
                  <c:v>1.8277999999554595E-2</c:v>
                </c:pt>
                <c:pt idx="9">
                  <c:v>-3.8500000009662472E-3</c:v>
                </c:pt>
                <c:pt idx="10">
                  <c:v>-3.514000003633555E-3</c:v>
                </c:pt>
                <c:pt idx="11">
                  <c:v>-2.6995999978680629E-3</c:v>
                </c:pt>
                <c:pt idx="12">
                  <c:v>-1.9390800000110175E-2</c:v>
                </c:pt>
                <c:pt idx="13">
                  <c:v>-6.120000034570694E-5</c:v>
                </c:pt>
                <c:pt idx="14">
                  <c:v>-2.291600001626648E-3</c:v>
                </c:pt>
                <c:pt idx="15">
                  <c:v>-5.0756000018736813E-3</c:v>
                </c:pt>
                <c:pt idx="16">
                  <c:v>4.6683999971719459E-3</c:v>
                </c:pt>
                <c:pt idx="17">
                  <c:v>-5.7844000002660323E-3</c:v>
                </c:pt>
                <c:pt idx="18">
                  <c:v>-6.0403999996196944E-3</c:v>
                </c:pt>
                <c:pt idx="19">
                  <c:v>2.0187999980407767E-3</c:v>
                </c:pt>
                <c:pt idx="20">
                  <c:v>-5.8772000011231285E-3</c:v>
                </c:pt>
                <c:pt idx="21">
                  <c:v>-1.2450000001990702E-2</c:v>
                </c:pt>
                <c:pt idx="22">
                  <c:v>-2.5581200003216509E-2</c:v>
                </c:pt>
                <c:pt idx="23">
                  <c:v>-1.0057999999844469E-2</c:v>
                </c:pt>
                <c:pt idx="24">
                  <c:v>-2.6514000001043314E-2</c:v>
                </c:pt>
                <c:pt idx="25">
                  <c:v>-6.7108000002917834E-3</c:v>
                </c:pt>
                <c:pt idx="26">
                  <c:v>1.6410800002631731E-2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37-4869-BFF1-151BE668A491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Active!$F$21:$F$516</c:f>
              <c:numCache>
                <c:formatCode>General</c:formatCode>
                <c:ptCount val="4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  <c:pt idx="196">
                  <c:v>18015.5</c:v>
                </c:pt>
                <c:pt idx="197">
                  <c:v>18398.5</c:v>
                </c:pt>
                <c:pt idx="198">
                  <c:v>18466</c:v>
                </c:pt>
                <c:pt idx="199">
                  <c:v>18467.5</c:v>
                </c:pt>
                <c:pt idx="200">
                  <c:v>18470</c:v>
                </c:pt>
                <c:pt idx="201">
                  <c:v>18786.5</c:v>
                </c:pt>
                <c:pt idx="202">
                  <c:v>18926.5</c:v>
                </c:pt>
                <c:pt idx="203">
                  <c:v>18928</c:v>
                </c:pt>
                <c:pt idx="204">
                  <c:v>19275.5</c:v>
                </c:pt>
                <c:pt idx="205">
                  <c:v>19392</c:v>
                </c:pt>
                <c:pt idx="206">
                  <c:v>19397</c:v>
                </c:pt>
              </c:numCache>
            </c:numRef>
          </c:xVal>
          <c:yVal>
            <c:numRef>
              <c:f>Active!$I$21:$I$516</c:f>
              <c:numCache>
                <c:formatCode>General</c:formatCode>
                <c:ptCount val="496"/>
                <c:pt idx="27">
                  <c:v>7.1532000001752749E-3</c:v>
                </c:pt>
                <c:pt idx="28">
                  <c:v>8.0012000034912489E-3</c:v>
                </c:pt>
                <c:pt idx="29">
                  <c:v>2.4439999833703041E-4</c:v>
                </c:pt>
                <c:pt idx="30">
                  <c:v>9.9884000010206364E-3</c:v>
                </c:pt>
                <c:pt idx="31">
                  <c:v>8.0476000002818182E-3</c:v>
                </c:pt>
                <c:pt idx="32">
                  <c:v>8.7916000047698617E-3</c:v>
                </c:pt>
                <c:pt idx="33">
                  <c:v>1.3850800001819152E-2</c:v>
                </c:pt>
                <c:pt idx="34">
                  <c:v>-2.0405199997185264E-2</c:v>
                </c:pt>
                <c:pt idx="35">
                  <c:v>4.3948000020463951E-3</c:v>
                </c:pt>
                <c:pt idx="36">
                  <c:v>7.6860000044689514E-3</c:v>
                </c:pt>
                <c:pt idx="37">
                  <c:v>4.7307999993790872E-3</c:v>
                </c:pt>
                <c:pt idx="43">
                  <c:v>8.5803999972995371E-3</c:v>
                </c:pt>
                <c:pt idx="44">
                  <c:v>1.0580399997706991E-2</c:v>
                </c:pt>
                <c:pt idx="45">
                  <c:v>5.3244000009726733E-3</c:v>
                </c:pt>
                <c:pt idx="47">
                  <c:v>1.2255599998752587E-2</c:v>
                </c:pt>
                <c:pt idx="48">
                  <c:v>1.795000000129221E-2</c:v>
                </c:pt>
                <c:pt idx="49">
                  <c:v>1.1822000000393018E-2</c:v>
                </c:pt>
                <c:pt idx="50">
                  <c:v>3.0683999939355999E-3</c:v>
                </c:pt>
                <c:pt idx="51">
                  <c:v>3.6603999978979118E-3</c:v>
                </c:pt>
                <c:pt idx="52">
                  <c:v>8.3116000023437664E-3</c:v>
                </c:pt>
                <c:pt idx="53">
                  <c:v>-6.5319999703206122E-4</c:v>
                </c:pt>
                <c:pt idx="54">
                  <c:v>6.2188000010792166E-3</c:v>
                </c:pt>
                <c:pt idx="55">
                  <c:v>1.7164000018965453E-3</c:v>
                </c:pt>
                <c:pt idx="56">
                  <c:v>9.7868000011658296E-3</c:v>
                </c:pt>
                <c:pt idx="57">
                  <c:v>1.5659999990020879E-3</c:v>
                </c:pt>
                <c:pt idx="58">
                  <c:v>-1.1187999989488162E-3</c:v>
                </c:pt>
                <c:pt idx="59">
                  <c:v>-2.6308000014978461E-3</c:v>
                </c:pt>
                <c:pt idx="60">
                  <c:v>-1.1886799999047071E-2</c:v>
                </c:pt>
                <c:pt idx="61">
                  <c:v>-4.4228000042494386E-3</c:v>
                </c:pt>
                <c:pt idx="62">
                  <c:v>-4.9347999956808053E-3</c:v>
                </c:pt>
                <c:pt idx="63">
                  <c:v>-8.0868000004556961E-3</c:v>
                </c:pt>
                <c:pt idx="64">
                  <c:v>-2.0795600001292769E-2</c:v>
                </c:pt>
                <c:pt idx="65">
                  <c:v>-1.3736400003836025E-2</c:v>
                </c:pt>
                <c:pt idx="66">
                  <c:v>-1.4243999976315536E-3</c:v>
                </c:pt>
                <c:pt idx="67">
                  <c:v>2.5516000023344532E-3</c:v>
                </c:pt>
                <c:pt idx="68">
                  <c:v>-1.5832400000363123E-2</c:v>
                </c:pt>
                <c:pt idx="69">
                  <c:v>-6.8324000021675602E-3</c:v>
                </c:pt>
                <c:pt idx="70">
                  <c:v>-8.0051999975694343E-3</c:v>
                </c:pt>
                <c:pt idx="71">
                  <c:v>2.2268000029725954E-3</c:v>
                </c:pt>
                <c:pt idx="72">
                  <c:v>1.0970799994538538E-2</c:v>
                </c:pt>
                <c:pt idx="73">
                  <c:v>2.7970800001639873E-2</c:v>
                </c:pt>
                <c:pt idx="74">
                  <c:v>2.4919999850681052E-4</c:v>
                </c:pt>
                <c:pt idx="75">
                  <c:v>-1.0390800001914613E-2</c:v>
                </c:pt>
                <c:pt idx="76">
                  <c:v>3.2252000019070692E-3</c:v>
                </c:pt>
                <c:pt idx="77">
                  <c:v>7.0283999957609922E-3</c:v>
                </c:pt>
                <c:pt idx="78">
                  <c:v>-3.0211999983293936E-3</c:v>
                </c:pt>
                <c:pt idx="79">
                  <c:v>-2.2772000011173077E-3</c:v>
                </c:pt>
                <c:pt idx="80">
                  <c:v>4.7275999968405813E-3</c:v>
                </c:pt>
                <c:pt idx="81">
                  <c:v>8.8636000000406057E-3</c:v>
                </c:pt>
                <c:pt idx="82">
                  <c:v>5.4203999970923178E-3</c:v>
                </c:pt>
                <c:pt idx="83">
                  <c:v>-8.6035999993328005E-3</c:v>
                </c:pt>
                <c:pt idx="84">
                  <c:v>-6.03599997702986E-4</c:v>
                </c:pt>
                <c:pt idx="85">
                  <c:v>-1.9229199999244884E-2</c:v>
                </c:pt>
                <c:pt idx="86">
                  <c:v>-2.2533199997269548E-2</c:v>
                </c:pt>
                <c:pt idx="87">
                  <c:v>-3.4370000001217704E-2</c:v>
                </c:pt>
                <c:pt idx="88">
                  <c:v>1.7117999996116851E-2</c:v>
                </c:pt>
                <c:pt idx="89">
                  <c:v>-1.4926800002285745E-2</c:v>
                </c:pt>
                <c:pt idx="90">
                  <c:v>7.069999999657739E-3</c:v>
                </c:pt>
                <c:pt idx="91">
                  <c:v>1.1793199999374337E-2</c:v>
                </c:pt>
                <c:pt idx="92">
                  <c:v>1.4652000027126633E-3</c:v>
                </c:pt>
                <c:pt idx="93">
                  <c:v>7.0124000048963353E-3</c:v>
                </c:pt>
                <c:pt idx="94">
                  <c:v>-7.6964000036241487E-3</c:v>
                </c:pt>
                <c:pt idx="95">
                  <c:v>-1.0997199999110308E-2</c:v>
                </c:pt>
                <c:pt idx="96">
                  <c:v>5.5435999965993688E-3</c:v>
                </c:pt>
                <c:pt idx="97">
                  <c:v>8.6267999940901063E-3</c:v>
                </c:pt>
                <c:pt idx="98">
                  <c:v>-3.1827999991946854E-3</c:v>
                </c:pt>
                <c:pt idx="102">
                  <c:v>9.0800000180024654E-5</c:v>
                </c:pt>
                <c:pt idx="103">
                  <c:v>-4.1267999986303039E-3</c:v>
                </c:pt>
                <c:pt idx="104">
                  <c:v>-4.8840000090422109E-4</c:v>
                </c:pt>
                <c:pt idx="105">
                  <c:v>-9.9795999994967133E-3</c:v>
                </c:pt>
                <c:pt idx="106">
                  <c:v>7.7499999970314093E-3</c:v>
                </c:pt>
                <c:pt idx="107">
                  <c:v>-1.0244000004604459E-3</c:v>
                </c:pt>
                <c:pt idx="108">
                  <c:v>-3.6995999980717897E-3</c:v>
                </c:pt>
                <c:pt idx="109">
                  <c:v>-1.5096399998583365E-2</c:v>
                </c:pt>
                <c:pt idx="110">
                  <c:v>1.7371999929309823E-3</c:v>
                </c:pt>
                <c:pt idx="111">
                  <c:v>2.3996000018087216E-3</c:v>
                </c:pt>
                <c:pt idx="112">
                  <c:v>5.1660000026458874E-3</c:v>
                </c:pt>
                <c:pt idx="113">
                  <c:v>3.2700000010663643E-3</c:v>
                </c:pt>
                <c:pt idx="114">
                  <c:v>-2.3251999955391511E-3</c:v>
                </c:pt>
                <c:pt idx="115">
                  <c:v>-2.7908000047318637E-3</c:v>
                </c:pt>
                <c:pt idx="116">
                  <c:v>8.2763999962480739E-3</c:v>
                </c:pt>
                <c:pt idx="117">
                  <c:v>5.2075999992666766E-3</c:v>
                </c:pt>
                <c:pt idx="118">
                  <c:v>2.9483999969670549E-3</c:v>
                </c:pt>
                <c:pt idx="119">
                  <c:v>-3.6628000016207807E-3</c:v>
                </c:pt>
                <c:pt idx="120">
                  <c:v>4.1227999972761609E-3</c:v>
                </c:pt>
                <c:pt idx="121">
                  <c:v>-9.0740000014193356E-3</c:v>
                </c:pt>
                <c:pt idx="122">
                  <c:v>-2.5748000043677166E-3</c:v>
                </c:pt>
                <c:pt idx="123">
                  <c:v>-1.53159999899799E-3</c:v>
                </c:pt>
                <c:pt idx="124">
                  <c:v>6.2123999960022047E-3</c:v>
                </c:pt>
                <c:pt idx="125">
                  <c:v>3.2715999986976385E-3</c:v>
                </c:pt>
                <c:pt idx="126">
                  <c:v>-6.2439999601338059E-4</c:v>
                </c:pt>
                <c:pt idx="127">
                  <c:v>1.1308000030112453E-3</c:v>
                </c:pt>
                <c:pt idx="128">
                  <c:v>-1.4194000003044493E-2</c:v>
                </c:pt>
                <c:pt idx="129">
                  <c:v>-5.7800000649876893E-4</c:v>
                </c:pt>
                <c:pt idx="130">
                  <c:v>-2.0680000307038426E-4</c:v>
                </c:pt>
                <c:pt idx="131">
                  <c:v>-6.0116000022389926E-3</c:v>
                </c:pt>
                <c:pt idx="132">
                  <c:v>-4.557200001727324E-3</c:v>
                </c:pt>
                <c:pt idx="133">
                  <c:v>-1.3199998647905886E-5</c:v>
                </c:pt>
                <c:pt idx="160">
                  <c:v>-1.1006800006725825E-2</c:v>
                </c:pt>
                <c:pt idx="164">
                  <c:v>-7.1123999950941652E-3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37-4869-BFF1-151BE668A49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Active!$F$21:$F$516</c:f>
              <c:numCache>
                <c:formatCode>General</c:formatCode>
                <c:ptCount val="4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  <c:pt idx="196">
                  <c:v>18015.5</c:v>
                </c:pt>
                <c:pt idx="197">
                  <c:v>18398.5</c:v>
                </c:pt>
                <c:pt idx="198">
                  <c:v>18466</c:v>
                </c:pt>
                <c:pt idx="199">
                  <c:v>18467.5</c:v>
                </c:pt>
                <c:pt idx="200">
                  <c:v>18470</c:v>
                </c:pt>
                <c:pt idx="201">
                  <c:v>18786.5</c:v>
                </c:pt>
                <c:pt idx="202">
                  <c:v>18926.5</c:v>
                </c:pt>
                <c:pt idx="203">
                  <c:v>18928</c:v>
                </c:pt>
                <c:pt idx="204">
                  <c:v>19275.5</c:v>
                </c:pt>
                <c:pt idx="205">
                  <c:v>19392</c:v>
                </c:pt>
                <c:pt idx="206">
                  <c:v>19397</c:v>
                </c:pt>
              </c:numCache>
            </c:numRef>
          </c:xVal>
          <c:yVal>
            <c:numRef>
              <c:f>Active!$J$21:$J$516</c:f>
              <c:numCache>
                <c:formatCode>General</c:formatCode>
                <c:ptCount val="496"/>
                <c:pt idx="38">
                  <c:v>3.5999983083456755E-6</c:v>
                </c:pt>
                <c:pt idx="39">
                  <c:v>-1.0360000305809081E-4</c:v>
                </c:pt>
                <c:pt idx="40">
                  <c:v>6.7599998146761209E-5</c:v>
                </c:pt>
                <c:pt idx="41">
                  <c:v>2.1395999938249588E-3</c:v>
                </c:pt>
                <c:pt idx="42">
                  <c:v>2.8155999971204437E-3</c:v>
                </c:pt>
                <c:pt idx="46">
                  <c:v>2.1476000038092025E-3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37-4869-BFF1-151BE668A49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Active!$F$21:$F$516</c:f>
              <c:numCache>
                <c:formatCode>General</c:formatCode>
                <c:ptCount val="4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  <c:pt idx="196">
                  <c:v>18015.5</c:v>
                </c:pt>
                <c:pt idx="197">
                  <c:v>18398.5</c:v>
                </c:pt>
                <c:pt idx="198">
                  <c:v>18466</c:v>
                </c:pt>
                <c:pt idx="199">
                  <c:v>18467.5</c:v>
                </c:pt>
                <c:pt idx="200">
                  <c:v>18470</c:v>
                </c:pt>
                <c:pt idx="201">
                  <c:v>18786.5</c:v>
                </c:pt>
                <c:pt idx="202">
                  <c:v>18926.5</c:v>
                </c:pt>
                <c:pt idx="203">
                  <c:v>18928</c:v>
                </c:pt>
                <c:pt idx="204">
                  <c:v>19275.5</c:v>
                </c:pt>
                <c:pt idx="205">
                  <c:v>19392</c:v>
                </c:pt>
                <c:pt idx="206">
                  <c:v>19397</c:v>
                </c:pt>
              </c:numCache>
            </c:numRef>
          </c:xVal>
          <c:yVal>
            <c:numRef>
              <c:f>Active!$K$21:$K$516</c:f>
              <c:numCache>
                <c:formatCode>General</c:formatCode>
                <c:ptCount val="496"/>
                <c:pt idx="134">
                  <c:v>-3.4531999990576878E-3</c:v>
                </c:pt>
                <c:pt idx="135">
                  <c:v>-3.3907999968505464E-3</c:v>
                </c:pt>
                <c:pt idx="136">
                  <c:v>-4.5147999990149401E-3</c:v>
                </c:pt>
                <c:pt idx="137">
                  <c:v>-4.7436000022571534E-3</c:v>
                </c:pt>
                <c:pt idx="138">
                  <c:v>-4.1523999971104786E-3</c:v>
                </c:pt>
                <c:pt idx="139">
                  <c:v>-3.6932000002707355E-3</c:v>
                </c:pt>
                <c:pt idx="140">
                  <c:v>-6.0764000008930452E-3</c:v>
                </c:pt>
                <c:pt idx="141">
                  <c:v>-6.4476000043214299E-3</c:v>
                </c:pt>
                <c:pt idx="142">
                  <c:v>-6.0164000024087727E-3</c:v>
                </c:pt>
                <c:pt idx="143">
                  <c:v>-5.8252000017091632E-3</c:v>
                </c:pt>
                <c:pt idx="144">
                  <c:v>-7.0532000027014874E-3</c:v>
                </c:pt>
                <c:pt idx="145">
                  <c:v>-6.3340000051539391E-3</c:v>
                </c:pt>
                <c:pt idx="146">
                  <c:v>-6.7860000053769909E-3</c:v>
                </c:pt>
                <c:pt idx="147">
                  <c:v>-6.018799998855684E-3</c:v>
                </c:pt>
                <c:pt idx="148">
                  <c:v>-8.3467999938875437E-3</c:v>
                </c:pt>
                <c:pt idx="149">
                  <c:v>-7.2467999998480082E-3</c:v>
                </c:pt>
                <c:pt idx="150">
                  <c:v>-7.2004000030574389E-3</c:v>
                </c:pt>
                <c:pt idx="151">
                  <c:v>-6.1308000003919005E-3</c:v>
                </c:pt>
                <c:pt idx="152">
                  <c:v>-5.2123999994364567E-3</c:v>
                </c:pt>
                <c:pt idx="153">
                  <c:v>-5.5395999952452257E-3</c:v>
                </c:pt>
                <c:pt idx="154">
                  <c:v>-4.2395999989821576E-3</c:v>
                </c:pt>
                <c:pt idx="155">
                  <c:v>-4.8652000041329302E-3</c:v>
                </c:pt>
                <c:pt idx="156">
                  <c:v>-6.1475999973481521E-3</c:v>
                </c:pt>
                <c:pt idx="157">
                  <c:v>-5.3364000050351024E-3</c:v>
                </c:pt>
                <c:pt idx="158">
                  <c:v>-6.8420000025071204E-3</c:v>
                </c:pt>
                <c:pt idx="159">
                  <c:v>-6.6012000024784356E-3</c:v>
                </c:pt>
                <c:pt idx="161">
                  <c:v>-7.91400000161957E-3</c:v>
                </c:pt>
                <c:pt idx="162">
                  <c:v>-6.8219999957364053E-3</c:v>
                </c:pt>
                <c:pt idx="163">
                  <c:v>-6.862800000817515E-3</c:v>
                </c:pt>
                <c:pt idx="165">
                  <c:v>-8.7291999952867627E-3</c:v>
                </c:pt>
                <c:pt idx="166">
                  <c:v>-6.568400000105612E-3</c:v>
                </c:pt>
                <c:pt idx="167">
                  <c:v>-1.13571999972919E-2</c:v>
                </c:pt>
                <c:pt idx="168">
                  <c:v>-6.2427999946521595E-3</c:v>
                </c:pt>
                <c:pt idx="169">
                  <c:v>-8.9756000015768223E-3</c:v>
                </c:pt>
                <c:pt idx="170">
                  <c:v>-9.3292000019573607E-3</c:v>
                </c:pt>
                <c:pt idx="171">
                  <c:v>-9.885200001008343E-3</c:v>
                </c:pt>
                <c:pt idx="172">
                  <c:v>-1.1437200002546888E-2</c:v>
                </c:pt>
                <c:pt idx="173">
                  <c:v>-1.1437200002546888E-2</c:v>
                </c:pt>
                <c:pt idx="174">
                  <c:v>-9.7812000021804124E-3</c:v>
                </c:pt>
                <c:pt idx="175">
                  <c:v>-9.7812000021804124E-3</c:v>
                </c:pt>
                <c:pt idx="176">
                  <c:v>-9.7812000021804124E-3</c:v>
                </c:pt>
                <c:pt idx="177">
                  <c:v>-1.0454799994477071E-2</c:v>
                </c:pt>
                <c:pt idx="178">
                  <c:v>-1.0227600003418047E-2</c:v>
                </c:pt>
                <c:pt idx="179">
                  <c:v>-1.0780400007206481E-2</c:v>
                </c:pt>
                <c:pt idx="180">
                  <c:v>-1.2013999948976561E-2</c:v>
                </c:pt>
                <c:pt idx="181">
                  <c:v>-1.0814000124810264E-2</c:v>
                </c:pt>
                <c:pt idx="182">
                  <c:v>-9.1099999044672586E-3</c:v>
                </c:pt>
                <c:pt idx="183">
                  <c:v>-8.5099999923841096E-3</c:v>
                </c:pt>
                <c:pt idx="184">
                  <c:v>-8.2100000363425352E-3</c:v>
                </c:pt>
                <c:pt idx="185">
                  <c:v>-1.2198000003991183E-2</c:v>
                </c:pt>
                <c:pt idx="186">
                  <c:v>-1.1414000000513624E-2</c:v>
                </c:pt>
                <c:pt idx="187">
                  <c:v>-1.1550799994438421E-2</c:v>
                </c:pt>
                <c:pt idx="188">
                  <c:v>-1.0853199994016904E-2</c:v>
                </c:pt>
                <c:pt idx="189">
                  <c:v>-1.0993999996571802E-2</c:v>
                </c:pt>
                <c:pt idx="190">
                  <c:v>-1.2995599994610529E-2</c:v>
                </c:pt>
                <c:pt idx="191">
                  <c:v>-1.1195599996426608E-2</c:v>
                </c:pt>
                <c:pt idx="192">
                  <c:v>-1.0695599994505756E-2</c:v>
                </c:pt>
                <c:pt idx="193">
                  <c:v>-9.7515999950701371E-3</c:v>
                </c:pt>
                <c:pt idx="194">
                  <c:v>-7.2516000000177883E-3</c:v>
                </c:pt>
                <c:pt idx="195">
                  <c:v>-1.0687599999073427E-2</c:v>
                </c:pt>
                <c:pt idx="196">
                  <c:v>-1.1583599996811245E-2</c:v>
                </c:pt>
                <c:pt idx="197">
                  <c:v>-1.0793200002808589E-2</c:v>
                </c:pt>
                <c:pt idx="198">
                  <c:v>-1.2449200003175065E-2</c:v>
                </c:pt>
                <c:pt idx="199">
                  <c:v>-1.1525999994773883E-2</c:v>
                </c:pt>
                <c:pt idx="200">
                  <c:v>-1.0653999997884966E-2</c:v>
                </c:pt>
                <c:pt idx="201">
                  <c:v>-1.1258800186624285E-2</c:v>
                </c:pt>
                <c:pt idx="202">
                  <c:v>-1.7526800002087839E-2</c:v>
                </c:pt>
                <c:pt idx="203">
                  <c:v>-1.3203599999542348E-2</c:v>
                </c:pt>
                <c:pt idx="204">
                  <c:v>-1.2295599997742102E-2</c:v>
                </c:pt>
                <c:pt idx="205">
                  <c:v>-1.3760400222963654E-2</c:v>
                </c:pt>
                <c:pt idx="206">
                  <c:v>-1.3716399997065309E-2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37-4869-BFF1-151BE668A49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Active!$F$21:$F$516</c:f>
              <c:numCache>
                <c:formatCode>General</c:formatCode>
                <c:ptCount val="4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  <c:pt idx="196">
                  <c:v>18015.5</c:v>
                </c:pt>
                <c:pt idx="197">
                  <c:v>18398.5</c:v>
                </c:pt>
                <c:pt idx="198">
                  <c:v>18466</c:v>
                </c:pt>
                <c:pt idx="199">
                  <c:v>18467.5</c:v>
                </c:pt>
                <c:pt idx="200">
                  <c:v>18470</c:v>
                </c:pt>
                <c:pt idx="201">
                  <c:v>18786.5</c:v>
                </c:pt>
                <c:pt idx="202">
                  <c:v>18926.5</c:v>
                </c:pt>
                <c:pt idx="203">
                  <c:v>18928</c:v>
                </c:pt>
                <c:pt idx="204">
                  <c:v>19275.5</c:v>
                </c:pt>
                <c:pt idx="205">
                  <c:v>19392</c:v>
                </c:pt>
                <c:pt idx="206">
                  <c:v>19397</c:v>
                </c:pt>
              </c:numCache>
            </c:numRef>
          </c:xVal>
          <c:yVal>
            <c:numRef>
              <c:f>Active!$L$21:$L$516</c:f>
              <c:numCache>
                <c:formatCode>General</c:formatCode>
                <c:ptCount val="4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37-4869-BFF1-151BE668A49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Active!$F$21:$F$516</c:f>
              <c:numCache>
                <c:formatCode>General</c:formatCode>
                <c:ptCount val="4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  <c:pt idx="196">
                  <c:v>18015.5</c:v>
                </c:pt>
                <c:pt idx="197">
                  <c:v>18398.5</c:v>
                </c:pt>
                <c:pt idx="198">
                  <c:v>18466</c:v>
                </c:pt>
                <c:pt idx="199">
                  <c:v>18467.5</c:v>
                </c:pt>
                <c:pt idx="200">
                  <c:v>18470</c:v>
                </c:pt>
                <c:pt idx="201">
                  <c:v>18786.5</c:v>
                </c:pt>
                <c:pt idx="202">
                  <c:v>18926.5</c:v>
                </c:pt>
                <c:pt idx="203">
                  <c:v>18928</c:v>
                </c:pt>
                <c:pt idx="204">
                  <c:v>19275.5</c:v>
                </c:pt>
                <c:pt idx="205">
                  <c:v>19392</c:v>
                </c:pt>
                <c:pt idx="206">
                  <c:v>19397</c:v>
                </c:pt>
              </c:numCache>
            </c:numRef>
          </c:xVal>
          <c:yVal>
            <c:numRef>
              <c:f>Active!$M$21:$M$516</c:f>
              <c:numCache>
                <c:formatCode>General</c:formatCode>
                <c:ptCount val="4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37-4869-BFF1-151BE668A49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Active!$F$21:$F$516</c:f>
              <c:numCache>
                <c:formatCode>General</c:formatCode>
                <c:ptCount val="4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  <c:pt idx="196">
                  <c:v>18015.5</c:v>
                </c:pt>
                <c:pt idx="197">
                  <c:v>18398.5</c:v>
                </c:pt>
                <c:pt idx="198">
                  <c:v>18466</c:v>
                </c:pt>
                <c:pt idx="199">
                  <c:v>18467.5</c:v>
                </c:pt>
                <c:pt idx="200">
                  <c:v>18470</c:v>
                </c:pt>
                <c:pt idx="201">
                  <c:v>18786.5</c:v>
                </c:pt>
                <c:pt idx="202">
                  <c:v>18926.5</c:v>
                </c:pt>
                <c:pt idx="203">
                  <c:v>18928</c:v>
                </c:pt>
                <c:pt idx="204">
                  <c:v>19275.5</c:v>
                </c:pt>
                <c:pt idx="205">
                  <c:v>19392</c:v>
                </c:pt>
                <c:pt idx="206">
                  <c:v>19397</c:v>
                </c:pt>
              </c:numCache>
            </c:numRef>
          </c:xVal>
          <c:yVal>
            <c:numRef>
              <c:f>Active!$N$21:$N$516</c:f>
              <c:numCache>
                <c:formatCode>General</c:formatCode>
                <c:ptCount val="4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37-4869-BFF1-151BE668A49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Active!$F$21:$F$516</c:f>
              <c:numCache>
                <c:formatCode>General</c:formatCode>
                <c:ptCount val="4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  <c:pt idx="196">
                  <c:v>18015.5</c:v>
                </c:pt>
                <c:pt idx="197">
                  <c:v>18398.5</c:v>
                </c:pt>
                <c:pt idx="198">
                  <c:v>18466</c:v>
                </c:pt>
                <c:pt idx="199">
                  <c:v>18467.5</c:v>
                </c:pt>
                <c:pt idx="200">
                  <c:v>18470</c:v>
                </c:pt>
                <c:pt idx="201">
                  <c:v>18786.5</c:v>
                </c:pt>
                <c:pt idx="202">
                  <c:v>18926.5</c:v>
                </c:pt>
                <c:pt idx="203">
                  <c:v>18928</c:v>
                </c:pt>
                <c:pt idx="204">
                  <c:v>19275.5</c:v>
                </c:pt>
                <c:pt idx="205">
                  <c:v>19392</c:v>
                </c:pt>
                <c:pt idx="206">
                  <c:v>19397</c:v>
                </c:pt>
              </c:numCache>
            </c:numRef>
          </c:xVal>
          <c:yVal>
            <c:numRef>
              <c:f>Active!$O$21:$O$516</c:f>
              <c:numCache>
                <c:formatCode>General</c:formatCode>
                <c:ptCount val="496"/>
                <c:pt idx="0">
                  <c:v>2.7538392000836059E-2</c:v>
                </c:pt>
                <c:pt idx="1">
                  <c:v>2.750064346508992E-2</c:v>
                </c:pt>
                <c:pt idx="2">
                  <c:v>2.7495924898121651E-2</c:v>
                </c:pt>
                <c:pt idx="3">
                  <c:v>2.7468557209705702E-2</c:v>
                </c:pt>
                <c:pt idx="4">
                  <c:v>2.7455345222194553E-2</c:v>
                </c:pt>
                <c:pt idx="5">
                  <c:v>2.7167984493827072E-2</c:v>
                </c:pt>
                <c:pt idx="6">
                  <c:v>2.7036336475412415E-2</c:v>
                </c:pt>
                <c:pt idx="7">
                  <c:v>2.667206310546218E-2</c:v>
                </c:pt>
                <c:pt idx="8">
                  <c:v>2.6624405579082678E-2</c:v>
                </c:pt>
                <c:pt idx="9">
                  <c:v>2.6622046295598546E-2</c:v>
                </c:pt>
                <c:pt idx="10">
                  <c:v>2.6296465174788102E-2</c:v>
                </c:pt>
                <c:pt idx="11">
                  <c:v>2.6189825561305259E-2</c:v>
                </c:pt>
                <c:pt idx="12">
                  <c:v>2.6118103343387596E-2</c:v>
                </c:pt>
                <c:pt idx="13">
                  <c:v>2.574816769307544E-2</c:v>
                </c:pt>
                <c:pt idx="14">
                  <c:v>2.5331046373080607E-2</c:v>
                </c:pt>
                <c:pt idx="15">
                  <c:v>2.4911093912904816E-2</c:v>
                </c:pt>
                <c:pt idx="16">
                  <c:v>2.4906375345936552E-2</c:v>
                </c:pt>
                <c:pt idx="17">
                  <c:v>2.4864851956615797E-2</c:v>
                </c:pt>
                <c:pt idx="18">
                  <c:v>2.4860133389647533E-2</c:v>
                </c:pt>
                <c:pt idx="19">
                  <c:v>2.4828047134263315E-2</c:v>
                </c:pt>
                <c:pt idx="20">
                  <c:v>2.3336979972290842E-2</c:v>
                </c:pt>
                <c:pt idx="21">
                  <c:v>2.3201085243604744E-2</c:v>
                </c:pt>
                <c:pt idx="22">
                  <c:v>2.3176548695369753E-2</c:v>
                </c:pt>
                <c:pt idx="23">
                  <c:v>2.3116151038175933E-2</c:v>
                </c:pt>
                <c:pt idx="24">
                  <c:v>2.2757539948587618E-2</c:v>
                </c:pt>
                <c:pt idx="25">
                  <c:v>2.2720735126235132E-2</c:v>
                </c:pt>
                <c:pt idx="26">
                  <c:v>1.8844904218500359E-2</c:v>
                </c:pt>
                <c:pt idx="27">
                  <c:v>1.101397047796393E-2</c:v>
                </c:pt>
                <c:pt idx="28">
                  <c:v>1.0697826491090022E-2</c:v>
                </c:pt>
                <c:pt idx="29">
                  <c:v>1.0613835999054863E-2</c:v>
                </c:pt>
                <c:pt idx="30">
                  <c:v>1.0609117432086597E-2</c:v>
                </c:pt>
                <c:pt idx="31">
                  <c:v>1.0577031176702379E-2</c:v>
                </c:pt>
                <c:pt idx="32">
                  <c:v>1.0572312609734111E-2</c:v>
                </c:pt>
                <c:pt idx="33">
                  <c:v>1.0540226354349893E-2</c:v>
                </c:pt>
                <c:pt idx="34">
                  <c:v>1.0535507787381625E-2</c:v>
                </c:pt>
                <c:pt idx="35">
                  <c:v>1.0181615264761577E-2</c:v>
                </c:pt>
                <c:pt idx="36">
                  <c:v>1.0135373308472558E-2</c:v>
                </c:pt>
                <c:pt idx="37">
                  <c:v>9.8560341439511319E-3</c:v>
                </c:pt>
                <c:pt idx="38">
                  <c:v>9.7560005242238665E-3</c:v>
                </c:pt>
                <c:pt idx="39">
                  <c:v>9.7503382438619453E-3</c:v>
                </c:pt>
                <c:pt idx="40">
                  <c:v>9.7276891224142622E-3</c:v>
                </c:pt>
                <c:pt idx="41">
                  <c:v>9.7253298389301281E-3</c:v>
                </c:pt>
                <c:pt idx="42">
                  <c:v>9.7064555710570585E-3</c:v>
                </c:pt>
                <c:pt idx="43">
                  <c:v>9.6984340072110049E-3</c:v>
                </c:pt>
                <c:pt idx="44">
                  <c:v>9.6984340072110049E-3</c:v>
                </c:pt>
                <c:pt idx="45">
                  <c:v>9.6937154402427367E-3</c:v>
                </c:pt>
                <c:pt idx="46">
                  <c:v>9.6922998701522572E-3</c:v>
                </c:pt>
                <c:pt idx="47">
                  <c:v>9.6592699013743864E-3</c:v>
                </c:pt>
                <c:pt idx="48">
                  <c:v>9.4582589485261992E-3</c:v>
                </c:pt>
                <c:pt idx="49">
                  <c:v>9.4558996650420651E-3</c:v>
                </c:pt>
                <c:pt idx="50">
                  <c:v>9.3940864377577635E-3</c:v>
                </c:pt>
                <c:pt idx="51">
                  <c:v>9.3681343194322933E-3</c:v>
                </c:pt>
                <c:pt idx="52">
                  <c:v>9.3100959457226053E-3</c:v>
                </c:pt>
                <c:pt idx="53">
                  <c:v>9.2591354224653179E-3</c:v>
                </c:pt>
                <c:pt idx="54">
                  <c:v>9.2567761389811837E-3</c:v>
                </c:pt>
                <c:pt idx="55">
                  <c:v>9.0189603637805121E-3</c:v>
                </c:pt>
                <c:pt idx="56">
                  <c:v>8.9170393172659373E-3</c:v>
                </c:pt>
                <c:pt idx="57">
                  <c:v>8.8613602270403834E-3</c:v>
                </c:pt>
                <c:pt idx="58">
                  <c:v>8.8339925386244321E-3</c:v>
                </c:pt>
                <c:pt idx="59">
                  <c:v>8.8245554046878991E-3</c:v>
                </c:pt>
                <c:pt idx="60">
                  <c:v>8.8198368377196308E-3</c:v>
                </c:pt>
                <c:pt idx="61">
                  <c:v>8.4966150003933198E-3</c:v>
                </c:pt>
                <c:pt idx="62">
                  <c:v>8.4871778664567851E-3</c:v>
                </c:pt>
                <c:pt idx="63">
                  <c:v>8.4659443150995831E-3</c:v>
                </c:pt>
                <c:pt idx="64">
                  <c:v>8.4197023588105623E-3</c:v>
                </c:pt>
                <c:pt idx="65">
                  <c:v>8.3876161034263444E-3</c:v>
                </c:pt>
                <c:pt idx="66">
                  <c:v>8.0431607147428315E-3</c:v>
                </c:pt>
                <c:pt idx="67">
                  <c:v>8.0242864468697619E-3</c:v>
                </c:pt>
                <c:pt idx="68">
                  <c:v>8.0172085964173613E-3</c:v>
                </c:pt>
                <c:pt idx="69">
                  <c:v>8.0172085964173613E-3</c:v>
                </c:pt>
                <c:pt idx="70">
                  <c:v>7.9992780419379447E-3</c:v>
                </c:pt>
                <c:pt idx="71">
                  <c:v>7.9851223410331434E-3</c:v>
                </c:pt>
                <c:pt idx="72">
                  <c:v>7.9804037740648769E-3</c:v>
                </c:pt>
                <c:pt idx="73">
                  <c:v>7.9804037740648769E-3</c:v>
                </c:pt>
                <c:pt idx="74">
                  <c:v>7.5505423232557246E-3</c:v>
                </c:pt>
                <c:pt idx="75">
                  <c:v>7.5387459058350557E-3</c:v>
                </c:pt>
                <c:pt idx="76">
                  <c:v>7.5316680553826551E-3</c:v>
                </c:pt>
                <c:pt idx="77">
                  <c:v>7.4948632330301699E-3</c:v>
                </c:pt>
                <c:pt idx="78">
                  <c:v>7.29857084715025E-3</c:v>
                </c:pt>
                <c:pt idx="79">
                  <c:v>7.2938522801819826E-3</c:v>
                </c:pt>
                <c:pt idx="80">
                  <c:v>7.1796629595499133E-3</c:v>
                </c:pt>
                <c:pt idx="81">
                  <c:v>7.0900101871528348E-3</c:v>
                </c:pt>
                <c:pt idx="82">
                  <c:v>6.8201081565679444E-3</c:v>
                </c:pt>
                <c:pt idx="83">
                  <c:v>6.8012338886948749E-3</c:v>
                </c:pt>
                <c:pt idx="84">
                  <c:v>6.8012338886948749E-3</c:v>
                </c:pt>
                <c:pt idx="85">
                  <c:v>6.7417799448947074E-3</c:v>
                </c:pt>
                <c:pt idx="86">
                  <c:v>6.699312842180301E-3</c:v>
                </c:pt>
                <c:pt idx="87">
                  <c:v>6.6507116024071477E-3</c:v>
                </c:pt>
                <c:pt idx="88">
                  <c:v>6.6412744684706138E-3</c:v>
                </c:pt>
                <c:pt idx="89">
                  <c:v>6.6257031974753314E-3</c:v>
                </c:pt>
                <c:pt idx="90">
                  <c:v>6.3086154972077681E-3</c:v>
                </c:pt>
                <c:pt idx="91">
                  <c:v>6.3071999271172878E-3</c:v>
                </c:pt>
                <c:pt idx="92">
                  <c:v>6.2458585565298127E-3</c:v>
                </c:pt>
                <c:pt idx="93">
                  <c:v>5.9094247316923533E-3</c:v>
                </c:pt>
                <c:pt idx="94">
                  <c:v>5.8631827754033333E-3</c:v>
                </c:pt>
                <c:pt idx="95">
                  <c:v>5.8428929374397844E-3</c:v>
                </c:pt>
                <c:pt idx="96">
                  <c:v>5.4621045831006118E-3</c:v>
                </c:pt>
                <c:pt idx="97">
                  <c:v>5.4488925955894635E-3</c:v>
                </c:pt>
                <c:pt idx="98">
                  <c:v>5.4413428884402364E-3</c:v>
                </c:pt>
                <c:pt idx="99">
                  <c:v>5.4356806080783152E-3</c:v>
                </c:pt>
                <c:pt idx="100">
                  <c:v>5.4356806080783152E-3</c:v>
                </c:pt>
                <c:pt idx="101">
                  <c:v>5.4333213245941819E-3</c:v>
                </c:pt>
                <c:pt idx="102">
                  <c:v>5.4205811937798601E-3</c:v>
                </c:pt>
                <c:pt idx="103">
                  <c:v>5.3870793683051619E-3</c:v>
                </c:pt>
                <c:pt idx="104">
                  <c:v>4.9454215000753416E-3</c:v>
                </c:pt>
                <c:pt idx="105">
                  <c:v>4.9326813692610197E-3</c:v>
                </c:pt>
                <c:pt idx="106">
                  <c:v>4.6807098931555451E-3</c:v>
                </c:pt>
                <c:pt idx="107">
                  <c:v>4.6221996627490306E-3</c:v>
                </c:pt>
                <c:pt idx="108">
                  <c:v>4.0715428975522348E-3</c:v>
                </c:pt>
                <c:pt idx="109">
                  <c:v>3.6808455525797019E-3</c:v>
                </c:pt>
                <c:pt idx="110">
                  <c:v>2.8225382210518781E-3</c:v>
                </c:pt>
                <c:pt idx="111">
                  <c:v>2.3997546206951268E-3</c:v>
                </c:pt>
                <c:pt idx="112">
                  <c:v>1.9604560359494402E-3</c:v>
                </c:pt>
                <c:pt idx="113">
                  <c:v>1.9439410515605044E-3</c:v>
                </c:pt>
                <c:pt idx="114">
                  <c:v>1.062984598584997E-3</c:v>
                </c:pt>
                <c:pt idx="115">
                  <c:v>6.3784171474411296E-4</c:v>
                </c:pt>
                <c:pt idx="116">
                  <c:v>2.1883296796197486E-4</c:v>
                </c:pt>
                <c:pt idx="117">
                  <c:v>1.8438742909362375E-4</c:v>
                </c:pt>
                <c:pt idx="118">
                  <c:v>1.5749159737450062E-4</c:v>
                </c:pt>
                <c:pt idx="119">
                  <c:v>-2.4453030832187472E-4</c:v>
                </c:pt>
                <c:pt idx="120">
                  <c:v>-1.1405861755958372E-3</c:v>
                </c:pt>
                <c:pt idx="121">
                  <c:v>-1.1773909979483224E-3</c:v>
                </c:pt>
                <c:pt idx="122">
                  <c:v>-1.55157335853192E-3</c:v>
                </c:pt>
                <c:pt idx="123">
                  <c:v>-1.9894563731871267E-3</c:v>
                </c:pt>
                <c:pt idx="124">
                  <c:v>-1.9941749401553941E-3</c:v>
                </c:pt>
                <c:pt idx="125">
                  <c:v>-2.026261195539612E-3</c:v>
                </c:pt>
                <c:pt idx="126">
                  <c:v>-2.3376866154452541E-3</c:v>
                </c:pt>
                <c:pt idx="127">
                  <c:v>-2.4122399735438775E-3</c:v>
                </c:pt>
                <c:pt idx="128">
                  <c:v>-2.451404079380496E-3</c:v>
                </c:pt>
                <c:pt idx="129">
                  <c:v>-2.4584819298328967E-3</c:v>
                </c:pt>
                <c:pt idx="130">
                  <c:v>-2.8350235739006292E-3</c:v>
                </c:pt>
                <c:pt idx="131">
                  <c:v>-3.2516730371986331E-3</c:v>
                </c:pt>
                <c:pt idx="132">
                  <c:v>-3.3465162332608055E-3</c:v>
                </c:pt>
                <c:pt idx="133">
                  <c:v>-3.7051273228491215E-3</c:v>
                </c:pt>
                <c:pt idx="134">
                  <c:v>-3.7169237402697904E-3</c:v>
                </c:pt>
                <c:pt idx="135">
                  <c:v>-4.1397073406265403E-3</c:v>
                </c:pt>
                <c:pt idx="136">
                  <c:v>-4.1585816084996098E-3</c:v>
                </c:pt>
                <c:pt idx="137">
                  <c:v>-4.1812307299472929E-3</c:v>
                </c:pt>
                <c:pt idx="138">
                  <c:v>-4.5813652088563615E-3</c:v>
                </c:pt>
                <c:pt idx="139">
                  <c:v>-4.6134514642405793E-3</c:v>
                </c:pt>
                <c:pt idx="140">
                  <c:v>-4.8951499122461377E-3</c:v>
                </c:pt>
                <c:pt idx="141">
                  <c:v>-5.344357487625186E-3</c:v>
                </c:pt>
                <c:pt idx="142">
                  <c:v>-5.8506597233202676E-3</c:v>
                </c:pt>
                <c:pt idx="143">
                  <c:v>-5.8969016796092868E-3</c:v>
                </c:pt>
                <c:pt idx="144">
                  <c:v>-5.8992609630934209E-3</c:v>
                </c:pt>
                <c:pt idx="145">
                  <c:v>-6.2970361585183553E-3</c:v>
                </c:pt>
                <c:pt idx="146">
                  <c:v>-6.318269709875559E-3</c:v>
                </c:pt>
                <c:pt idx="147">
                  <c:v>-6.3244038469343067E-3</c:v>
                </c:pt>
                <c:pt idx="148">
                  <c:v>-6.3267631304184391E-3</c:v>
                </c:pt>
                <c:pt idx="149">
                  <c:v>-6.3267631304184391E-3</c:v>
                </c:pt>
                <c:pt idx="150">
                  <c:v>-6.6834867932194491E-3</c:v>
                </c:pt>
                <c:pt idx="151">
                  <c:v>-6.6877335034908891E-3</c:v>
                </c:pt>
                <c:pt idx="152">
                  <c:v>-6.6929239271559839E-3</c:v>
                </c:pt>
                <c:pt idx="153">
                  <c:v>-6.7339754597799083E-3</c:v>
                </c:pt>
                <c:pt idx="154">
                  <c:v>-6.7339754597799083E-3</c:v>
                </c:pt>
                <c:pt idx="155">
                  <c:v>-6.7344473164767348E-3</c:v>
                </c:pt>
                <c:pt idx="156">
                  <c:v>-6.7599275781053784E-3</c:v>
                </c:pt>
                <c:pt idx="157">
                  <c:v>-7.1246728047524421E-3</c:v>
                </c:pt>
                <c:pt idx="158">
                  <c:v>-7.1487374962906046E-3</c:v>
                </c:pt>
                <c:pt idx="159">
                  <c:v>-7.1756333280097295E-3</c:v>
                </c:pt>
                <c:pt idx="160">
                  <c:v>-7.199698019547892E-3</c:v>
                </c:pt>
                <c:pt idx="161">
                  <c:v>-7.2053602999098132E-3</c:v>
                </c:pt>
                <c:pt idx="162">
                  <c:v>-7.2313124182352834E-3</c:v>
                </c:pt>
                <c:pt idx="163">
                  <c:v>-7.6172911962395489E-3</c:v>
                </c:pt>
                <c:pt idx="164">
                  <c:v>-7.6366373208094449E-3</c:v>
                </c:pt>
                <c:pt idx="165">
                  <c:v>-8.0037418309406427E-3</c:v>
                </c:pt>
                <c:pt idx="166">
                  <c:v>-8.0542304975011018E-3</c:v>
                </c:pt>
                <c:pt idx="167">
                  <c:v>-8.4189757241481655E-3</c:v>
                </c:pt>
                <c:pt idx="168">
                  <c:v>-8.4666332505276658E-3</c:v>
                </c:pt>
                <c:pt idx="169">
                  <c:v>-8.9446240844131449E-3</c:v>
                </c:pt>
                <c:pt idx="170">
                  <c:v>-9.3013477472141531E-3</c:v>
                </c:pt>
                <c:pt idx="171">
                  <c:v>-9.3060663141824197E-3</c:v>
                </c:pt>
                <c:pt idx="172">
                  <c:v>-9.3272998655396233E-3</c:v>
                </c:pt>
                <c:pt idx="173">
                  <c:v>-9.3272998655396233E-3</c:v>
                </c:pt>
                <c:pt idx="174">
                  <c:v>-9.3815633856746978E-3</c:v>
                </c:pt>
                <c:pt idx="175">
                  <c:v>-9.3815633856746978E-3</c:v>
                </c:pt>
                <c:pt idx="176">
                  <c:v>-9.3815633856746978E-3</c:v>
                </c:pt>
                <c:pt idx="177">
                  <c:v>-9.832658387841052E-3</c:v>
                </c:pt>
                <c:pt idx="178">
                  <c:v>-1.0204481464940518E-2</c:v>
                </c:pt>
                <c:pt idx="179">
                  <c:v>-1.0599897376881318E-2</c:v>
                </c:pt>
                <c:pt idx="180">
                  <c:v>-1.0626321351903615E-2</c:v>
                </c:pt>
                <c:pt idx="181">
                  <c:v>-1.0626321351903615E-2</c:v>
                </c:pt>
                <c:pt idx="182">
                  <c:v>-1.0642836336292549E-2</c:v>
                </c:pt>
                <c:pt idx="183">
                  <c:v>-1.0642836336292549E-2</c:v>
                </c:pt>
                <c:pt idx="184">
                  <c:v>-1.0642836336292549E-2</c:v>
                </c:pt>
                <c:pt idx="185">
                  <c:v>-1.0692381289459357E-2</c:v>
                </c:pt>
                <c:pt idx="186">
                  <c:v>-1.1039195961627005E-2</c:v>
                </c:pt>
                <c:pt idx="187">
                  <c:v>-1.1087797201400157E-2</c:v>
                </c:pt>
                <c:pt idx="188">
                  <c:v>-1.1089684628187463E-2</c:v>
                </c:pt>
                <c:pt idx="189">
                  <c:v>-1.1121770883571681E-2</c:v>
                </c:pt>
                <c:pt idx="190">
                  <c:v>-1.1398278907912146E-2</c:v>
                </c:pt>
                <c:pt idx="191">
                  <c:v>-1.1398278907912146E-2</c:v>
                </c:pt>
                <c:pt idx="192">
                  <c:v>-1.1398278907912146E-2</c:v>
                </c:pt>
                <c:pt idx="193">
                  <c:v>-1.1402997474880414E-2</c:v>
                </c:pt>
                <c:pt idx="194">
                  <c:v>-1.1402997474880414E-2</c:v>
                </c:pt>
                <c:pt idx="195">
                  <c:v>-1.1490290963793358E-2</c:v>
                </c:pt>
                <c:pt idx="196">
                  <c:v>-1.1565788035285636E-2</c:v>
                </c:pt>
                <c:pt idx="197">
                  <c:v>-1.1927230265054913E-2</c:v>
                </c:pt>
                <c:pt idx="198">
                  <c:v>-1.1990930919126522E-2</c:v>
                </c:pt>
                <c:pt idx="199">
                  <c:v>-1.1992346489217001E-2</c:v>
                </c:pt>
                <c:pt idx="200">
                  <c:v>-1.1994705772701134E-2</c:v>
                </c:pt>
                <c:pt idx="201">
                  <c:v>-1.2293391061792454E-2</c:v>
                </c:pt>
                <c:pt idx="202">
                  <c:v>-1.2425510936903941E-2</c:v>
                </c:pt>
                <c:pt idx="203">
                  <c:v>-1.242692650699442E-2</c:v>
                </c:pt>
                <c:pt idx="204">
                  <c:v>-1.2754866911288999E-2</c:v>
                </c:pt>
                <c:pt idx="205">
                  <c:v>-1.2864809521649628E-2</c:v>
                </c:pt>
                <c:pt idx="206">
                  <c:v>-1.2869528088617896E-2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37-4869-BFF1-151BE668A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3374552"/>
        <c:axId val="1"/>
      </c:scatterChart>
      <c:valAx>
        <c:axId val="753374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9253731343284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35820895522388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33745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992537313432835"/>
          <c:y val="0.9088076726258274"/>
          <c:w val="0.7817164179104476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18</xdr:col>
      <xdr:colOff>476250</xdr:colOff>
      <xdr:row>18</xdr:row>
      <xdr:rowOff>133350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EDB83BB-DCB2-B3C0-E958-05D7569E6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avso.org/sites/default/files/jaavso/v36n2/171.pdf" TargetMode="External"/><Relationship Id="rId13" Type="http://schemas.openxmlformats.org/officeDocument/2006/relationships/hyperlink" Target="http://www.konkoly.hu/cgi-bin/IBVS?6042" TargetMode="External"/><Relationship Id="rId18" Type="http://schemas.openxmlformats.org/officeDocument/2006/relationships/hyperlink" Target="http://vsolj.cetus-net.org/vsoljno50.pdf" TargetMode="External"/><Relationship Id="rId3" Type="http://schemas.openxmlformats.org/officeDocument/2006/relationships/hyperlink" Target="http://www.konkoly.hu/cgi-bin/IBVS?5843" TargetMode="External"/><Relationship Id="rId21" Type="http://schemas.openxmlformats.org/officeDocument/2006/relationships/hyperlink" Target="http://vsolj.cetus-net.org/vsoljno53.pdf" TargetMode="External"/><Relationship Id="rId7" Type="http://schemas.openxmlformats.org/officeDocument/2006/relationships/hyperlink" Target="http://www.aavso.org/sites/default/files/jaavso/v36n2/171.pdf" TargetMode="External"/><Relationship Id="rId12" Type="http://schemas.openxmlformats.org/officeDocument/2006/relationships/hyperlink" Target="http://www.aavso.org/sites/default/files/jaavso/v37n1/44.pdf" TargetMode="External"/><Relationship Id="rId17" Type="http://schemas.openxmlformats.org/officeDocument/2006/relationships/hyperlink" Target="http://vsolj.cetus-net.org/no48.pdf" TargetMode="External"/><Relationship Id="rId2" Type="http://schemas.openxmlformats.org/officeDocument/2006/relationships/hyperlink" Target="http://www.konkoly.hu/cgi-bin/IBVS?2212" TargetMode="External"/><Relationship Id="rId16" Type="http://schemas.openxmlformats.org/officeDocument/2006/relationships/hyperlink" Target="http://vsolj.cetus-net.org/no48.pdf" TargetMode="External"/><Relationship Id="rId20" Type="http://schemas.openxmlformats.org/officeDocument/2006/relationships/hyperlink" Target="http://vsolj.cetus-net.org/vsoljno51.pdf" TargetMode="External"/><Relationship Id="rId1" Type="http://schemas.openxmlformats.org/officeDocument/2006/relationships/hyperlink" Target="http://www.konkoly.hu/cgi-bin/IBVS?2212" TargetMode="External"/><Relationship Id="rId6" Type="http://schemas.openxmlformats.org/officeDocument/2006/relationships/hyperlink" Target="http://www.aavso.org/sites/default/files/jaavso/v36n2/171.pdf" TargetMode="External"/><Relationship Id="rId11" Type="http://schemas.openxmlformats.org/officeDocument/2006/relationships/hyperlink" Target="http://www.aavso.org/sites/default/files/jaavso/v37n1/44.pdf" TargetMode="External"/><Relationship Id="rId5" Type="http://schemas.openxmlformats.org/officeDocument/2006/relationships/hyperlink" Target="http://www.aavso.org/sites/default/files/jaavso/v36n2/171.pdf" TargetMode="External"/><Relationship Id="rId15" Type="http://schemas.openxmlformats.org/officeDocument/2006/relationships/hyperlink" Target="http://vsolj.cetus-net.org/no44.pdf" TargetMode="External"/><Relationship Id="rId23" Type="http://schemas.openxmlformats.org/officeDocument/2006/relationships/hyperlink" Target="http://vsolj.cetus-net.org/vsoljno56.pdf" TargetMode="External"/><Relationship Id="rId10" Type="http://schemas.openxmlformats.org/officeDocument/2006/relationships/hyperlink" Target="http://www.konkoly.hu/cgi-bin/IBVS?5938" TargetMode="External"/><Relationship Id="rId19" Type="http://schemas.openxmlformats.org/officeDocument/2006/relationships/hyperlink" Target="http://vsolj.cetus-net.org/vsoljno51.pdf" TargetMode="External"/><Relationship Id="rId4" Type="http://schemas.openxmlformats.org/officeDocument/2006/relationships/hyperlink" Target="http://www.aavso.org/sites/default/files/jaavso/v36n2/171.pdf" TargetMode="External"/><Relationship Id="rId9" Type="http://schemas.openxmlformats.org/officeDocument/2006/relationships/hyperlink" Target="http://www.aavso.org/sites/default/files/jaavso/v37n1/44.pdf" TargetMode="External"/><Relationship Id="rId14" Type="http://schemas.openxmlformats.org/officeDocument/2006/relationships/hyperlink" Target="http://www.konkoly.hu/cgi-bin/IBVS?2185" TargetMode="External"/><Relationship Id="rId22" Type="http://schemas.openxmlformats.org/officeDocument/2006/relationships/hyperlink" Target="http://vsolj.cetus-net.org/vsoljno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4"/>
  <sheetViews>
    <sheetView tabSelected="1" workbookViewId="0">
      <pane xSplit="14" ySplit="22" topLeftCell="O217" activePane="bottomRight" state="frozen"/>
      <selection pane="topRight" activeCell="O1" sqref="O1"/>
      <selection pane="bottomLeft" activeCell="A23" sqref="A23"/>
      <selection pane="bottomRight" activeCell="F13" sqref="F13"/>
    </sheetView>
  </sheetViews>
  <sheetFormatPr defaultColWidth="10.28515625" defaultRowHeight="12.75" x14ac:dyDescent="0.2"/>
  <cols>
    <col min="1" max="1" width="16.85546875" style="1" customWidth="1"/>
    <col min="2" max="2" width="5.140625" style="1" customWidth="1"/>
    <col min="3" max="3" width="12.1406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44613.69829</v>
      </c>
      <c r="D4" s="6">
        <v>0.79485119999999998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44613.69829</v>
      </c>
    </row>
    <row r="8" spans="1:6" x14ac:dyDescent="0.2">
      <c r="A8" s="1" t="s">
        <v>8</v>
      </c>
      <c r="C8" s="1">
        <f>+D4</f>
        <v>0.79485119999999998</v>
      </c>
    </row>
    <row r="9" spans="1:6" x14ac:dyDescent="0.2">
      <c r="A9" s="9" t="s">
        <v>9</v>
      </c>
      <c r="B9" s="10">
        <v>156</v>
      </c>
      <c r="C9" s="11" t="str">
        <f>"F"&amp;B9</f>
        <v>F156</v>
      </c>
      <c r="D9" s="12" t="str">
        <f>"G"&amp;B9</f>
        <v>G156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INTERCEPT(INDIRECT($D$9):G982,INDIRECT($C$9):F982)</f>
        <v>5.4356806080783152E-3</v>
      </c>
      <c r="D11" s="15"/>
      <c r="E11"/>
    </row>
    <row r="12" spans="1:6" x14ac:dyDescent="0.2">
      <c r="A12" t="s">
        <v>13</v>
      </c>
      <c r="B12"/>
      <c r="C12" s="14">
        <f ca="1">SLOPE(INDIRECT($D$9):G982,INDIRECT($C$9):F982)</f>
        <v>-9.4371339365346236E-7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(C7+C11)+(C8+C12)*INT(MAX(F21:F3523))</f>
        <v>60031.41414687191</v>
      </c>
      <c r="E15" s="9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0.79485025628660633</v>
      </c>
      <c r="E16" s="9" t="s">
        <v>19</v>
      </c>
      <c r="F16" s="14">
        <f ca="1">NOW()+15018.5+$C$5/24</f>
        <v>60373.797966666665</v>
      </c>
    </row>
    <row r="17" spans="1:17" x14ac:dyDescent="0.2">
      <c r="A17" s="9" t="s">
        <v>20</v>
      </c>
      <c r="B17"/>
      <c r="C17">
        <f>COUNT(C21:C2181)</f>
        <v>207</v>
      </c>
      <c r="E17" s="9" t="s">
        <v>21</v>
      </c>
      <c r="F17" s="14">
        <f ca="1">ROUND(2*(F16-$C$7)/$C$8,0)/2+F15</f>
        <v>19828.5</v>
      </c>
    </row>
    <row r="18" spans="1:17" x14ac:dyDescent="0.2">
      <c r="A18" s="16" t="s">
        <v>22</v>
      </c>
      <c r="B18"/>
      <c r="C18" s="18">
        <f ca="1">+C15</f>
        <v>60031.41414687191</v>
      </c>
      <c r="D18" s="19">
        <f ca="1">+C16</f>
        <v>0.79485025628660633</v>
      </c>
      <c r="E18" s="9" t="s">
        <v>23</v>
      </c>
      <c r="F18" s="12">
        <f ca="1">ROUND(2*(F16-$C$15)/$C$16,0)/2+F15</f>
        <v>432</v>
      </c>
    </row>
    <row r="19" spans="1:17" x14ac:dyDescent="0.2">
      <c r="E19" s="9" t="s">
        <v>24</v>
      </c>
      <c r="F19" s="20">
        <f ca="1">+$C$15+$C$16*F18-15018.5-$C$5/24</f>
        <v>45356.685290921057</v>
      </c>
    </row>
    <row r="20" spans="1:17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3" t="s">
        <v>41</v>
      </c>
    </row>
    <row r="21" spans="1:17" x14ac:dyDescent="0.2">
      <c r="A21" s="22" t="s">
        <v>42</v>
      </c>
      <c r="B21" s="23" t="s">
        <v>43</v>
      </c>
      <c r="C21" s="22">
        <v>25997.512999999999</v>
      </c>
      <c r="D21" s="24"/>
      <c r="E21" s="1">
        <f t="shared" ref="E21:E84" si="0">+(C21-C$7)/C$8</f>
        <v>-23420.968968783091</v>
      </c>
      <c r="F21" s="1">
        <f t="shared" ref="F21:F84" si="1">ROUND(2*E21,0)/2</f>
        <v>-23421</v>
      </c>
      <c r="G21" s="1">
        <f t="shared" ref="G21:G84" si="2">+C21-(C$7+F21*C$8)</f>
        <v>2.4665199998707976E-2</v>
      </c>
      <c r="H21" s="1">
        <f t="shared" ref="H21:H47" si="3">+G21</f>
        <v>2.4665199998707976E-2</v>
      </c>
      <c r="O21" s="1">
        <f t="shared" ref="O21:O84" ca="1" si="4">+C$11+C$12*$F21</f>
        <v>2.7538392000836059E-2</v>
      </c>
      <c r="Q21" s="61">
        <f t="shared" ref="Q21:Q84" si="5">+C21-15018.5</f>
        <v>10979.012999999999</v>
      </c>
    </row>
    <row r="22" spans="1:17" x14ac:dyDescent="0.2">
      <c r="A22" s="22" t="s">
        <v>42</v>
      </c>
      <c r="B22" s="23" t="s">
        <v>43</v>
      </c>
      <c r="C22" s="22">
        <v>26029.276000000002</v>
      </c>
      <c r="D22" s="24"/>
      <c r="E22" s="1">
        <f t="shared" si="0"/>
        <v>-23381.008030182253</v>
      </c>
      <c r="F22" s="1">
        <f t="shared" si="1"/>
        <v>-23381</v>
      </c>
      <c r="G22" s="1">
        <f t="shared" si="2"/>
        <v>-6.3827999983914196E-3</v>
      </c>
      <c r="H22" s="1">
        <f t="shared" si="3"/>
        <v>-6.3827999983914196E-3</v>
      </c>
      <c r="O22" s="1">
        <f t="shared" ca="1" si="4"/>
        <v>2.750064346508992E-2</v>
      </c>
      <c r="Q22" s="61">
        <f t="shared" si="5"/>
        <v>11010.776000000002</v>
      </c>
    </row>
    <row r="23" spans="1:17" x14ac:dyDescent="0.2">
      <c r="A23" s="22" t="s">
        <v>42</v>
      </c>
      <c r="B23" s="23" t="s">
        <v>43</v>
      </c>
      <c r="C23" s="22">
        <v>26033.258999999998</v>
      </c>
      <c r="D23" s="25"/>
      <c r="E23" s="1">
        <f t="shared" si="0"/>
        <v>-23375.997029381098</v>
      </c>
      <c r="F23" s="1">
        <f t="shared" si="1"/>
        <v>-23376</v>
      </c>
      <c r="G23" s="1">
        <f t="shared" si="2"/>
        <v>2.3611999968125019E-3</v>
      </c>
      <c r="H23" s="1">
        <f t="shared" si="3"/>
        <v>2.3611999968125019E-3</v>
      </c>
      <c r="O23" s="1">
        <f t="shared" ca="1" si="4"/>
        <v>2.7495924898121651E-2</v>
      </c>
      <c r="Q23" s="61">
        <f t="shared" si="5"/>
        <v>11014.758999999998</v>
      </c>
    </row>
    <row r="24" spans="1:17" x14ac:dyDescent="0.2">
      <c r="A24" s="22" t="s">
        <v>42</v>
      </c>
      <c r="B24" s="23" t="s">
        <v>43</v>
      </c>
      <c r="C24" s="22">
        <v>26056.289000000001</v>
      </c>
      <c r="D24" s="25"/>
      <c r="E24" s="1">
        <f t="shared" si="0"/>
        <v>-23347.023052868259</v>
      </c>
      <c r="F24" s="1">
        <f t="shared" si="1"/>
        <v>-23347</v>
      </c>
      <c r="G24" s="1">
        <f t="shared" si="2"/>
        <v>-1.8323600001167506E-2</v>
      </c>
      <c r="H24" s="1">
        <f t="shared" si="3"/>
        <v>-1.8323600001167506E-2</v>
      </c>
      <c r="O24" s="1">
        <f t="shared" ca="1" si="4"/>
        <v>2.7468557209705702E-2</v>
      </c>
      <c r="Q24" s="61">
        <f t="shared" si="5"/>
        <v>11037.789000000001</v>
      </c>
    </row>
    <row r="25" spans="1:17" x14ac:dyDescent="0.2">
      <c r="A25" s="22" t="s">
        <v>42</v>
      </c>
      <c r="B25" s="23" t="s">
        <v>43</v>
      </c>
      <c r="C25" s="22">
        <v>26067.386999999999</v>
      </c>
      <c r="D25" s="25"/>
      <c r="E25" s="1">
        <f t="shared" si="0"/>
        <v>-23333.060691107974</v>
      </c>
      <c r="F25" s="1">
        <f t="shared" si="1"/>
        <v>-23333</v>
      </c>
      <c r="G25" s="1">
        <f t="shared" si="2"/>
        <v>-4.8240400003123796E-2</v>
      </c>
      <c r="H25" s="1">
        <f t="shared" si="3"/>
        <v>-4.8240400003123796E-2</v>
      </c>
      <c r="O25" s="1">
        <f t="shared" ca="1" si="4"/>
        <v>2.7455345222194553E-2</v>
      </c>
      <c r="Q25" s="61">
        <f t="shared" si="5"/>
        <v>11048.886999999999</v>
      </c>
    </row>
    <row r="26" spans="1:17" x14ac:dyDescent="0.2">
      <c r="A26" s="22" t="s">
        <v>44</v>
      </c>
      <c r="B26" s="23" t="s">
        <v>45</v>
      </c>
      <c r="C26" s="22">
        <v>26309.464</v>
      </c>
      <c r="D26" s="25"/>
      <c r="E26" s="1">
        <f t="shared" si="0"/>
        <v>-23028.504316279577</v>
      </c>
      <c r="F26" s="1">
        <f t="shared" si="1"/>
        <v>-23028.5</v>
      </c>
      <c r="G26" s="1">
        <f t="shared" si="2"/>
        <v>-3.4307999994780403E-3</v>
      </c>
      <c r="H26" s="1">
        <f t="shared" si="3"/>
        <v>-3.4307999994780403E-3</v>
      </c>
      <c r="O26" s="1">
        <f t="shared" ca="1" si="4"/>
        <v>2.7167984493827072E-2</v>
      </c>
      <c r="Q26" s="61">
        <f t="shared" si="5"/>
        <v>11290.964</v>
      </c>
    </row>
    <row r="27" spans="1:17" x14ac:dyDescent="0.2">
      <c r="A27" s="22" t="s">
        <v>44</v>
      </c>
      <c r="B27" s="23" t="s">
        <v>43</v>
      </c>
      <c r="C27" s="22">
        <v>26420.34</v>
      </c>
      <c r="D27" s="25"/>
      <c r="E27" s="1">
        <f t="shared" si="0"/>
        <v>-22889.011540776439</v>
      </c>
      <c r="F27" s="1">
        <f t="shared" si="1"/>
        <v>-22889</v>
      </c>
      <c r="G27" s="1">
        <f t="shared" si="2"/>
        <v>-9.173200000077486E-3</v>
      </c>
      <c r="H27" s="1">
        <f t="shared" si="3"/>
        <v>-9.173200000077486E-3</v>
      </c>
      <c r="O27" s="1">
        <f t="shared" ca="1" si="4"/>
        <v>2.7036336475412415E-2</v>
      </c>
      <c r="Q27" s="61">
        <f t="shared" si="5"/>
        <v>11401.84</v>
      </c>
    </row>
    <row r="28" spans="1:17" x14ac:dyDescent="0.2">
      <c r="A28" s="22" t="s">
        <v>46</v>
      </c>
      <c r="B28" s="23" t="s">
        <v>43</v>
      </c>
      <c r="C28" s="22">
        <v>26727.161</v>
      </c>
      <c r="D28" s="25"/>
      <c r="E28" s="1">
        <f t="shared" si="0"/>
        <v>-22503.000926462715</v>
      </c>
      <c r="F28" s="1">
        <f t="shared" si="1"/>
        <v>-22503</v>
      </c>
      <c r="G28" s="1">
        <f t="shared" si="2"/>
        <v>-7.3640000118757598E-4</v>
      </c>
      <c r="H28" s="1">
        <f t="shared" si="3"/>
        <v>-7.3640000118757598E-4</v>
      </c>
      <c r="O28" s="1">
        <f t="shared" ca="1" si="4"/>
        <v>2.667206310546218E-2</v>
      </c>
      <c r="Q28" s="61">
        <f t="shared" si="5"/>
        <v>11708.661</v>
      </c>
    </row>
    <row r="29" spans="1:17" x14ac:dyDescent="0.2">
      <c r="A29" s="22" t="s">
        <v>44</v>
      </c>
      <c r="B29" s="23" t="s">
        <v>45</v>
      </c>
      <c r="C29" s="22">
        <v>26767.32</v>
      </c>
      <c r="D29" s="25"/>
      <c r="E29" s="1">
        <f t="shared" si="0"/>
        <v>-22452.477004500968</v>
      </c>
      <c r="F29" s="1">
        <f t="shared" si="1"/>
        <v>-22452.5</v>
      </c>
      <c r="G29" s="1">
        <f t="shared" si="2"/>
        <v>1.8277999999554595E-2</v>
      </c>
      <c r="H29" s="1">
        <f t="shared" si="3"/>
        <v>1.8277999999554595E-2</v>
      </c>
      <c r="O29" s="1">
        <f t="shared" ca="1" si="4"/>
        <v>2.6624405579082678E-2</v>
      </c>
      <c r="Q29" s="61">
        <f t="shared" si="5"/>
        <v>11748.82</v>
      </c>
    </row>
    <row r="30" spans="1:17" x14ac:dyDescent="0.2">
      <c r="A30" s="22" t="s">
        <v>44</v>
      </c>
      <c r="B30" s="23" t="s">
        <v>43</v>
      </c>
      <c r="C30" s="22">
        <v>26769.285</v>
      </c>
      <c r="D30" s="25"/>
      <c r="E30" s="1">
        <f t="shared" si="0"/>
        <v>-22450.004843673887</v>
      </c>
      <c r="F30" s="1">
        <f t="shared" si="1"/>
        <v>-22450</v>
      </c>
      <c r="G30" s="1">
        <f t="shared" si="2"/>
        <v>-3.8500000009662472E-3</v>
      </c>
      <c r="H30" s="1">
        <f t="shared" si="3"/>
        <v>-3.8500000009662472E-3</v>
      </c>
      <c r="O30" s="1">
        <f t="shared" ca="1" si="4"/>
        <v>2.6622046295598546E-2</v>
      </c>
      <c r="Q30" s="61">
        <f t="shared" si="5"/>
        <v>11750.785</v>
      </c>
    </row>
    <row r="31" spans="1:17" x14ac:dyDescent="0.2">
      <c r="A31" s="22" t="s">
        <v>46</v>
      </c>
      <c r="B31" s="23" t="s">
        <v>43</v>
      </c>
      <c r="C31" s="22">
        <v>27043.508999999998</v>
      </c>
      <c r="D31" s="25"/>
      <c r="E31" s="1">
        <f t="shared" si="0"/>
        <v>-22105.004420953257</v>
      </c>
      <c r="F31" s="1">
        <f t="shared" si="1"/>
        <v>-22105</v>
      </c>
      <c r="G31" s="1">
        <f t="shared" si="2"/>
        <v>-3.514000003633555E-3</v>
      </c>
      <c r="H31" s="1">
        <f t="shared" si="3"/>
        <v>-3.514000003633555E-3</v>
      </c>
      <c r="O31" s="1">
        <f t="shared" ca="1" si="4"/>
        <v>2.6296465174788102E-2</v>
      </c>
      <c r="Q31" s="61">
        <f t="shared" si="5"/>
        <v>12025.008999999998</v>
      </c>
    </row>
    <row r="32" spans="1:17" x14ac:dyDescent="0.2">
      <c r="A32" s="22" t="s">
        <v>44</v>
      </c>
      <c r="B32" s="23" t="s">
        <v>43</v>
      </c>
      <c r="C32" s="22">
        <v>27133.328000000001</v>
      </c>
      <c r="D32" s="25"/>
      <c r="E32" s="1">
        <f t="shared" si="0"/>
        <v>-21992.003396358967</v>
      </c>
      <c r="F32" s="1">
        <f t="shared" si="1"/>
        <v>-21992</v>
      </c>
      <c r="G32" s="1">
        <f t="shared" si="2"/>
        <v>-2.6995999978680629E-3</v>
      </c>
      <c r="H32" s="1">
        <f t="shared" si="3"/>
        <v>-2.6995999978680629E-3</v>
      </c>
      <c r="O32" s="1">
        <f t="shared" ca="1" si="4"/>
        <v>2.6189825561305259E-2</v>
      </c>
      <c r="Q32" s="61">
        <f t="shared" si="5"/>
        <v>12114.828000000001</v>
      </c>
    </row>
    <row r="33" spans="1:31" x14ac:dyDescent="0.2">
      <c r="A33" s="22" t="s">
        <v>47</v>
      </c>
      <c r="B33" s="23" t="s">
        <v>43</v>
      </c>
      <c r="C33" s="22">
        <v>27193.72</v>
      </c>
      <c r="D33" s="25"/>
      <c r="E33" s="1">
        <f t="shared" si="0"/>
        <v>-21916.024395509499</v>
      </c>
      <c r="F33" s="1">
        <f t="shared" si="1"/>
        <v>-21916</v>
      </c>
      <c r="G33" s="1">
        <f t="shared" si="2"/>
        <v>-1.9390800000110175E-2</v>
      </c>
      <c r="H33" s="1">
        <f t="shared" si="3"/>
        <v>-1.9390800000110175E-2</v>
      </c>
      <c r="O33" s="1">
        <f t="shared" ca="1" si="4"/>
        <v>2.6118103343387596E-2</v>
      </c>
      <c r="Q33" s="61">
        <f t="shared" si="5"/>
        <v>12175.220000000001</v>
      </c>
    </row>
    <row r="34" spans="1:31" x14ac:dyDescent="0.2">
      <c r="A34" s="22" t="s">
        <v>48</v>
      </c>
      <c r="B34" s="23" t="s">
        <v>43</v>
      </c>
      <c r="C34" s="22">
        <v>27505.321</v>
      </c>
      <c r="D34" s="25"/>
      <c r="E34" s="1">
        <f t="shared" si="0"/>
        <v>-21524.000076995544</v>
      </c>
      <c r="F34" s="1">
        <f t="shared" si="1"/>
        <v>-21524</v>
      </c>
      <c r="G34" s="1">
        <f t="shared" si="2"/>
        <v>-6.120000034570694E-5</v>
      </c>
      <c r="H34" s="1">
        <f t="shared" si="3"/>
        <v>-6.120000034570694E-5</v>
      </c>
      <c r="O34" s="1">
        <f t="shared" ca="1" si="4"/>
        <v>2.574816769307544E-2</v>
      </c>
      <c r="Q34" s="61">
        <f t="shared" si="5"/>
        <v>12486.821</v>
      </c>
    </row>
    <row r="35" spans="1:31" x14ac:dyDescent="0.2">
      <c r="A35" s="22" t="s">
        <v>46</v>
      </c>
      <c r="B35" s="23" t="s">
        <v>43</v>
      </c>
      <c r="C35" s="22">
        <v>27856.643</v>
      </c>
      <c r="D35" s="25"/>
      <c r="E35" s="1">
        <f t="shared" si="0"/>
        <v>-21082.002883055346</v>
      </c>
      <c r="F35" s="1">
        <f t="shared" si="1"/>
        <v>-21082</v>
      </c>
      <c r="G35" s="1">
        <f t="shared" si="2"/>
        <v>-2.291600001626648E-3</v>
      </c>
      <c r="H35" s="1">
        <f t="shared" si="3"/>
        <v>-2.291600001626648E-3</v>
      </c>
      <c r="O35" s="1">
        <f t="shared" ca="1" si="4"/>
        <v>2.5331046373080607E-2</v>
      </c>
      <c r="Q35" s="61">
        <f t="shared" si="5"/>
        <v>12838.143</v>
      </c>
    </row>
    <row r="36" spans="1:31" x14ac:dyDescent="0.2">
      <c r="A36" s="22" t="s">
        <v>48</v>
      </c>
      <c r="B36" s="23" t="s">
        <v>43</v>
      </c>
      <c r="C36" s="22">
        <v>28210.348999999998</v>
      </c>
      <c r="D36" s="25"/>
      <c r="E36" s="1">
        <f t="shared" si="0"/>
        <v>-20637.00638559771</v>
      </c>
      <c r="F36" s="1">
        <f t="shared" si="1"/>
        <v>-20637</v>
      </c>
      <c r="G36" s="1">
        <f t="shared" si="2"/>
        <v>-5.0756000018736813E-3</v>
      </c>
      <c r="H36" s="1">
        <f t="shared" si="3"/>
        <v>-5.0756000018736813E-3</v>
      </c>
      <c r="O36" s="1">
        <f t="shared" ca="1" si="4"/>
        <v>2.4911093912904816E-2</v>
      </c>
      <c r="Q36" s="61">
        <f t="shared" si="5"/>
        <v>13191.848999999998</v>
      </c>
    </row>
    <row r="37" spans="1:31" x14ac:dyDescent="0.2">
      <c r="A37" s="22" t="s">
        <v>48</v>
      </c>
      <c r="B37" s="23" t="s">
        <v>43</v>
      </c>
      <c r="C37" s="22">
        <v>28214.332999999999</v>
      </c>
      <c r="D37" s="25"/>
      <c r="E37" s="1">
        <f t="shared" si="0"/>
        <v>-20631.994126699439</v>
      </c>
      <c r="F37" s="1">
        <f t="shared" si="1"/>
        <v>-20632</v>
      </c>
      <c r="G37" s="1">
        <f t="shared" si="2"/>
        <v>4.6683999971719459E-3</v>
      </c>
      <c r="H37" s="1">
        <f t="shared" si="3"/>
        <v>4.6683999971719459E-3</v>
      </c>
      <c r="O37" s="1">
        <f t="shared" ca="1" si="4"/>
        <v>2.4906375345936552E-2</v>
      </c>
      <c r="Q37" s="61">
        <f t="shared" si="5"/>
        <v>13195.832999999999</v>
      </c>
    </row>
    <row r="38" spans="1:31" x14ac:dyDescent="0.2">
      <c r="A38" s="22" t="s">
        <v>48</v>
      </c>
      <c r="B38" s="23" t="s">
        <v>43</v>
      </c>
      <c r="C38" s="22">
        <v>28249.295999999998</v>
      </c>
      <c r="D38" s="25"/>
      <c r="E38" s="1">
        <f t="shared" si="0"/>
        <v>-20588.007277336943</v>
      </c>
      <c r="F38" s="1">
        <f t="shared" si="1"/>
        <v>-20588</v>
      </c>
      <c r="G38" s="1">
        <f t="shared" si="2"/>
        <v>-5.7844000002660323E-3</v>
      </c>
      <c r="H38" s="1">
        <f t="shared" si="3"/>
        <v>-5.7844000002660323E-3</v>
      </c>
      <c r="O38" s="1">
        <f t="shared" ca="1" si="4"/>
        <v>2.4864851956615797E-2</v>
      </c>
      <c r="Q38" s="61">
        <f t="shared" si="5"/>
        <v>13230.795999999998</v>
      </c>
    </row>
    <row r="39" spans="1:31" x14ac:dyDescent="0.2">
      <c r="A39" s="22" t="s">
        <v>48</v>
      </c>
      <c r="B39" s="23" t="s">
        <v>43</v>
      </c>
      <c r="C39" s="22">
        <v>28253.27</v>
      </c>
      <c r="D39" s="25"/>
      <c r="E39" s="1">
        <f t="shared" si="0"/>
        <v>-20583.007599409801</v>
      </c>
      <c r="F39" s="1">
        <f t="shared" si="1"/>
        <v>-20583</v>
      </c>
      <c r="G39" s="1">
        <f t="shared" si="2"/>
        <v>-6.0403999996196944E-3</v>
      </c>
      <c r="H39" s="1">
        <f t="shared" si="3"/>
        <v>-6.0403999996196944E-3</v>
      </c>
      <c r="O39" s="1">
        <f t="shared" ca="1" si="4"/>
        <v>2.4860133389647533E-2</v>
      </c>
      <c r="Q39" s="61">
        <f t="shared" si="5"/>
        <v>13234.77</v>
      </c>
    </row>
    <row r="40" spans="1:31" x14ac:dyDescent="0.2">
      <c r="A40" s="22" t="s">
        <v>48</v>
      </c>
      <c r="B40" s="23" t="s">
        <v>43</v>
      </c>
      <c r="C40" s="22">
        <v>28280.303</v>
      </c>
      <c r="D40" s="25"/>
      <c r="E40" s="1">
        <f t="shared" si="0"/>
        <v>-20548.99746015355</v>
      </c>
      <c r="F40" s="1">
        <f t="shared" si="1"/>
        <v>-20549</v>
      </c>
      <c r="G40" s="1">
        <f t="shared" si="2"/>
        <v>2.0187999980407767E-3</v>
      </c>
      <c r="H40" s="1">
        <f t="shared" si="3"/>
        <v>2.0187999980407767E-3</v>
      </c>
      <c r="O40" s="1">
        <f t="shared" ca="1" si="4"/>
        <v>2.4828047134263315E-2</v>
      </c>
      <c r="Q40" s="61">
        <f t="shared" si="5"/>
        <v>13261.803</v>
      </c>
    </row>
    <row r="41" spans="1:31" x14ac:dyDescent="0.2">
      <c r="A41" s="22" t="s">
        <v>49</v>
      </c>
      <c r="B41" s="23" t="s">
        <v>43</v>
      </c>
      <c r="C41" s="22">
        <v>29536.16</v>
      </c>
      <c r="D41" s="25"/>
      <c r="E41" s="1">
        <f t="shared" si="0"/>
        <v>-18969.007394088352</v>
      </c>
      <c r="F41" s="1">
        <f t="shared" si="1"/>
        <v>-18969</v>
      </c>
      <c r="G41" s="1">
        <f t="shared" si="2"/>
        <v>-5.8772000011231285E-3</v>
      </c>
      <c r="H41" s="1">
        <f t="shared" si="3"/>
        <v>-5.8772000011231285E-3</v>
      </c>
      <c r="O41" s="1">
        <f t="shared" ca="1" si="4"/>
        <v>2.3336979972290842E-2</v>
      </c>
      <c r="Q41" s="61">
        <f t="shared" si="5"/>
        <v>14517.66</v>
      </c>
    </row>
    <row r="42" spans="1:31" x14ac:dyDescent="0.2">
      <c r="A42" s="22" t="s">
        <v>50</v>
      </c>
      <c r="B42" s="23" t="s">
        <v>43</v>
      </c>
      <c r="C42" s="22">
        <v>29650.612000000001</v>
      </c>
      <c r="D42" s="25"/>
      <c r="E42" s="1">
        <f t="shared" si="0"/>
        <v>-18825.015663309056</v>
      </c>
      <c r="F42" s="1">
        <f t="shared" si="1"/>
        <v>-18825</v>
      </c>
      <c r="G42" s="1">
        <f t="shared" si="2"/>
        <v>-1.2450000001990702E-2</v>
      </c>
      <c r="H42" s="1">
        <f t="shared" si="3"/>
        <v>-1.2450000001990702E-2</v>
      </c>
      <c r="O42" s="1">
        <f t="shared" ca="1" si="4"/>
        <v>2.3201085243604744E-2</v>
      </c>
      <c r="Q42" s="61">
        <f t="shared" si="5"/>
        <v>14632.112000000001</v>
      </c>
    </row>
    <row r="43" spans="1:31" x14ac:dyDescent="0.2">
      <c r="A43" s="22" t="s">
        <v>50</v>
      </c>
      <c r="B43" s="23" t="s">
        <v>43</v>
      </c>
      <c r="C43" s="22">
        <v>29671.264999999999</v>
      </c>
      <c r="D43" s="25"/>
      <c r="E43" s="1">
        <f t="shared" si="0"/>
        <v>-18799.03218363387</v>
      </c>
      <c r="F43" s="1">
        <f t="shared" si="1"/>
        <v>-18799</v>
      </c>
      <c r="G43" s="1">
        <f t="shared" si="2"/>
        <v>-2.5581200003216509E-2</v>
      </c>
      <c r="H43" s="1">
        <f t="shared" si="3"/>
        <v>-2.5581200003216509E-2</v>
      </c>
      <c r="O43" s="1">
        <f t="shared" ca="1" si="4"/>
        <v>2.3176548695369753E-2</v>
      </c>
      <c r="Q43" s="61">
        <f t="shared" si="5"/>
        <v>14652.764999999999</v>
      </c>
    </row>
    <row r="44" spans="1:31" x14ac:dyDescent="0.2">
      <c r="A44" s="22" t="s">
        <v>50</v>
      </c>
      <c r="B44" s="23" t="s">
        <v>43</v>
      </c>
      <c r="C44" s="22">
        <v>29722.151000000002</v>
      </c>
      <c r="D44" s="25"/>
      <c r="E44" s="1">
        <f t="shared" si="0"/>
        <v>-18735.012653940761</v>
      </c>
      <c r="F44" s="1">
        <f t="shared" si="1"/>
        <v>-18735</v>
      </c>
      <c r="G44" s="1">
        <f t="shared" si="2"/>
        <v>-1.0057999999844469E-2</v>
      </c>
      <c r="H44" s="1">
        <f t="shared" si="3"/>
        <v>-1.0057999999844469E-2</v>
      </c>
      <c r="O44" s="1">
        <f t="shared" ca="1" si="4"/>
        <v>2.3116151038175933E-2</v>
      </c>
      <c r="Q44" s="61">
        <f t="shared" si="5"/>
        <v>14703.651000000002</v>
      </c>
    </row>
    <row r="45" spans="1:31" x14ac:dyDescent="0.2">
      <c r="A45" s="22" t="s">
        <v>50</v>
      </c>
      <c r="B45" s="23" t="s">
        <v>43</v>
      </c>
      <c r="C45" s="22">
        <v>30024.178</v>
      </c>
      <c r="D45" s="25"/>
      <c r="E45" s="1">
        <f t="shared" si="0"/>
        <v>-18355.033357186854</v>
      </c>
      <c r="F45" s="1">
        <f t="shared" si="1"/>
        <v>-18355</v>
      </c>
      <c r="G45" s="1">
        <f t="shared" si="2"/>
        <v>-2.6514000001043314E-2</v>
      </c>
      <c r="H45" s="1">
        <f t="shared" si="3"/>
        <v>-2.6514000001043314E-2</v>
      </c>
      <c r="O45" s="1">
        <f t="shared" ca="1" si="4"/>
        <v>2.2757539948587618E-2</v>
      </c>
      <c r="Q45" s="61">
        <f t="shared" si="5"/>
        <v>15005.678</v>
      </c>
    </row>
    <row r="46" spans="1:31" x14ac:dyDescent="0.2">
      <c r="A46" s="22" t="s">
        <v>50</v>
      </c>
      <c r="B46" s="23" t="s">
        <v>43</v>
      </c>
      <c r="C46" s="22">
        <v>30055.197</v>
      </c>
      <c r="D46" s="25"/>
      <c r="E46" s="1">
        <f t="shared" si="0"/>
        <v>-18316.008442838105</v>
      </c>
      <c r="F46" s="1">
        <f t="shared" si="1"/>
        <v>-18316</v>
      </c>
      <c r="G46" s="1">
        <f t="shared" si="2"/>
        <v>-6.7108000002917834E-3</v>
      </c>
      <c r="H46" s="1">
        <f t="shared" si="3"/>
        <v>-6.7108000002917834E-3</v>
      </c>
      <c r="O46" s="1">
        <f t="shared" ca="1" si="4"/>
        <v>2.2720735126235132E-2</v>
      </c>
      <c r="Q46" s="61">
        <f t="shared" si="5"/>
        <v>15036.697</v>
      </c>
    </row>
    <row r="47" spans="1:31" x14ac:dyDescent="0.2">
      <c r="A47" s="22" t="s">
        <v>51</v>
      </c>
      <c r="B47" s="23" t="s">
        <v>43</v>
      </c>
      <c r="C47" s="22">
        <v>33319.673999999999</v>
      </c>
      <c r="D47" s="25"/>
      <c r="E47" s="1">
        <f t="shared" si="0"/>
        <v>-14208.979353619899</v>
      </c>
      <c r="F47" s="1">
        <f t="shared" si="1"/>
        <v>-14209</v>
      </c>
      <c r="G47" s="1">
        <f t="shared" si="2"/>
        <v>1.6410800002631731E-2</v>
      </c>
      <c r="H47" s="1">
        <f t="shared" si="3"/>
        <v>1.6410800002631731E-2</v>
      </c>
      <c r="O47" s="1">
        <f t="shared" ca="1" si="4"/>
        <v>1.8844904218500359E-2</v>
      </c>
      <c r="Q47" s="61">
        <f t="shared" si="5"/>
        <v>18301.173999999999</v>
      </c>
    </row>
    <row r="48" spans="1:31" x14ac:dyDescent="0.2">
      <c r="A48" s="1" t="s">
        <v>52</v>
      </c>
      <c r="B48" s="15"/>
      <c r="C48" s="25">
        <v>39915.339999999997</v>
      </c>
      <c r="D48" s="25"/>
      <c r="E48" s="1">
        <f t="shared" si="0"/>
        <v>-5910.9910005797365</v>
      </c>
      <c r="F48" s="1">
        <f t="shared" si="1"/>
        <v>-5911</v>
      </c>
      <c r="G48" s="1">
        <f t="shared" si="2"/>
        <v>7.1532000001752749E-3</v>
      </c>
      <c r="I48" s="1">
        <f t="shared" ref="I48:I58" si="6">+G48</f>
        <v>7.1532000001752749E-3</v>
      </c>
      <c r="O48" s="1">
        <f t="shared" ca="1" si="4"/>
        <v>1.101397047796393E-2</v>
      </c>
      <c r="Q48" s="61">
        <f t="shared" si="5"/>
        <v>24896.839999999997</v>
      </c>
      <c r="AB48" s="1">
        <v>10</v>
      </c>
      <c r="AC48" s="1" t="s">
        <v>53</v>
      </c>
      <c r="AE48" s="1" t="s">
        <v>54</v>
      </c>
    </row>
    <row r="49" spans="1:31" x14ac:dyDescent="0.2">
      <c r="A49" s="1" t="s">
        <v>55</v>
      </c>
      <c r="B49" s="15"/>
      <c r="C49" s="25">
        <v>40181.616000000002</v>
      </c>
      <c r="D49" s="25"/>
      <c r="E49" s="1">
        <f t="shared" si="0"/>
        <v>-5575.9899337133775</v>
      </c>
      <c r="F49" s="1">
        <f t="shared" si="1"/>
        <v>-5576</v>
      </c>
      <c r="G49" s="1">
        <f t="shared" si="2"/>
        <v>8.0012000034912489E-3</v>
      </c>
      <c r="I49" s="1">
        <f t="shared" si="6"/>
        <v>8.0012000034912489E-3</v>
      </c>
      <c r="O49" s="1">
        <f t="shared" ca="1" si="4"/>
        <v>1.0697826491090022E-2</v>
      </c>
      <c r="Q49" s="61">
        <f t="shared" si="5"/>
        <v>25163.116000000002</v>
      </c>
      <c r="AB49" s="1">
        <v>5</v>
      </c>
      <c r="AC49" s="1" t="s">
        <v>53</v>
      </c>
      <c r="AE49" s="1" t="s">
        <v>54</v>
      </c>
    </row>
    <row r="50" spans="1:31" x14ac:dyDescent="0.2">
      <c r="A50" s="1" t="s">
        <v>56</v>
      </c>
      <c r="B50" s="15"/>
      <c r="C50" s="25">
        <v>40252.35</v>
      </c>
      <c r="D50" s="25"/>
      <c r="E50" s="1">
        <f t="shared" si="0"/>
        <v>-5486.999692521068</v>
      </c>
      <c r="F50" s="1">
        <f t="shared" si="1"/>
        <v>-5487</v>
      </c>
      <c r="G50" s="1">
        <f t="shared" si="2"/>
        <v>2.4439999833703041E-4</v>
      </c>
      <c r="I50" s="1">
        <f t="shared" si="6"/>
        <v>2.4439999833703041E-4</v>
      </c>
      <c r="O50" s="1">
        <f t="shared" ca="1" si="4"/>
        <v>1.0613835999054863E-2</v>
      </c>
      <c r="Q50" s="61">
        <f t="shared" si="5"/>
        <v>25233.85</v>
      </c>
      <c r="AB50" s="1">
        <v>20</v>
      </c>
      <c r="AC50" s="1" t="s">
        <v>53</v>
      </c>
      <c r="AE50" s="1" t="s">
        <v>54</v>
      </c>
    </row>
    <row r="51" spans="1:31" x14ac:dyDescent="0.2">
      <c r="A51" s="1" t="s">
        <v>56</v>
      </c>
      <c r="B51" s="15"/>
      <c r="C51" s="25">
        <v>40256.334000000003</v>
      </c>
      <c r="D51" s="25"/>
      <c r="E51" s="1">
        <f t="shared" si="0"/>
        <v>-5481.987433622794</v>
      </c>
      <c r="F51" s="1">
        <f t="shared" si="1"/>
        <v>-5482</v>
      </c>
      <c r="G51" s="1">
        <f t="shared" si="2"/>
        <v>9.9884000010206364E-3</v>
      </c>
      <c r="I51" s="1">
        <f t="shared" si="6"/>
        <v>9.9884000010206364E-3</v>
      </c>
      <c r="O51" s="1">
        <f t="shared" ca="1" si="4"/>
        <v>1.0609117432086597E-2</v>
      </c>
      <c r="Q51" s="61">
        <f t="shared" si="5"/>
        <v>25237.834000000003</v>
      </c>
      <c r="AB51" s="1">
        <v>6</v>
      </c>
      <c r="AC51" s="1" t="s">
        <v>53</v>
      </c>
      <c r="AE51" s="1" t="s">
        <v>54</v>
      </c>
    </row>
    <row r="52" spans="1:31" x14ac:dyDescent="0.2">
      <c r="A52" s="1" t="s">
        <v>57</v>
      </c>
      <c r="B52" s="15"/>
      <c r="C52" s="25">
        <v>40283.357000000004</v>
      </c>
      <c r="D52" s="25"/>
      <c r="E52" s="1">
        <f t="shared" si="0"/>
        <v>-5447.9898753376692</v>
      </c>
      <c r="F52" s="1">
        <f t="shared" si="1"/>
        <v>-5448</v>
      </c>
      <c r="G52" s="1">
        <f t="shared" si="2"/>
        <v>8.0476000002818182E-3</v>
      </c>
      <c r="I52" s="1">
        <f t="shared" si="6"/>
        <v>8.0476000002818182E-3</v>
      </c>
      <c r="O52" s="1">
        <f t="shared" ca="1" si="4"/>
        <v>1.0577031176702379E-2</v>
      </c>
      <c r="Q52" s="61">
        <f t="shared" si="5"/>
        <v>25264.857000000004</v>
      </c>
      <c r="AB52" s="1">
        <v>7</v>
      </c>
      <c r="AC52" s="1" t="s">
        <v>53</v>
      </c>
      <c r="AE52" s="1" t="s">
        <v>54</v>
      </c>
    </row>
    <row r="53" spans="1:31" x14ac:dyDescent="0.2">
      <c r="A53" s="1" t="s">
        <v>57</v>
      </c>
      <c r="B53" s="15"/>
      <c r="C53" s="25">
        <v>40287.332000000002</v>
      </c>
      <c r="D53" s="25"/>
      <c r="E53" s="1">
        <f t="shared" si="0"/>
        <v>-5442.988939313419</v>
      </c>
      <c r="F53" s="1">
        <f t="shared" si="1"/>
        <v>-5443</v>
      </c>
      <c r="G53" s="1">
        <f t="shared" si="2"/>
        <v>8.7916000047698617E-3</v>
      </c>
      <c r="I53" s="1">
        <f t="shared" si="6"/>
        <v>8.7916000047698617E-3</v>
      </c>
      <c r="O53" s="1">
        <f t="shared" ca="1" si="4"/>
        <v>1.0572312609734111E-2</v>
      </c>
      <c r="Q53" s="61">
        <f t="shared" si="5"/>
        <v>25268.832000000002</v>
      </c>
      <c r="AB53" s="1">
        <v>6</v>
      </c>
      <c r="AC53" s="1" t="s">
        <v>58</v>
      </c>
      <c r="AE53" s="1" t="s">
        <v>54</v>
      </c>
    </row>
    <row r="54" spans="1:31" x14ac:dyDescent="0.2">
      <c r="A54" s="1" t="s">
        <v>57</v>
      </c>
      <c r="B54" s="15"/>
      <c r="C54" s="25">
        <v>40314.362000000001</v>
      </c>
      <c r="D54" s="25"/>
      <c r="E54" s="1">
        <f t="shared" si="0"/>
        <v>-5408.9825743485062</v>
      </c>
      <c r="F54" s="1">
        <f t="shared" si="1"/>
        <v>-5409</v>
      </c>
      <c r="G54" s="1">
        <f t="shared" si="2"/>
        <v>1.3850800001819152E-2</v>
      </c>
      <c r="I54" s="1">
        <f t="shared" si="6"/>
        <v>1.3850800001819152E-2</v>
      </c>
      <c r="O54" s="1">
        <f t="shared" ca="1" si="4"/>
        <v>1.0540226354349893E-2</v>
      </c>
      <c r="Q54" s="61">
        <f t="shared" si="5"/>
        <v>25295.862000000001</v>
      </c>
      <c r="AB54" s="1">
        <v>7</v>
      </c>
      <c r="AC54" s="1" t="s">
        <v>53</v>
      </c>
      <c r="AE54" s="1" t="s">
        <v>54</v>
      </c>
    </row>
    <row r="55" spans="1:31" x14ac:dyDescent="0.2">
      <c r="A55" s="1" t="s">
        <v>57</v>
      </c>
      <c r="B55" s="15"/>
      <c r="C55" s="25">
        <v>40318.302000000003</v>
      </c>
      <c r="D55" s="25"/>
      <c r="E55" s="1">
        <f t="shared" si="0"/>
        <v>-5404.0256717232069</v>
      </c>
      <c r="F55" s="1">
        <f t="shared" si="1"/>
        <v>-5404</v>
      </c>
      <c r="G55" s="1">
        <f t="shared" si="2"/>
        <v>-2.0405199997185264E-2</v>
      </c>
      <c r="I55" s="1">
        <f t="shared" si="6"/>
        <v>-2.0405199997185264E-2</v>
      </c>
      <c r="O55" s="1">
        <f t="shared" ca="1" si="4"/>
        <v>1.0535507787381625E-2</v>
      </c>
      <c r="Q55" s="61">
        <f t="shared" si="5"/>
        <v>25299.802000000003</v>
      </c>
      <c r="AB55" s="1">
        <v>6</v>
      </c>
      <c r="AC55" s="1" t="s">
        <v>53</v>
      </c>
      <c r="AE55" s="1" t="s">
        <v>54</v>
      </c>
    </row>
    <row r="56" spans="1:31" x14ac:dyDescent="0.2">
      <c r="A56" s="1" t="s">
        <v>59</v>
      </c>
      <c r="B56" s="15"/>
      <c r="C56" s="25">
        <v>40616.396000000001</v>
      </c>
      <c r="D56" s="25"/>
      <c r="E56" s="1">
        <f t="shared" si="0"/>
        <v>-5028.9944709148076</v>
      </c>
      <c r="F56" s="1">
        <f t="shared" si="1"/>
        <v>-5029</v>
      </c>
      <c r="G56" s="1">
        <f t="shared" si="2"/>
        <v>4.3948000020463951E-3</v>
      </c>
      <c r="I56" s="1">
        <f t="shared" si="6"/>
        <v>4.3948000020463951E-3</v>
      </c>
      <c r="O56" s="1">
        <f t="shared" ca="1" si="4"/>
        <v>1.0181615264761577E-2</v>
      </c>
      <c r="Q56" s="61">
        <f t="shared" si="5"/>
        <v>25597.896000000001</v>
      </c>
      <c r="AB56" s="1">
        <v>6</v>
      </c>
      <c r="AC56" s="1" t="s">
        <v>53</v>
      </c>
      <c r="AE56" s="1" t="s">
        <v>54</v>
      </c>
    </row>
    <row r="57" spans="1:31" x14ac:dyDescent="0.2">
      <c r="A57" s="1" t="s">
        <v>60</v>
      </c>
      <c r="B57" s="15"/>
      <c r="C57" s="25">
        <v>40655.347000000002</v>
      </c>
      <c r="D57" s="25"/>
      <c r="E57" s="1">
        <f t="shared" si="0"/>
        <v>-4979.9903302655875</v>
      </c>
      <c r="F57" s="1">
        <f t="shared" si="1"/>
        <v>-4980</v>
      </c>
      <c r="G57" s="1">
        <f t="shared" si="2"/>
        <v>7.6860000044689514E-3</v>
      </c>
      <c r="I57" s="1">
        <f t="shared" si="6"/>
        <v>7.6860000044689514E-3</v>
      </c>
      <c r="O57" s="1">
        <f t="shared" ca="1" si="4"/>
        <v>1.0135373308472558E-2</v>
      </c>
      <c r="Q57" s="61">
        <f t="shared" si="5"/>
        <v>25636.847000000002</v>
      </c>
      <c r="AB57" s="1">
        <v>10</v>
      </c>
      <c r="AC57" s="1" t="s">
        <v>53</v>
      </c>
      <c r="AE57" s="1" t="s">
        <v>54</v>
      </c>
    </row>
    <row r="58" spans="1:31" x14ac:dyDescent="0.2">
      <c r="A58" s="1" t="s">
        <v>61</v>
      </c>
      <c r="B58" s="15"/>
      <c r="C58" s="25">
        <v>40890.620000000003</v>
      </c>
      <c r="D58" s="25"/>
      <c r="E58" s="1">
        <f t="shared" si="0"/>
        <v>-4683.9940481941749</v>
      </c>
      <c r="F58" s="1">
        <f t="shared" si="1"/>
        <v>-4684</v>
      </c>
      <c r="G58" s="1">
        <f t="shared" si="2"/>
        <v>4.7307999993790872E-3</v>
      </c>
      <c r="I58" s="1">
        <f t="shared" si="6"/>
        <v>4.7307999993790872E-3</v>
      </c>
      <c r="O58" s="1">
        <f t="shared" ca="1" si="4"/>
        <v>9.8560341439511319E-3</v>
      </c>
      <c r="Q58" s="61">
        <f t="shared" si="5"/>
        <v>25872.120000000003</v>
      </c>
      <c r="AB58" s="1">
        <v>12</v>
      </c>
      <c r="AC58" s="1" t="s">
        <v>53</v>
      </c>
      <c r="AE58" s="1" t="s">
        <v>54</v>
      </c>
    </row>
    <row r="59" spans="1:31" x14ac:dyDescent="0.2">
      <c r="A59" s="1" t="s">
        <v>62</v>
      </c>
      <c r="B59" s="15" t="s">
        <v>43</v>
      </c>
      <c r="C59" s="25">
        <v>40974.869500000001</v>
      </c>
      <c r="D59" s="25"/>
      <c r="E59" s="1">
        <f t="shared" si="0"/>
        <v>-4577.9999954708501</v>
      </c>
      <c r="F59" s="1">
        <f t="shared" si="1"/>
        <v>-4578</v>
      </c>
      <c r="G59" s="1">
        <f t="shared" si="2"/>
        <v>3.5999983083456755E-6</v>
      </c>
      <c r="J59" s="1">
        <f>+G59</f>
        <v>3.5999983083456755E-6</v>
      </c>
      <c r="O59" s="1">
        <f t="shared" ca="1" si="4"/>
        <v>9.7560005242238665E-3</v>
      </c>
      <c r="Q59" s="61">
        <f t="shared" si="5"/>
        <v>25956.369500000001</v>
      </c>
    </row>
    <row r="60" spans="1:31" x14ac:dyDescent="0.2">
      <c r="A60" s="1" t="s">
        <v>62</v>
      </c>
      <c r="B60" s="15" t="s">
        <v>43</v>
      </c>
      <c r="C60" s="25">
        <v>40979.638500000001</v>
      </c>
      <c r="D60" s="25"/>
      <c r="E60" s="1">
        <f t="shared" si="0"/>
        <v>-4572.0001303388599</v>
      </c>
      <c r="F60" s="1">
        <f t="shared" si="1"/>
        <v>-4572</v>
      </c>
      <c r="G60" s="1">
        <f t="shared" si="2"/>
        <v>-1.0360000305809081E-4</v>
      </c>
      <c r="J60" s="1">
        <f>+G60</f>
        <v>-1.0360000305809081E-4</v>
      </c>
      <c r="O60" s="1">
        <f t="shared" ca="1" si="4"/>
        <v>9.7503382438619453E-3</v>
      </c>
      <c r="Q60" s="61">
        <f t="shared" si="5"/>
        <v>25961.138500000001</v>
      </c>
    </row>
    <row r="61" spans="1:31" x14ac:dyDescent="0.2">
      <c r="A61" s="1" t="s">
        <v>62</v>
      </c>
      <c r="B61" s="15" t="s">
        <v>43</v>
      </c>
      <c r="C61" s="25">
        <v>40998.715100000001</v>
      </c>
      <c r="D61" s="25"/>
      <c r="E61" s="1">
        <f t="shared" si="0"/>
        <v>-4547.9999149526338</v>
      </c>
      <c r="F61" s="1">
        <f t="shared" si="1"/>
        <v>-4548</v>
      </c>
      <c r="G61" s="1">
        <f t="shared" si="2"/>
        <v>6.7599998146761209E-5</v>
      </c>
      <c r="J61" s="1">
        <f>+G61</f>
        <v>6.7599998146761209E-5</v>
      </c>
      <c r="O61" s="1">
        <f t="shared" ca="1" si="4"/>
        <v>9.7276891224142622E-3</v>
      </c>
      <c r="Q61" s="61">
        <f t="shared" si="5"/>
        <v>25980.215100000001</v>
      </c>
    </row>
    <row r="62" spans="1:31" x14ac:dyDescent="0.2">
      <c r="A62" s="1" t="s">
        <v>62</v>
      </c>
      <c r="B62" s="15" t="s">
        <v>45</v>
      </c>
      <c r="C62" s="25">
        <v>41000.704299999998</v>
      </c>
      <c r="D62" s="25"/>
      <c r="E62" s="1">
        <f t="shared" si="0"/>
        <v>-4545.4973081754206</v>
      </c>
      <c r="F62" s="1">
        <f t="shared" si="1"/>
        <v>-4545.5</v>
      </c>
      <c r="G62" s="1">
        <f t="shared" si="2"/>
        <v>2.1395999938249588E-3</v>
      </c>
      <c r="J62" s="1">
        <f>+G62</f>
        <v>2.1395999938249588E-3</v>
      </c>
      <c r="O62" s="1">
        <f t="shared" ca="1" si="4"/>
        <v>9.7253298389301281E-3</v>
      </c>
      <c r="Q62" s="61">
        <f t="shared" si="5"/>
        <v>25982.204299999998</v>
      </c>
    </row>
    <row r="63" spans="1:31" x14ac:dyDescent="0.2">
      <c r="A63" s="1" t="s">
        <v>62</v>
      </c>
      <c r="B63" s="15" t="s">
        <v>45</v>
      </c>
      <c r="C63" s="25">
        <v>41016.601999999999</v>
      </c>
      <c r="D63" s="25"/>
      <c r="E63" s="1">
        <f t="shared" si="0"/>
        <v>-4525.4964577017699</v>
      </c>
      <c r="F63" s="1">
        <f t="shared" si="1"/>
        <v>-4525.5</v>
      </c>
      <c r="G63" s="1">
        <f t="shared" si="2"/>
        <v>2.8155999971204437E-3</v>
      </c>
      <c r="J63" s="1">
        <f>+G63</f>
        <v>2.8155999971204437E-3</v>
      </c>
      <c r="O63" s="1">
        <f t="shared" ca="1" si="4"/>
        <v>9.7064555710570585E-3</v>
      </c>
      <c r="Q63" s="61">
        <f t="shared" si="5"/>
        <v>25998.101999999999</v>
      </c>
    </row>
    <row r="64" spans="1:31" x14ac:dyDescent="0.2">
      <c r="A64" s="1" t="s">
        <v>63</v>
      </c>
      <c r="B64" s="15"/>
      <c r="C64" s="25">
        <v>41023.364000000001</v>
      </c>
      <c r="D64" s="25"/>
      <c r="E64" s="1">
        <f t="shared" si="0"/>
        <v>-4516.9892050235303</v>
      </c>
      <c r="F64" s="1">
        <f t="shared" si="1"/>
        <v>-4517</v>
      </c>
      <c r="G64" s="1">
        <f t="shared" si="2"/>
        <v>8.5803999972995371E-3</v>
      </c>
      <c r="I64" s="1">
        <f>+G64</f>
        <v>8.5803999972995371E-3</v>
      </c>
      <c r="O64" s="1">
        <f t="shared" ca="1" si="4"/>
        <v>9.6984340072110049E-3</v>
      </c>
      <c r="Q64" s="61">
        <f t="shared" si="5"/>
        <v>26004.864000000001</v>
      </c>
      <c r="AB64" s="1">
        <v>6</v>
      </c>
      <c r="AC64" s="1" t="s">
        <v>53</v>
      </c>
      <c r="AE64" s="1" t="s">
        <v>54</v>
      </c>
    </row>
    <row r="65" spans="1:31" x14ac:dyDescent="0.2">
      <c r="A65" s="1" t="s">
        <v>63</v>
      </c>
      <c r="B65" s="15"/>
      <c r="C65" s="25">
        <v>41023.366000000002</v>
      </c>
      <c r="D65" s="25"/>
      <c r="E65" s="1">
        <f t="shared" si="0"/>
        <v>-4516.9866888293036</v>
      </c>
      <c r="F65" s="1">
        <f t="shared" si="1"/>
        <v>-4517</v>
      </c>
      <c r="G65" s="1">
        <f t="shared" si="2"/>
        <v>1.0580399997706991E-2</v>
      </c>
      <c r="I65" s="1">
        <f>+G65</f>
        <v>1.0580399997706991E-2</v>
      </c>
      <c r="O65" s="1">
        <f t="shared" ca="1" si="4"/>
        <v>9.6984340072110049E-3</v>
      </c>
      <c r="Q65" s="61">
        <f t="shared" si="5"/>
        <v>26004.866000000002</v>
      </c>
      <c r="AB65" s="1">
        <v>7</v>
      </c>
      <c r="AC65" s="1" t="s">
        <v>64</v>
      </c>
      <c r="AE65" s="1" t="s">
        <v>54</v>
      </c>
    </row>
    <row r="66" spans="1:31" x14ac:dyDescent="0.2">
      <c r="A66" s="1" t="s">
        <v>63</v>
      </c>
      <c r="B66" s="15"/>
      <c r="C66" s="25">
        <v>41027.334999999999</v>
      </c>
      <c r="D66" s="25"/>
      <c r="E66" s="1">
        <f t="shared" si="0"/>
        <v>-4511.9933013877326</v>
      </c>
      <c r="F66" s="1">
        <f t="shared" si="1"/>
        <v>-4512</v>
      </c>
      <c r="G66" s="1">
        <f t="shared" si="2"/>
        <v>5.3244000009726733E-3</v>
      </c>
      <c r="I66" s="1">
        <f>+G66</f>
        <v>5.3244000009726733E-3</v>
      </c>
      <c r="O66" s="1">
        <f t="shared" ca="1" si="4"/>
        <v>9.6937154402427367E-3</v>
      </c>
      <c r="Q66" s="61">
        <f t="shared" si="5"/>
        <v>26008.834999999999</v>
      </c>
      <c r="AB66" s="1">
        <v>6</v>
      </c>
      <c r="AC66" s="1" t="s">
        <v>53</v>
      </c>
      <c r="AE66" s="1" t="s">
        <v>54</v>
      </c>
    </row>
    <row r="67" spans="1:31" x14ac:dyDescent="0.2">
      <c r="A67" s="1" t="s">
        <v>62</v>
      </c>
      <c r="B67" s="15" t="s">
        <v>45</v>
      </c>
      <c r="C67" s="25">
        <v>41028.524100000002</v>
      </c>
      <c r="D67" s="25"/>
      <c r="E67" s="1">
        <f t="shared" si="0"/>
        <v>-4510.4972981106375</v>
      </c>
      <c r="F67" s="1">
        <f t="shared" si="1"/>
        <v>-4510.5</v>
      </c>
      <c r="G67" s="1">
        <f t="shared" si="2"/>
        <v>2.1476000038092025E-3</v>
      </c>
      <c r="J67" s="1">
        <f>+G67</f>
        <v>2.1476000038092025E-3</v>
      </c>
      <c r="O67" s="1">
        <f t="shared" ca="1" si="4"/>
        <v>9.6922998701522572E-3</v>
      </c>
      <c r="Q67" s="61">
        <f t="shared" si="5"/>
        <v>26010.024100000002</v>
      </c>
    </row>
    <row r="68" spans="1:31" x14ac:dyDescent="0.2">
      <c r="A68" s="1" t="s">
        <v>63</v>
      </c>
      <c r="B68" s="15" t="s">
        <v>45</v>
      </c>
      <c r="C68" s="25">
        <v>41056.353999999999</v>
      </c>
      <c r="D68" s="25"/>
      <c r="E68" s="1">
        <f t="shared" si="0"/>
        <v>-4475.4845812650228</v>
      </c>
      <c r="F68" s="1">
        <f t="shared" si="1"/>
        <v>-4475.5</v>
      </c>
      <c r="G68" s="1">
        <f t="shared" si="2"/>
        <v>1.2255599998752587E-2</v>
      </c>
      <c r="I68" s="1">
        <f t="shared" ref="I68:I99" si="7">+G68</f>
        <v>1.2255599998752587E-2</v>
      </c>
      <c r="O68" s="1">
        <f t="shared" ca="1" si="4"/>
        <v>9.6592699013743864E-3</v>
      </c>
      <c r="Q68" s="61">
        <f t="shared" si="5"/>
        <v>26037.853999999999</v>
      </c>
      <c r="AB68" s="1">
        <v>6</v>
      </c>
      <c r="AC68" s="1" t="s">
        <v>53</v>
      </c>
      <c r="AE68" s="1" t="s">
        <v>54</v>
      </c>
    </row>
    <row r="69" spans="1:31" x14ac:dyDescent="0.2">
      <c r="A69" s="1" t="s">
        <v>65</v>
      </c>
      <c r="B69" s="15" t="s">
        <v>45</v>
      </c>
      <c r="C69" s="25">
        <v>41225.663</v>
      </c>
      <c r="D69" s="25"/>
      <c r="E69" s="1">
        <f t="shared" si="0"/>
        <v>-4262.4774171568215</v>
      </c>
      <c r="F69" s="1">
        <f t="shared" si="1"/>
        <v>-4262.5</v>
      </c>
      <c r="G69" s="1">
        <f t="shared" si="2"/>
        <v>1.795000000129221E-2</v>
      </c>
      <c r="I69" s="1">
        <f t="shared" si="7"/>
        <v>1.795000000129221E-2</v>
      </c>
      <c r="O69" s="1">
        <f t="shared" ca="1" si="4"/>
        <v>9.4582589485261992E-3</v>
      </c>
      <c r="Q69" s="61">
        <f t="shared" si="5"/>
        <v>26207.163</v>
      </c>
      <c r="AB69" s="1">
        <v>8</v>
      </c>
      <c r="AC69" s="1" t="s">
        <v>53</v>
      </c>
      <c r="AE69" s="1" t="s">
        <v>54</v>
      </c>
    </row>
    <row r="70" spans="1:31" x14ac:dyDescent="0.2">
      <c r="A70" s="1" t="s">
        <v>65</v>
      </c>
      <c r="B70" s="15"/>
      <c r="C70" s="25">
        <v>41227.644</v>
      </c>
      <c r="D70" s="25"/>
      <c r="E70" s="1">
        <f t="shared" si="0"/>
        <v>-4259.9851267759304</v>
      </c>
      <c r="F70" s="1">
        <f t="shared" si="1"/>
        <v>-4260</v>
      </c>
      <c r="G70" s="1">
        <f t="shared" si="2"/>
        <v>1.1822000000393018E-2</v>
      </c>
      <c r="I70" s="1">
        <f t="shared" si="7"/>
        <v>1.1822000000393018E-2</v>
      </c>
      <c r="O70" s="1">
        <f t="shared" ca="1" si="4"/>
        <v>9.4558996650420651E-3</v>
      </c>
      <c r="Q70" s="61">
        <f t="shared" si="5"/>
        <v>26209.144</v>
      </c>
      <c r="AB70" s="1">
        <v>6</v>
      </c>
      <c r="AC70" s="1" t="s">
        <v>53</v>
      </c>
      <c r="AE70" s="1" t="s">
        <v>54</v>
      </c>
    </row>
    <row r="71" spans="1:31" x14ac:dyDescent="0.2">
      <c r="A71" s="1" t="s">
        <v>66</v>
      </c>
      <c r="B71" s="15" t="s">
        <v>45</v>
      </c>
      <c r="C71" s="25">
        <v>41279.697999999997</v>
      </c>
      <c r="D71" s="25"/>
      <c r="E71" s="1">
        <f t="shared" si="0"/>
        <v>-4194.4961396548233</v>
      </c>
      <c r="F71" s="1">
        <f t="shared" si="1"/>
        <v>-4194.5</v>
      </c>
      <c r="G71" s="1">
        <f t="shared" si="2"/>
        <v>3.0683999939355999E-3</v>
      </c>
      <c r="I71" s="1">
        <f t="shared" si="7"/>
        <v>3.0683999939355999E-3</v>
      </c>
      <c r="O71" s="1">
        <f t="shared" ca="1" si="4"/>
        <v>9.3940864377577635E-3</v>
      </c>
      <c r="Q71" s="61">
        <f t="shared" si="5"/>
        <v>26261.197999999997</v>
      </c>
      <c r="AB71" s="1">
        <v>7</v>
      </c>
      <c r="AC71" s="1" t="s">
        <v>53</v>
      </c>
      <c r="AE71" s="1" t="s">
        <v>54</v>
      </c>
    </row>
    <row r="72" spans="1:31" x14ac:dyDescent="0.2">
      <c r="A72" s="1" t="s">
        <v>67</v>
      </c>
      <c r="B72" s="15"/>
      <c r="C72" s="25">
        <v>41301.557000000001</v>
      </c>
      <c r="D72" s="25"/>
      <c r="E72" s="1">
        <f t="shared" si="0"/>
        <v>-4166.9953948613274</v>
      </c>
      <c r="F72" s="1">
        <f t="shared" si="1"/>
        <v>-4167</v>
      </c>
      <c r="G72" s="1">
        <f t="shared" si="2"/>
        <v>3.6603999978979118E-3</v>
      </c>
      <c r="I72" s="1">
        <f t="shared" si="7"/>
        <v>3.6603999978979118E-3</v>
      </c>
      <c r="O72" s="1">
        <f t="shared" ca="1" si="4"/>
        <v>9.3681343194322933E-3</v>
      </c>
      <c r="Q72" s="61">
        <f t="shared" si="5"/>
        <v>26283.057000000001</v>
      </c>
      <c r="AB72" s="1">
        <v>11</v>
      </c>
      <c r="AC72" s="1" t="s">
        <v>53</v>
      </c>
      <c r="AE72" s="1" t="s">
        <v>54</v>
      </c>
    </row>
    <row r="73" spans="1:31" x14ac:dyDescent="0.2">
      <c r="A73" s="1" t="s">
        <v>67</v>
      </c>
      <c r="B73" s="15" t="s">
        <v>45</v>
      </c>
      <c r="C73" s="25">
        <v>41350.445</v>
      </c>
      <c r="D73" s="25"/>
      <c r="E73" s="1">
        <f t="shared" si="0"/>
        <v>-4105.4895432000367</v>
      </c>
      <c r="F73" s="1">
        <f t="shared" si="1"/>
        <v>-4105.5</v>
      </c>
      <c r="G73" s="1">
        <f t="shared" si="2"/>
        <v>8.3116000023437664E-3</v>
      </c>
      <c r="I73" s="1">
        <f t="shared" si="7"/>
        <v>8.3116000023437664E-3</v>
      </c>
      <c r="O73" s="1">
        <f t="shared" ca="1" si="4"/>
        <v>9.3100959457226053E-3</v>
      </c>
      <c r="Q73" s="61">
        <f t="shared" si="5"/>
        <v>26331.945</v>
      </c>
      <c r="AB73" s="1">
        <v>7</v>
      </c>
      <c r="AC73" s="1" t="s">
        <v>53</v>
      </c>
      <c r="AE73" s="1" t="s">
        <v>54</v>
      </c>
    </row>
    <row r="74" spans="1:31" x14ac:dyDescent="0.2">
      <c r="A74" s="1" t="s">
        <v>68</v>
      </c>
      <c r="B74" s="15" t="s">
        <v>45</v>
      </c>
      <c r="C74" s="25">
        <v>41393.358</v>
      </c>
      <c r="D74" s="25"/>
      <c r="E74" s="1">
        <f t="shared" si="0"/>
        <v>-4051.5008217890345</v>
      </c>
      <c r="F74" s="1">
        <f t="shared" si="1"/>
        <v>-4051.5</v>
      </c>
      <c r="G74" s="1">
        <f t="shared" si="2"/>
        <v>-6.5319999703206122E-4</v>
      </c>
      <c r="I74" s="1">
        <f t="shared" si="7"/>
        <v>-6.5319999703206122E-4</v>
      </c>
      <c r="O74" s="1">
        <f t="shared" ca="1" si="4"/>
        <v>9.2591354224653179E-3</v>
      </c>
      <c r="Q74" s="61">
        <f t="shared" si="5"/>
        <v>26374.858</v>
      </c>
      <c r="AB74" s="1">
        <v>11</v>
      </c>
      <c r="AC74" s="1" t="s">
        <v>53</v>
      </c>
      <c r="AE74" s="1" t="s">
        <v>54</v>
      </c>
    </row>
    <row r="75" spans="1:31" x14ac:dyDescent="0.2">
      <c r="A75" s="1" t="s">
        <v>68</v>
      </c>
      <c r="B75" s="15"/>
      <c r="C75" s="25">
        <v>41395.351999999999</v>
      </c>
      <c r="D75" s="25"/>
      <c r="E75" s="1">
        <f t="shared" si="0"/>
        <v>-4048.9921761456753</v>
      </c>
      <c r="F75" s="1">
        <f t="shared" si="1"/>
        <v>-4049</v>
      </c>
      <c r="G75" s="1">
        <f t="shared" si="2"/>
        <v>6.2188000010792166E-3</v>
      </c>
      <c r="I75" s="1">
        <f t="shared" si="7"/>
        <v>6.2188000010792166E-3</v>
      </c>
      <c r="O75" s="1">
        <f t="shared" ca="1" si="4"/>
        <v>9.2567761389811837E-3</v>
      </c>
      <c r="Q75" s="61">
        <f t="shared" si="5"/>
        <v>26376.851999999999</v>
      </c>
      <c r="AB75" s="1">
        <v>12</v>
      </c>
      <c r="AC75" s="1" t="s">
        <v>53</v>
      </c>
      <c r="AE75" s="1" t="s">
        <v>54</v>
      </c>
    </row>
    <row r="76" spans="1:31" x14ac:dyDescent="0.2">
      <c r="A76" s="1" t="s">
        <v>69</v>
      </c>
      <c r="B76" s="15"/>
      <c r="C76" s="25">
        <v>41595.65</v>
      </c>
      <c r="D76" s="25"/>
      <c r="E76" s="1">
        <f t="shared" si="0"/>
        <v>-3796.9978406021137</v>
      </c>
      <c r="F76" s="1">
        <f t="shared" si="1"/>
        <v>-3797</v>
      </c>
      <c r="G76" s="1">
        <f t="shared" si="2"/>
        <v>1.7164000018965453E-3</v>
      </c>
      <c r="I76" s="1">
        <f t="shared" si="7"/>
        <v>1.7164000018965453E-3</v>
      </c>
      <c r="O76" s="1">
        <f t="shared" ca="1" si="4"/>
        <v>9.0189603637805121E-3</v>
      </c>
      <c r="Q76" s="61">
        <f t="shared" si="5"/>
        <v>26577.15</v>
      </c>
      <c r="AB76" s="1">
        <v>5</v>
      </c>
      <c r="AC76" s="1" t="s">
        <v>53</v>
      </c>
      <c r="AE76" s="1" t="s">
        <v>54</v>
      </c>
    </row>
    <row r="77" spans="1:31" x14ac:dyDescent="0.2">
      <c r="A77" s="1" t="s">
        <v>70</v>
      </c>
      <c r="B77" s="15"/>
      <c r="C77" s="25">
        <v>41681.502</v>
      </c>
      <c r="D77" s="25"/>
      <c r="E77" s="1">
        <f t="shared" si="0"/>
        <v>-3688.987687255174</v>
      </c>
      <c r="F77" s="1">
        <f t="shared" si="1"/>
        <v>-3689</v>
      </c>
      <c r="G77" s="1">
        <f t="shared" si="2"/>
        <v>9.7868000011658296E-3</v>
      </c>
      <c r="I77" s="1">
        <f t="shared" si="7"/>
        <v>9.7868000011658296E-3</v>
      </c>
      <c r="O77" s="1">
        <f t="shared" ca="1" si="4"/>
        <v>8.9170393172659373E-3</v>
      </c>
      <c r="Q77" s="61">
        <f t="shared" si="5"/>
        <v>26663.002</v>
      </c>
      <c r="AB77" s="1">
        <v>8</v>
      </c>
      <c r="AC77" s="1" t="s">
        <v>53</v>
      </c>
      <c r="AE77" s="1" t="s">
        <v>54</v>
      </c>
    </row>
    <row r="78" spans="1:31" x14ac:dyDescent="0.2">
      <c r="A78" s="1" t="s">
        <v>71</v>
      </c>
      <c r="B78" s="15"/>
      <c r="C78" s="25">
        <v>41728.39</v>
      </c>
      <c r="D78" s="25"/>
      <c r="E78" s="1">
        <f t="shared" si="0"/>
        <v>-3629.9980298199221</v>
      </c>
      <c r="F78" s="1">
        <f t="shared" si="1"/>
        <v>-3630</v>
      </c>
      <c r="G78" s="1">
        <f t="shared" si="2"/>
        <v>1.5659999990020879E-3</v>
      </c>
      <c r="I78" s="1">
        <f t="shared" si="7"/>
        <v>1.5659999990020879E-3</v>
      </c>
      <c r="O78" s="1">
        <f t="shared" ca="1" si="4"/>
        <v>8.8613602270403834E-3</v>
      </c>
      <c r="Q78" s="61">
        <f t="shared" si="5"/>
        <v>26709.89</v>
      </c>
      <c r="AB78" s="1">
        <v>8</v>
      </c>
      <c r="AC78" s="1" t="s">
        <v>53</v>
      </c>
      <c r="AE78" s="1" t="s">
        <v>54</v>
      </c>
    </row>
    <row r="79" spans="1:31" x14ac:dyDescent="0.2">
      <c r="A79" s="1" t="s">
        <v>71</v>
      </c>
      <c r="B79" s="15"/>
      <c r="C79" s="25">
        <v>41751.438000000002</v>
      </c>
      <c r="D79" s="25"/>
      <c r="E79" s="1">
        <f t="shared" si="0"/>
        <v>-3601.0014075590479</v>
      </c>
      <c r="F79" s="1">
        <f t="shared" si="1"/>
        <v>-3601</v>
      </c>
      <c r="G79" s="1">
        <f t="shared" si="2"/>
        <v>-1.1187999989488162E-3</v>
      </c>
      <c r="I79" s="1">
        <f t="shared" si="7"/>
        <v>-1.1187999989488162E-3</v>
      </c>
      <c r="O79" s="1">
        <f t="shared" ca="1" si="4"/>
        <v>8.8339925386244321E-3</v>
      </c>
      <c r="Q79" s="61">
        <f t="shared" si="5"/>
        <v>26732.938000000002</v>
      </c>
      <c r="AB79" s="1">
        <v>8</v>
      </c>
      <c r="AC79" s="1" t="s">
        <v>53</v>
      </c>
      <c r="AE79" s="1" t="s">
        <v>54</v>
      </c>
    </row>
    <row r="80" spans="1:31" x14ac:dyDescent="0.2">
      <c r="A80" s="1" t="s">
        <v>71</v>
      </c>
      <c r="B80" s="15"/>
      <c r="C80" s="25">
        <v>41759.385000000002</v>
      </c>
      <c r="D80" s="25"/>
      <c r="E80" s="1">
        <f t="shared" si="0"/>
        <v>-3591.003309801883</v>
      </c>
      <c r="F80" s="1">
        <f t="shared" si="1"/>
        <v>-3591</v>
      </c>
      <c r="G80" s="1">
        <f t="shared" si="2"/>
        <v>-2.6308000014978461E-3</v>
      </c>
      <c r="I80" s="1">
        <f t="shared" si="7"/>
        <v>-2.6308000014978461E-3</v>
      </c>
      <c r="O80" s="1">
        <f t="shared" ca="1" si="4"/>
        <v>8.8245554046878991E-3</v>
      </c>
      <c r="Q80" s="61">
        <f t="shared" si="5"/>
        <v>26740.885000000002</v>
      </c>
      <c r="AB80" s="1">
        <v>6</v>
      </c>
      <c r="AC80" s="1" t="s">
        <v>53</v>
      </c>
      <c r="AE80" s="1" t="s">
        <v>54</v>
      </c>
    </row>
    <row r="81" spans="1:31" x14ac:dyDescent="0.2">
      <c r="A81" s="1" t="s">
        <v>71</v>
      </c>
      <c r="B81" s="15"/>
      <c r="C81" s="25">
        <v>41763.35</v>
      </c>
      <c r="D81" s="25"/>
      <c r="E81" s="1">
        <f t="shared" si="0"/>
        <v>-3586.0149547487654</v>
      </c>
      <c r="F81" s="1">
        <f t="shared" si="1"/>
        <v>-3586</v>
      </c>
      <c r="G81" s="1">
        <f t="shared" si="2"/>
        <v>-1.1886799999047071E-2</v>
      </c>
      <c r="I81" s="1">
        <f t="shared" si="7"/>
        <v>-1.1886799999047071E-2</v>
      </c>
      <c r="O81" s="1">
        <f t="shared" ca="1" si="4"/>
        <v>8.8198368377196308E-3</v>
      </c>
      <c r="Q81" s="61">
        <f t="shared" si="5"/>
        <v>26744.85</v>
      </c>
      <c r="AB81" s="1">
        <v>8</v>
      </c>
      <c r="AC81" s="1" t="s">
        <v>53</v>
      </c>
      <c r="AE81" s="1" t="s">
        <v>54</v>
      </c>
    </row>
    <row r="82" spans="1:31" x14ac:dyDescent="0.2">
      <c r="A82" s="1" t="s">
        <v>72</v>
      </c>
      <c r="B82" s="15" t="s">
        <v>45</v>
      </c>
      <c r="C82" s="25">
        <v>42035.593999999997</v>
      </c>
      <c r="D82" s="25"/>
      <c r="E82" s="1">
        <f t="shared" si="0"/>
        <v>-3243.5055643119154</v>
      </c>
      <c r="F82" s="1">
        <f t="shared" si="1"/>
        <v>-3243.5</v>
      </c>
      <c r="G82" s="1">
        <f t="shared" si="2"/>
        <v>-4.4228000042494386E-3</v>
      </c>
      <c r="I82" s="1">
        <f t="shared" si="7"/>
        <v>-4.4228000042494386E-3</v>
      </c>
      <c r="O82" s="1">
        <f t="shared" ca="1" si="4"/>
        <v>8.4966150003933198E-3</v>
      </c>
      <c r="Q82" s="61">
        <f t="shared" si="5"/>
        <v>27017.093999999997</v>
      </c>
      <c r="AB82" s="1">
        <v>4</v>
      </c>
      <c r="AC82" s="1" t="s">
        <v>53</v>
      </c>
      <c r="AE82" s="1" t="s">
        <v>54</v>
      </c>
    </row>
    <row r="83" spans="1:31" x14ac:dyDescent="0.2">
      <c r="A83" s="1" t="s">
        <v>72</v>
      </c>
      <c r="B83" s="15" t="s">
        <v>45</v>
      </c>
      <c r="C83" s="25">
        <v>42043.542000000001</v>
      </c>
      <c r="D83" s="25"/>
      <c r="E83" s="1">
        <f t="shared" si="0"/>
        <v>-3233.5062084576321</v>
      </c>
      <c r="F83" s="1">
        <f t="shared" si="1"/>
        <v>-3233.5</v>
      </c>
      <c r="G83" s="1">
        <f t="shared" si="2"/>
        <v>-4.9347999956808053E-3</v>
      </c>
      <c r="I83" s="1">
        <f t="shared" si="7"/>
        <v>-4.9347999956808053E-3</v>
      </c>
      <c r="O83" s="1">
        <f t="shared" ca="1" si="4"/>
        <v>8.4871778664567851E-3</v>
      </c>
      <c r="Q83" s="61">
        <f t="shared" si="5"/>
        <v>27025.042000000001</v>
      </c>
      <c r="AB83" s="1">
        <v>5</v>
      </c>
      <c r="AC83" s="1" t="s">
        <v>53</v>
      </c>
      <c r="AE83" s="1" t="s">
        <v>54</v>
      </c>
    </row>
    <row r="84" spans="1:31" x14ac:dyDescent="0.2">
      <c r="A84" s="1" t="s">
        <v>72</v>
      </c>
      <c r="B84" s="15"/>
      <c r="C84" s="25">
        <v>42061.423000000003</v>
      </c>
      <c r="D84" s="25"/>
      <c r="E84" s="1">
        <f t="shared" si="0"/>
        <v>-3211.010173979731</v>
      </c>
      <c r="F84" s="1">
        <f t="shared" si="1"/>
        <v>-3211</v>
      </c>
      <c r="G84" s="1">
        <f t="shared" si="2"/>
        <v>-8.0868000004556961E-3</v>
      </c>
      <c r="I84" s="1">
        <f t="shared" si="7"/>
        <v>-8.0868000004556961E-3</v>
      </c>
      <c r="O84" s="1">
        <f t="shared" ca="1" si="4"/>
        <v>8.4659443150995831E-3</v>
      </c>
      <c r="Q84" s="61">
        <f t="shared" si="5"/>
        <v>27042.923000000003</v>
      </c>
      <c r="AB84" s="1">
        <v>5</v>
      </c>
      <c r="AC84" s="1" t="s">
        <v>53</v>
      </c>
      <c r="AE84" s="1" t="s">
        <v>54</v>
      </c>
    </row>
    <row r="85" spans="1:31" x14ac:dyDescent="0.2">
      <c r="A85" s="1" t="s">
        <v>73</v>
      </c>
      <c r="B85" s="15"/>
      <c r="C85" s="25">
        <v>42100.358</v>
      </c>
      <c r="D85" s="25"/>
      <c r="E85" s="1">
        <f t="shared" ref="E85:E148" si="8">+(C85-C$7)/C$8</f>
        <v>-3162.0261628843236</v>
      </c>
      <c r="F85" s="1">
        <f t="shared" ref="F85:F148" si="9">ROUND(2*E85,0)/2</f>
        <v>-3162</v>
      </c>
      <c r="G85" s="1">
        <f t="shared" ref="G85:G148" si="10">+C85-(C$7+F85*C$8)</f>
        <v>-2.0795600001292769E-2</v>
      </c>
      <c r="I85" s="1">
        <f t="shared" si="7"/>
        <v>-2.0795600001292769E-2</v>
      </c>
      <c r="O85" s="1">
        <f t="shared" ref="O85:O148" ca="1" si="11">+C$11+C$12*$F85</f>
        <v>8.4197023588105623E-3</v>
      </c>
      <c r="Q85" s="61">
        <f t="shared" ref="Q85:Q148" si="12">+C85-15018.5</f>
        <v>27081.858</v>
      </c>
      <c r="AB85" s="1">
        <v>12</v>
      </c>
      <c r="AC85" s="1" t="s">
        <v>53</v>
      </c>
      <c r="AE85" s="1" t="s">
        <v>54</v>
      </c>
    </row>
    <row r="86" spans="1:31" x14ac:dyDescent="0.2">
      <c r="A86" s="1" t="s">
        <v>73</v>
      </c>
      <c r="B86" s="15"/>
      <c r="C86" s="25">
        <v>42127.39</v>
      </c>
      <c r="D86" s="25"/>
      <c r="E86" s="1">
        <f t="shared" si="8"/>
        <v>-3128.0172817251846</v>
      </c>
      <c r="F86" s="1">
        <f t="shared" si="9"/>
        <v>-3128</v>
      </c>
      <c r="G86" s="1">
        <f t="shared" si="10"/>
        <v>-1.3736400003836025E-2</v>
      </c>
      <c r="I86" s="1">
        <f t="shared" si="7"/>
        <v>-1.3736400003836025E-2</v>
      </c>
      <c r="O86" s="1">
        <f t="shared" ca="1" si="11"/>
        <v>8.3876161034263444E-3</v>
      </c>
      <c r="Q86" s="61">
        <f t="shared" si="12"/>
        <v>27108.89</v>
      </c>
      <c r="AB86" s="1">
        <v>5</v>
      </c>
      <c r="AC86" s="1" t="s">
        <v>53</v>
      </c>
      <c r="AE86" s="1" t="s">
        <v>54</v>
      </c>
    </row>
    <row r="87" spans="1:31" x14ac:dyDescent="0.2">
      <c r="A87" s="1" t="s">
        <v>74</v>
      </c>
      <c r="B87" s="15"/>
      <c r="C87" s="25">
        <v>42417.523000000001</v>
      </c>
      <c r="D87" s="25"/>
      <c r="E87" s="1">
        <f t="shared" si="8"/>
        <v>-2763.0017920335267</v>
      </c>
      <c r="F87" s="1">
        <f t="shared" si="9"/>
        <v>-2763</v>
      </c>
      <c r="G87" s="1">
        <f t="shared" si="10"/>
        <v>-1.4243999976315536E-3</v>
      </c>
      <c r="I87" s="1">
        <f t="shared" si="7"/>
        <v>-1.4243999976315536E-3</v>
      </c>
      <c r="O87" s="1">
        <f t="shared" ca="1" si="11"/>
        <v>8.0431607147428315E-3</v>
      </c>
      <c r="Q87" s="61">
        <f t="shared" si="12"/>
        <v>27399.023000000001</v>
      </c>
      <c r="AB87" s="1">
        <v>8</v>
      </c>
      <c r="AC87" s="1" t="s">
        <v>53</v>
      </c>
      <c r="AE87" s="1" t="s">
        <v>54</v>
      </c>
    </row>
    <row r="88" spans="1:31" x14ac:dyDescent="0.2">
      <c r="A88" s="1" t="s">
        <v>74</v>
      </c>
      <c r="B88" s="15"/>
      <c r="C88" s="25">
        <v>42433.423999999999</v>
      </c>
      <c r="D88" s="25"/>
      <c r="E88" s="1">
        <f t="shared" si="8"/>
        <v>-2742.9967898394079</v>
      </c>
      <c r="F88" s="1">
        <f t="shared" si="9"/>
        <v>-2743</v>
      </c>
      <c r="G88" s="1">
        <f t="shared" si="10"/>
        <v>2.5516000023344532E-3</v>
      </c>
      <c r="I88" s="1">
        <f t="shared" si="7"/>
        <v>2.5516000023344532E-3</v>
      </c>
      <c r="O88" s="1">
        <f t="shared" ca="1" si="11"/>
        <v>8.0242864468697619E-3</v>
      </c>
      <c r="Q88" s="61">
        <f t="shared" si="12"/>
        <v>27414.923999999999</v>
      </c>
      <c r="AB88" s="1">
        <v>6</v>
      </c>
      <c r="AC88" s="1" t="s">
        <v>53</v>
      </c>
      <c r="AE88" s="1" t="s">
        <v>54</v>
      </c>
    </row>
    <row r="89" spans="1:31" x14ac:dyDescent="0.2">
      <c r="A89" s="1" t="s">
        <v>74</v>
      </c>
      <c r="B89" s="15" t="s">
        <v>45</v>
      </c>
      <c r="C89" s="25">
        <v>42439.366999999998</v>
      </c>
      <c r="D89" s="25"/>
      <c r="E89" s="1">
        <f t="shared" si="8"/>
        <v>-2735.5199186967347</v>
      </c>
      <c r="F89" s="1">
        <f t="shared" si="9"/>
        <v>-2735.5</v>
      </c>
      <c r="G89" s="1">
        <f t="shared" si="10"/>
        <v>-1.5832400000363123E-2</v>
      </c>
      <c r="I89" s="1">
        <f t="shared" si="7"/>
        <v>-1.5832400000363123E-2</v>
      </c>
      <c r="O89" s="1">
        <f t="shared" ca="1" si="11"/>
        <v>8.0172085964173613E-3</v>
      </c>
      <c r="Q89" s="61">
        <f t="shared" si="12"/>
        <v>27420.866999999998</v>
      </c>
      <c r="AB89" s="1">
        <v>6</v>
      </c>
      <c r="AC89" s="1" t="s">
        <v>64</v>
      </c>
      <c r="AE89" s="1" t="s">
        <v>54</v>
      </c>
    </row>
    <row r="90" spans="1:31" x14ac:dyDescent="0.2">
      <c r="A90" s="1" t="s">
        <v>74</v>
      </c>
      <c r="B90" s="15" t="s">
        <v>45</v>
      </c>
      <c r="C90" s="25">
        <v>42439.375999999997</v>
      </c>
      <c r="D90" s="25"/>
      <c r="E90" s="1">
        <f t="shared" si="8"/>
        <v>-2735.5085958227196</v>
      </c>
      <c r="F90" s="1">
        <f t="shared" si="9"/>
        <v>-2735.5</v>
      </c>
      <c r="G90" s="1">
        <f t="shared" si="10"/>
        <v>-6.8324000021675602E-3</v>
      </c>
      <c r="I90" s="1">
        <f t="shared" si="7"/>
        <v>-6.8324000021675602E-3</v>
      </c>
      <c r="O90" s="1">
        <f t="shared" ca="1" si="11"/>
        <v>8.0172085964173613E-3</v>
      </c>
      <c r="Q90" s="61">
        <f t="shared" si="12"/>
        <v>27420.875999999997</v>
      </c>
      <c r="AB90" s="1">
        <v>7</v>
      </c>
      <c r="AC90" s="1" t="s">
        <v>53</v>
      </c>
      <c r="AE90" s="1" t="s">
        <v>54</v>
      </c>
    </row>
    <row r="91" spans="1:31" x14ac:dyDescent="0.2">
      <c r="A91" s="1" t="s">
        <v>75</v>
      </c>
      <c r="B91" s="15" t="s">
        <v>45</v>
      </c>
      <c r="C91" s="25">
        <v>42454.476999999999</v>
      </c>
      <c r="D91" s="25"/>
      <c r="E91" s="1">
        <f t="shared" si="8"/>
        <v>-2716.5100713190109</v>
      </c>
      <c r="F91" s="1">
        <f t="shared" si="9"/>
        <v>-2716.5</v>
      </c>
      <c r="G91" s="1">
        <f t="shared" si="10"/>
        <v>-8.0051999975694343E-3</v>
      </c>
      <c r="I91" s="1">
        <f t="shared" si="7"/>
        <v>-8.0051999975694343E-3</v>
      </c>
      <c r="O91" s="1">
        <f t="shared" ca="1" si="11"/>
        <v>7.9992780419379447E-3</v>
      </c>
      <c r="Q91" s="61">
        <f t="shared" si="12"/>
        <v>27435.976999999999</v>
      </c>
      <c r="AB91" s="1">
        <v>9</v>
      </c>
      <c r="AC91" s="1" t="s">
        <v>53</v>
      </c>
      <c r="AE91" s="1" t="s">
        <v>54</v>
      </c>
    </row>
    <row r="92" spans="1:31" x14ac:dyDescent="0.2">
      <c r="A92" s="1" t="s">
        <v>75</v>
      </c>
      <c r="B92" s="15" t="s">
        <v>45</v>
      </c>
      <c r="C92" s="25">
        <v>42466.41</v>
      </c>
      <c r="D92" s="25"/>
      <c r="E92" s="1">
        <f t="shared" si="8"/>
        <v>-2701.4971984693448</v>
      </c>
      <c r="F92" s="1">
        <f t="shared" si="9"/>
        <v>-2701.5</v>
      </c>
      <c r="G92" s="1">
        <f t="shared" si="10"/>
        <v>2.2268000029725954E-3</v>
      </c>
      <c r="I92" s="1">
        <f t="shared" si="7"/>
        <v>2.2268000029725954E-3</v>
      </c>
      <c r="O92" s="1">
        <f t="shared" ca="1" si="11"/>
        <v>7.9851223410331434E-3</v>
      </c>
      <c r="Q92" s="61">
        <f t="shared" si="12"/>
        <v>27447.910000000003</v>
      </c>
      <c r="AB92" s="1">
        <v>8</v>
      </c>
      <c r="AC92" s="1" t="s">
        <v>53</v>
      </c>
      <c r="AE92" s="1" t="s">
        <v>54</v>
      </c>
    </row>
    <row r="93" spans="1:31" x14ac:dyDescent="0.2">
      <c r="A93" s="22" t="s">
        <v>76</v>
      </c>
      <c r="B93" s="23" t="s">
        <v>45</v>
      </c>
      <c r="C93" s="22">
        <v>42470.392999999996</v>
      </c>
      <c r="D93" s="25"/>
      <c r="E93" s="1">
        <f t="shared" si="8"/>
        <v>-2696.4861976681973</v>
      </c>
      <c r="F93" s="1">
        <f t="shared" si="9"/>
        <v>-2696.5</v>
      </c>
      <c r="G93" s="1">
        <f t="shared" si="10"/>
        <v>1.0970799994538538E-2</v>
      </c>
      <c r="I93" s="1">
        <f t="shared" si="7"/>
        <v>1.0970799994538538E-2</v>
      </c>
      <c r="O93" s="1">
        <f t="shared" ca="1" si="11"/>
        <v>7.9804037740648769E-3</v>
      </c>
      <c r="Q93" s="61">
        <f t="shared" si="12"/>
        <v>27451.892999999996</v>
      </c>
    </row>
    <row r="94" spans="1:31" x14ac:dyDescent="0.2">
      <c r="A94" s="1" t="s">
        <v>75</v>
      </c>
      <c r="B94" s="15" t="s">
        <v>45</v>
      </c>
      <c r="C94" s="25">
        <v>42470.41</v>
      </c>
      <c r="D94" s="25"/>
      <c r="E94" s="1">
        <f t="shared" si="8"/>
        <v>-2696.4648100172672</v>
      </c>
      <c r="F94" s="1">
        <f t="shared" si="9"/>
        <v>-2696.5</v>
      </c>
      <c r="G94" s="1">
        <f t="shared" si="10"/>
        <v>2.7970800001639873E-2</v>
      </c>
      <c r="I94" s="1">
        <f t="shared" si="7"/>
        <v>2.7970800001639873E-2</v>
      </c>
      <c r="O94" s="1">
        <f t="shared" ca="1" si="11"/>
        <v>7.9804037740648769E-3</v>
      </c>
      <c r="Q94" s="61">
        <f t="shared" si="12"/>
        <v>27451.910000000003</v>
      </c>
      <c r="AB94" s="1">
        <v>8</v>
      </c>
      <c r="AC94" s="1" t="s">
        <v>53</v>
      </c>
      <c r="AE94" s="1" t="s">
        <v>54</v>
      </c>
    </row>
    <row r="95" spans="1:31" x14ac:dyDescent="0.2">
      <c r="A95" s="1" t="s">
        <v>77</v>
      </c>
      <c r="B95" s="15"/>
      <c r="C95" s="25">
        <v>42832.436999999998</v>
      </c>
      <c r="D95" s="25"/>
      <c r="E95" s="1">
        <f t="shared" si="8"/>
        <v>-2240.9996864822024</v>
      </c>
      <c r="F95" s="1">
        <f t="shared" si="9"/>
        <v>-2241</v>
      </c>
      <c r="G95" s="1">
        <f t="shared" si="10"/>
        <v>2.4919999850681052E-4</v>
      </c>
      <c r="I95" s="1">
        <f t="shared" si="7"/>
        <v>2.4919999850681052E-4</v>
      </c>
      <c r="O95" s="1">
        <f t="shared" ca="1" si="11"/>
        <v>7.5505423232557246E-3</v>
      </c>
      <c r="Q95" s="61">
        <f t="shared" si="12"/>
        <v>27813.936999999998</v>
      </c>
      <c r="AB95" s="1">
        <v>11</v>
      </c>
      <c r="AC95" s="1" t="s">
        <v>53</v>
      </c>
      <c r="AE95" s="1" t="s">
        <v>54</v>
      </c>
    </row>
    <row r="96" spans="1:31" x14ac:dyDescent="0.2">
      <c r="A96" s="1" t="s">
        <v>78</v>
      </c>
      <c r="B96" s="15" t="s">
        <v>45</v>
      </c>
      <c r="C96" s="25">
        <v>42842.362000000001</v>
      </c>
      <c r="D96" s="25"/>
      <c r="E96" s="1">
        <f t="shared" si="8"/>
        <v>-2228.513072635481</v>
      </c>
      <c r="F96" s="1">
        <f t="shared" si="9"/>
        <v>-2228.5</v>
      </c>
      <c r="G96" s="1">
        <f t="shared" si="10"/>
        <v>-1.0390800001914613E-2</v>
      </c>
      <c r="I96" s="1">
        <f t="shared" si="7"/>
        <v>-1.0390800001914613E-2</v>
      </c>
      <c r="O96" s="1">
        <f t="shared" ca="1" si="11"/>
        <v>7.5387459058350557E-3</v>
      </c>
      <c r="Q96" s="61">
        <f t="shared" si="12"/>
        <v>27823.862000000001</v>
      </c>
      <c r="AB96" s="1">
        <v>9</v>
      </c>
      <c r="AC96" s="1" t="s">
        <v>79</v>
      </c>
      <c r="AE96" s="1" t="s">
        <v>54</v>
      </c>
    </row>
    <row r="97" spans="1:31" x14ac:dyDescent="0.2">
      <c r="A97" s="22" t="s">
        <v>80</v>
      </c>
      <c r="B97" s="23" t="s">
        <v>43</v>
      </c>
      <c r="C97" s="22">
        <v>42848.337</v>
      </c>
      <c r="D97" s="25"/>
      <c r="E97" s="1">
        <f t="shared" si="8"/>
        <v>-2220.9959423851919</v>
      </c>
      <c r="F97" s="1">
        <f t="shared" si="9"/>
        <v>-2221</v>
      </c>
      <c r="G97" s="1">
        <f t="shared" si="10"/>
        <v>3.2252000019070692E-3</v>
      </c>
      <c r="I97" s="1">
        <f t="shared" si="7"/>
        <v>3.2252000019070692E-3</v>
      </c>
      <c r="O97" s="1">
        <f t="shared" ca="1" si="11"/>
        <v>7.5316680553826551E-3</v>
      </c>
      <c r="Q97" s="61">
        <f t="shared" si="12"/>
        <v>27829.837</v>
      </c>
    </row>
    <row r="98" spans="1:31" x14ac:dyDescent="0.2">
      <c r="A98" s="1" t="s">
        <v>78</v>
      </c>
      <c r="B98" s="15"/>
      <c r="C98" s="25">
        <v>42879.34</v>
      </c>
      <c r="D98" s="25"/>
      <c r="E98" s="1">
        <f t="shared" si="8"/>
        <v>-2181.9911575902556</v>
      </c>
      <c r="F98" s="1">
        <f t="shared" si="9"/>
        <v>-2182</v>
      </c>
      <c r="G98" s="1">
        <f t="shared" si="10"/>
        <v>7.0283999957609922E-3</v>
      </c>
      <c r="I98" s="1">
        <f t="shared" si="7"/>
        <v>7.0283999957609922E-3</v>
      </c>
      <c r="O98" s="1">
        <f t="shared" ca="1" si="11"/>
        <v>7.4948632330301699E-3</v>
      </c>
      <c r="Q98" s="61">
        <f t="shared" si="12"/>
        <v>27860.839999999997</v>
      </c>
      <c r="AB98" s="1">
        <v>7</v>
      </c>
      <c r="AC98" s="1" t="s">
        <v>53</v>
      </c>
      <c r="AE98" s="1" t="s">
        <v>54</v>
      </c>
    </row>
    <row r="99" spans="1:31" x14ac:dyDescent="0.2">
      <c r="A99" s="22" t="s">
        <v>81</v>
      </c>
      <c r="B99" s="23" t="s">
        <v>43</v>
      </c>
      <c r="C99" s="22">
        <v>43044.659</v>
      </c>
      <c r="D99" s="25"/>
      <c r="E99" s="1">
        <f t="shared" si="8"/>
        <v>-1974.0038009629986</v>
      </c>
      <c r="F99" s="1">
        <f t="shared" si="9"/>
        <v>-1974</v>
      </c>
      <c r="G99" s="1">
        <f t="shared" si="10"/>
        <v>-3.0211999983293936E-3</v>
      </c>
      <c r="I99" s="1">
        <f t="shared" si="7"/>
        <v>-3.0211999983293936E-3</v>
      </c>
      <c r="O99" s="1">
        <f t="shared" ca="1" si="11"/>
        <v>7.29857084715025E-3</v>
      </c>
      <c r="Q99" s="61">
        <f t="shared" si="12"/>
        <v>28026.159</v>
      </c>
    </row>
    <row r="100" spans="1:31" x14ac:dyDescent="0.2">
      <c r="A100" s="22" t="s">
        <v>81</v>
      </c>
      <c r="B100" s="23" t="s">
        <v>43</v>
      </c>
      <c r="C100" s="22">
        <v>43048.633999999998</v>
      </c>
      <c r="D100" s="25"/>
      <c r="E100" s="1">
        <f t="shared" si="8"/>
        <v>-1969.0028649387484</v>
      </c>
      <c r="F100" s="1">
        <f t="shared" si="9"/>
        <v>-1969</v>
      </c>
      <c r="G100" s="1">
        <f t="shared" si="10"/>
        <v>-2.2772000011173077E-3</v>
      </c>
      <c r="I100" s="1">
        <f t="shared" ref="I100:I119" si="13">+G100</f>
        <v>-2.2772000011173077E-3</v>
      </c>
      <c r="O100" s="1">
        <f t="shared" ca="1" si="11"/>
        <v>7.2938522801819826E-3</v>
      </c>
      <c r="Q100" s="61">
        <f t="shared" si="12"/>
        <v>28030.133999999998</v>
      </c>
    </row>
    <row r="101" spans="1:31" x14ac:dyDescent="0.2">
      <c r="A101" s="1" t="s">
        <v>82</v>
      </c>
      <c r="B101" s="15"/>
      <c r="C101" s="25">
        <v>43144.817999999999</v>
      </c>
      <c r="D101" s="25"/>
      <c r="E101" s="1">
        <f t="shared" si="8"/>
        <v>-1847.9940522200898</v>
      </c>
      <c r="F101" s="1">
        <f t="shared" si="9"/>
        <v>-1848</v>
      </c>
      <c r="G101" s="1">
        <f t="shared" si="10"/>
        <v>4.7275999968405813E-3</v>
      </c>
      <c r="I101" s="1">
        <f t="shared" si="13"/>
        <v>4.7275999968405813E-3</v>
      </c>
      <c r="O101" s="1">
        <f t="shared" ca="1" si="11"/>
        <v>7.1796629595499133E-3</v>
      </c>
      <c r="Q101" s="61">
        <f t="shared" si="12"/>
        <v>28126.317999999999</v>
      </c>
      <c r="AB101" s="1">
        <v>12</v>
      </c>
      <c r="AC101" s="1" t="s">
        <v>83</v>
      </c>
      <c r="AE101" s="1" t="s">
        <v>84</v>
      </c>
    </row>
    <row r="102" spans="1:31" x14ac:dyDescent="0.2">
      <c r="A102" s="1" t="s">
        <v>85</v>
      </c>
      <c r="B102" s="15"/>
      <c r="C102" s="25">
        <v>43220.332999999999</v>
      </c>
      <c r="D102" s="25"/>
      <c r="E102" s="1">
        <f t="shared" si="8"/>
        <v>-1752.9888487304311</v>
      </c>
      <c r="F102" s="1">
        <f t="shared" si="9"/>
        <v>-1753</v>
      </c>
      <c r="G102" s="1">
        <f t="shared" si="10"/>
        <v>8.8636000000406057E-3</v>
      </c>
      <c r="I102" s="1">
        <f t="shared" si="13"/>
        <v>8.8636000000406057E-3</v>
      </c>
      <c r="O102" s="1">
        <f t="shared" ca="1" si="11"/>
        <v>7.0900101871528348E-3</v>
      </c>
      <c r="Q102" s="61">
        <f t="shared" si="12"/>
        <v>28201.832999999999</v>
      </c>
      <c r="AB102" s="1">
        <v>5</v>
      </c>
      <c r="AC102" s="1" t="s">
        <v>64</v>
      </c>
      <c r="AE102" s="1" t="s">
        <v>54</v>
      </c>
    </row>
    <row r="103" spans="1:31" x14ac:dyDescent="0.2">
      <c r="A103" s="1" t="s">
        <v>86</v>
      </c>
      <c r="B103" s="15"/>
      <c r="C103" s="25">
        <v>43447.656999999999</v>
      </c>
      <c r="D103" s="25"/>
      <c r="E103" s="1">
        <f t="shared" si="8"/>
        <v>-1466.9931806104098</v>
      </c>
      <c r="F103" s="1">
        <f t="shared" si="9"/>
        <v>-1467</v>
      </c>
      <c r="G103" s="1">
        <f t="shared" si="10"/>
        <v>5.4203999970923178E-3</v>
      </c>
      <c r="I103" s="1">
        <f t="shared" si="13"/>
        <v>5.4203999970923178E-3</v>
      </c>
      <c r="O103" s="1">
        <f t="shared" ca="1" si="11"/>
        <v>6.8201081565679444E-3</v>
      </c>
      <c r="Q103" s="61">
        <f t="shared" si="12"/>
        <v>28429.156999999999</v>
      </c>
      <c r="AB103" s="1">
        <v>11</v>
      </c>
      <c r="AC103" s="1" t="s">
        <v>53</v>
      </c>
      <c r="AE103" s="1" t="s">
        <v>54</v>
      </c>
    </row>
    <row r="104" spans="1:31" x14ac:dyDescent="0.2">
      <c r="A104" s="22" t="s">
        <v>87</v>
      </c>
      <c r="B104" s="23" t="s">
        <v>43</v>
      </c>
      <c r="C104" s="22">
        <v>43463.54</v>
      </c>
      <c r="D104" s="25"/>
      <c r="E104" s="1">
        <f t="shared" si="8"/>
        <v>-1447.0108241643209</v>
      </c>
      <c r="F104" s="1">
        <f t="shared" si="9"/>
        <v>-1447</v>
      </c>
      <c r="G104" s="1">
        <f t="shared" si="10"/>
        <v>-8.6035999993328005E-3</v>
      </c>
      <c r="I104" s="1">
        <f t="shared" si="13"/>
        <v>-8.6035999993328005E-3</v>
      </c>
      <c r="O104" s="1">
        <f t="shared" ca="1" si="11"/>
        <v>6.8012338886948749E-3</v>
      </c>
      <c r="Q104" s="61">
        <f t="shared" si="12"/>
        <v>28445.040000000001</v>
      </c>
    </row>
    <row r="105" spans="1:31" x14ac:dyDescent="0.2">
      <c r="A105" s="1" t="s">
        <v>86</v>
      </c>
      <c r="B105" s="15"/>
      <c r="C105" s="25">
        <v>43463.548000000003</v>
      </c>
      <c r="D105" s="25"/>
      <c r="E105" s="1">
        <f t="shared" si="8"/>
        <v>-1447.0007593874147</v>
      </c>
      <c r="F105" s="1">
        <f t="shared" si="9"/>
        <v>-1447</v>
      </c>
      <c r="G105" s="1">
        <f t="shared" si="10"/>
        <v>-6.03599997702986E-4</v>
      </c>
      <c r="I105" s="1">
        <f t="shared" si="13"/>
        <v>-6.03599997702986E-4</v>
      </c>
      <c r="O105" s="1">
        <f t="shared" ca="1" si="11"/>
        <v>6.8012338886948749E-3</v>
      </c>
      <c r="Q105" s="61">
        <f t="shared" si="12"/>
        <v>28445.048000000003</v>
      </c>
      <c r="AB105" s="1">
        <v>6</v>
      </c>
      <c r="AC105" s="1" t="s">
        <v>53</v>
      </c>
      <c r="AE105" s="1" t="s">
        <v>54</v>
      </c>
    </row>
    <row r="106" spans="1:31" x14ac:dyDescent="0.2">
      <c r="A106" s="1" t="s">
        <v>88</v>
      </c>
      <c r="B106" s="15"/>
      <c r="C106" s="25">
        <v>43513.605000000003</v>
      </c>
      <c r="D106" s="25"/>
      <c r="E106" s="1">
        <f t="shared" si="8"/>
        <v>-1384.0241922010021</v>
      </c>
      <c r="F106" s="1">
        <f t="shared" si="9"/>
        <v>-1384</v>
      </c>
      <c r="G106" s="1">
        <f t="shared" si="10"/>
        <v>-1.9229199999244884E-2</v>
      </c>
      <c r="I106" s="1">
        <f t="shared" si="13"/>
        <v>-1.9229199999244884E-2</v>
      </c>
      <c r="O106" s="1">
        <f t="shared" ca="1" si="11"/>
        <v>6.7417799448947074E-3</v>
      </c>
      <c r="Q106" s="61">
        <f t="shared" si="12"/>
        <v>28495.105000000003</v>
      </c>
      <c r="AB106" s="1">
        <v>10</v>
      </c>
      <c r="AC106" s="1" t="s">
        <v>53</v>
      </c>
      <c r="AE106" s="1" t="s">
        <v>54</v>
      </c>
    </row>
    <row r="107" spans="1:31" x14ac:dyDescent="0.2">
      <c r="A107" s="1" t="s">
        <v>88</v>
      </c>
      <c r="B107" s="15"/>
      <c r="C107" s="25">
        <v>43549.37</v>
      </c>
      <c r="D107" s="25"/>
      <c r="E107" s="1">
        <f t="shared" si="8"/>
        <v>-1339.0283489538642</v>
      </c>
      <c r="F107" s="1">
        <f t="shared" si="9"/>
        <v>-1339</v>
      </c>
      <c r="G107" s="1">
        <f t="shared" si="10"/>
        <v>-2.2533199997269548E-2</v>
      </c>
      <c r="I107" s="1">
        <f t="shared" si="13"/>
        <v>-2.2533199997269548E-2</v>
      </c>
      <c r="O107" s="1">
        <f t="shared" ca="1" si="11"/>
        <v>6.699312842180301E-3</v>
      </c>
      <c r="Q107" s="61">
        <f t="shared" si="12"/>
        <v>28530.870000000003</v>
      </c>
      <c r="AB107" s="1">
        <v>6</v>
      </c>
      <c r="AC107" s="1" t="s">
        <v>53</v>
      </c>
      <c r="AE107" s="1" t="s">
        <v>54</v>
      </c>
    </row>
    <row r="108" spans="1:31" x14ac:dyDescent="0.2">
      <c r="A108" s="22" t="s">
        <v>89</v>
      </c>
      <c r="B108" s="23" t="s">
        <v>45</v>
      </c>
      <c r="C108" s="22">
        <v>43590.292999999998</v>
      </c>
      <c r="D108" s="25"/>
      <c r="E108" s="1">
        <f t="shared" si="8"/>
        <v>-1287.5432407977776</v>
      </c>
      <c r="F108" s="1">
        <f t="shared" si="9"/>
        <v>-1287.5</v>
      </c>
      <c r="G108" s="1">
        <f t="shared" si="10"/>
        <v>-3.4370000001217704E-2</v>
      </c>
      <c r="I108" s="1">
        <f t="shared" si="13"/>
        <v>-3.4370000001217704E-2</v>
      </c>
      <c r="O108" s="1">
        <f t="shared" ca="1" si="11"/>
        <v>6.6507116024071477E-3</v>
      </c>
      <c r="Q108" s="61">
        <f t="shared" si="12"/>
        <v>28571.792999999998</v>
      </c>
    </row>
    <row r="109" spans="1:31" x14ac:dyDescent="0.2">
      <c r="A109" s="1" t="s">
        <v>90</v>
      </c>
      <c r="B109" s="15" t="s">
        <v>45</v>
      </c>
      <c r="C109" s="25">
        <v>43598.292999999998</v>
      </c>
      <c r="D109" s="25"/>
      <c r="E109" s="1">
        <f t="shared" si="8"/>
        <v>-1277.4784638936223</v>
      </c>
      <c r="F109" s="1">
        <f t="shared" si="9"/>
        <v>-1277.5</v>
      </c>
      <c r="G109" s="1">
        <f t="shared" si="10"/>
        <v>1.7117999996116851E-2</v>
      </c>
      <c r="I109" s="1">
        <f t="shared" si="13"/>
        <v>1.7117999996116851E-2</v>
      </c>
      <c r="O109" s="1">
        <f t="shared" ca="1" si="11"/>
        <v>6.6412744684706138E-3</v>
      </c>
      <c r="Q109" s="61">
        <f t="shared" si="12"/>
        <v>28579.792999999998</v>
      </c>
      <c r="AB109" s="1">
        <v>7</v>
      </c>
      <c r="AC109" s="1" t="s">
        <v>53</v>
      </c>
      <c r="AE109" s="1" t="s">
        <v>54</v>
      </c>
    </row>
    <row r="110" spans="1:31" x14ac:dyDescent="0.2">
      <c r="A110" s="1" t="s">
        <v>90</v>
      </c>
      <c r="B110" s="15"/>
      <c r="C110" s="25">
        <v>43611.375999999997</v>
      </c>
      <c r="D110" s="25"/>
      <c r="E110" s="1">
        <f t="shared" si="8"/>
        <v>-1261.0187793639914</v>
      </c>
      <c r="F110" s="1">
        <f t="shared" si="9"/>
        <v>-1261</v>
      </c>
      <c r="G110" s="1">
        <f t="shared" si="10"/>
        <v>-1.4926800002285745E-2</v>
      </c>
      <c r="I110" s="1">
        <f t="shared" si="13"/>
        <v>-1.4926800002285745E-2</v>
      </c>
      <c r="O110" s="1">
        <f t="shared" ca="1" si="11"/>
        <v>6.6257031974753314E-3</v>
      </c>
      <c r="Q110" s="61">
        <f t="shared" si="12"/>
        <v>28592.875999999997</v>
      </c>
      <c r="AB110" s="1">
        <v>5</v>
      </c>
      <c r="AC110" s="1" t="s">
        <v>53</v>
      </c>
      <c r="AE110" s="1" t="s">
        <v>54</v>
      </c>
    </row>
    <row r="111" spans="1:31" x14ac:dyDescent="0.2">
      <c r="A111" s="1" t="s">
        <v>91</v>
      </c>
      <c r="B111" s="15"/>
      <c r="C111" s="25">
        <v>43878.468000000001</v>
      </c>
      <c r="D111" s="25"/>
      <c r="E111" s="1">
        <f t="shared" si="8"/>
        <v>-924.99110525341041</v>
      </c>
      <c r="F111" s="1">
        <f t="shared" si="9"/>
        <v>-925</v>
      </c>
      <c r="G111" s="1">
        <f t="shared" si="10"/>
        <v>7.069999999657739E-3</v>
      </c>
      <c r="I111" s="1">
        <f t="shared" si="13"/>
        <v>7.069999999657739E-3</v>
      </c>
      <c r="O111" s="1">
        <f t="shared" ca="1" si="11"/>
        <v>6.3086154972077681E-3</v>
      </c>
      <c r="Q111" s="61">
        <f t="shared" si="12"/>
        <v>28859.968000000001</v>
      </c>
      <c r="AB111" s="1">
        <v>6</v>
      </c>
      <c r="AC111" s="1" t="s">
        <v>53</v>
      </c>
      <c r="AE111" s="1" t="s">
        <v>54</v>
      </c>
    </row>
    <row r="112" spans="1:31" x14ac:dyDescent="0.2">
      <c r="A112" s="1" t="s">
        <v>82</v>
      </c>
      <c r="B112" s="15" t="s">
        <v>45</v>
      </c>
      <c r="C112" s="25">
        <v>43879.665000000001</v>
      </c>
      <c r="D112" s="25"/>
      <c r="E112" s="1">
        <f t="shared" si="8"/>
        <v>-923.48516300912604</v>
      </c>
      <c r="F112" s="1">
        <f t="shared" si="9"/>
        <v>-923.5</v>
      </c>
      <c r="G112" s="1">
        <f t="shared" si="10"/>
        <v>1.1793199999374337E-2</v>
      </c>
      <c r="I112" s="1">
        <f t="shared" si="13"/>
        <v>1.1793199999374337E-2</v>
      </c>
      <c r="O112" s="1">
        <f t="shared" ca="1" si="11"/>
        <v>6.3071999271172878E-3</v>
      </c>
      <c r="Q112" s="61">
        <f t="shared" si="12"/>
        <v>28861.165000000001</v>
      </c>
      <c r="AA112" s="1" t="s">
        <v>92</v>
      </c>
      <c r="AB112" s="1">
        <v>13</v>
      </c>
      <c r="AC112" s="1" t="s">
        <v>83</v>
      </c>
      <c r="AE112" s="1" t="s">
        <v>84</v>
      </c>
    </row>
    <row r="113" spans="1:31" x14ac:dyDescent="0.2">
      <c r="A113" s="1" t="s">
        <v>93</v>
      </c>
      <c r="B113" s="15" t="s">
        <v>45</v>
      </c>
      <c r="C113" s="25">
        <v>43931.32</v>
      </c>
      <c r="D113" s="25"/>
      <c r="E113" s="1">
        <f t="shared" si="8"/>
        <v>-858.49815663611071</v>
      </c>
      <c r="F113" s="1">
        <f t="shared" si="9"/>
        <v>-858.5</v>
      </c>
      <c r="G113" s="1">
        <f t="shared" si="10"/>
        <v>1.4652000027126633E-3</v>
      </c>
      <c r="I113" s="1">
        <f t="shared" si="13"/>
        <v>1.4652000027126633E-3</v>
      </c>
      <c r="O113" s="1">
        <f t="shared" ca="1" si="11"/>
        <v>6.2458585565298127E-3</v>
      </c>
      <c r="Q113" s="61">
        <f t="shared" si="12"/>
        <v>28912.82</v>
      </c>
      <c r="AB113" s="1">
        <v>7</v>
      </c>
      <c r="AC113" s="1" t="s">
        <v>79</v>
      </c>
      <c r="AE113" s="1" t="s">
        <v>54</v>
      </c>
    </row>
    <row r="114" spans="1:31" x14ac:dyDescent="0.2">
      <c r="A114" s="1" t="s">
        <v>94</v>
      </c>
      <c r="B114" s="15"/>
      <c r="C114" s="25">
        <v>44214.69</v>
      </c>
      <c r="D114" s="25"/>
      <c r="E114" s="1">
        <f t="shared" si="8"/>
        <v>-501.99117771980207</v>
      </c>
      <c r="F114" s="1">
        <f t="shared" si="9"/>
        <v>-502</v>
      </c>
      <c r="G114" s="1">
        <f t="shared" si="10"/>
        <v>7.0124000048963353E-3</v>
      </c>
      <c r="I114" s="1">
        <f t="shared" si="13"/>
        <v>7.0124000048963353E-3</v>
      </c>
      <c r="O114" s="1">
        <f t="shared" ca="1" si="11"/>
        <v>5.9094247316923533E-3</v>
      </c>
      <c r="Q114" s="61">
        <f t="shared" si="12"/>
        <v>29196.190000000002</v>
      </c>
      <c r="AB114" s="1">
        <v>8</v>
      </c>
      <c r="AC114" s="1" t="s">
        <v>53</v>
      </c>
      <c r="AE114" s="1" t="s">
        <v>54</v>
      </c>
    </row>
    <row r="115" spans="1:31" x14ac:dyDescent="0.2">
      <c r="A115" s="22" t="s">
        <v>95</v>
      </c>
      <c r="B115" s="23" t="s">
        <v>43</v>
      </c>
      <c r="C115" s="22">
        <v>44253.623</v>
      </c>
      <c r="D115" s="25"/>
      <c r="E115" s="1">
        <f t="shared" si="8"/>
        <v>-453.00968281862151</v>
      </c>
      <c r="F115" s="1">
        <f t="shared" si="9"/>
        <v>-453</v>
      </c>
      <c r="G115" s="1">
        <f t="shared" si="10"/>
        <v>-7.6964000036241487E-3</v>
      </c>
      <c r="I115" s="1">
        <f t="shared" si="13"/>
        <v>-7.6964000036241487E-3</v>
      </c>
      <c r="O115" s="1">
        <f t="shared" ca="1" si="11"/>
        <v>5.8631827754033333E-3</v>
      </c>
      <c r="Q115" s="61">
        <f t="shared" si="12"/>
        <v>29235.123</v>
      </c>
    </row>
    <row r="116" spans="1:31" x14ac:dyDescent="0.2">
      <c r="A116" s="1" t="s">
        <v>82</v>
      </c>
      <c r="B116" s="15" t="s">
        <v>45</v>
      </c>
      <c r="C116" s="25">
        <v>44270.709000000003</v>
      </c>
      <c r="D116" s="25"/>
      <c r="E116" s="1">
        <f t="shared" si="8"/>
        <v>-431.51383554556844</v>
      </c>
      <c r="F116" s="1">
        <f t="shared" si="9"/>
        <v>-431.5</v>
      </c>
      <c r="G116" s="1">
        <f t="shared" si="10"/>
        <v>-1.0997199999110308E-2</v>
      </c>
      <c r="I116" s="1">
        <f t="shared" si="13"/>
        <v>-1.0997199999110308E-2</v>
      </c>
      <c r="O116" s="1">
        <f t="shared" ca="1" si="11"/>
        <v>5.8428929374397844E-3</v>
      </c>
      <c r="Q116" s="61">
        <f t="shared" si="12"/>
        <v>29252.209000000003</v>
      </c>
      <c r="AA116" s="1" t="s">
        <v>92</v>
      </c>
      <c r="AB116" s="1">
        <v>9</v>
      </c>
      <c r="AC116" s="1" t="s">
        <v>83</v>
      </c>
      <c r="AE116" s="1" t="s">
        <v>84</v>
      </c>
    </row>
    <row r="117" spans="1:31" x14ac:dyDescent="0.2">
      <c r="A117" s="1" t="s">
        <v>96</v>
      </c>
      <c r="B117" s="15"/>
      <c r="C117" s="25">
        <v>44591.447999999997</v>
      </c>
      <c r="D117" s="25"/>
      <c r="E117" s="1">
        <f t="shared" si="8"/>
        <v>-27.993025612848779</v>
      </c>
      <c r="F117" s="1">
        <f t="shared" si="9"/>
        <v>-28</v>
      </c>
      <c r="G117" s="1">
        <f t="shared" si="10"/>
        <v>5.5435999965993688E-3</v>
      </c>
      <c r="I117" s="1">
        <f t="shared" si="13"/>
        <v>5.5435999965993688E-3</v>
      </c>
      <c r="O117" s="1">
        <f t="shared" ca="1" si="11"/>
        <v>5.4621045831006118E-3</v>
      </c>
      <c r="Q117" s="61">
        <f t="shared" si="12"/>
        <v>29572.947999999997</v>
      </c>
      <c r="AB117" s="1">
        <v>6</v>
      </c>
      <c r="AC117" s="1" t="s">
        <v>53</v>
      </c>
      <c r="AE117" s="1" t="s">
        <v>54</v>
      </c>
    </row>
    <row r="118" spans="1:31" x14ac:dyDescent="0.2">
      <c r="A118" s="1" t="s">
        <v>96</v>
      </c>
      <c r="B118" s="15"/>
      <c r="C118" s="25">
        <v>44602.578999999998</v>
      </c>
      <c r="D118" s="25"/>
      <c r="E118" s="1">
        <f t="shared" si="8"/>
        <v>-13.989146647828381</v>
      </c>
      <c r="F118" s="1">
        <f t="shared" si="9"/>
        <v>-14</v>
      </c>
      <c r="G118" s="1">
        <f t="shared" si="10"/>
        <v>8.6267999940901063E-3</v>
      </c>
      <c r="I118" s="1">
        <f t="shared" si="13"/>
        <v>8.6267999940901063E-3</v>
      </c>
      <c r="O118" s="1">
        <f t="shared" ca="1" si="11"/>
        <v>5.4488925955894635E-3</v>
      </c>
      <c r="Q118" s="61">
        <f t="shared" si="12"/>
        <v>29584.078999999998</v>
      </c>
      <c r="AB118" s="1">
        <v>6</v>
      </c>
      <c r="AC118" s="1" t="s">
        <v>53</v>
      </c>
      <c r="AE118" s="1" t="s">
        <v>54</v>
      </c>
    </row>
    <row r="119" spans="1:31" x14ac:dyDescent="0.2">
      <c r="A119" s="1" t="s">
        <v>82</v>
      </c>
      <c r="B119" s="15"/>
      <c r="C119" s="25">
        <v>44608.925999999999</v>
      </c>
      <c r="D119" s="25"/>
      <c r="E119" s="1">
        <f t="shared" si="8"/>
        <v>-6.0040042714923167</v>
      </c>
      <c r="F119" s="1">
        <f t="shared" si="9"/>
        <v>-6</v>
      </c>
      <c r="G119" s="1">
        <f t="shared" si="10"/>
        <v>-3.1827999991946854E-3</v>
      </c>
      <c r="I119" s="1">
        <f t="shared" si="13"/>
        <v>-3.1827999991946854E-3</v>
      </c>
      <c r="O119" s="1">
        <f t="shared" ca="1" si="11"/>
        <v>5.4413428884402364E-3</v>
      </c>
      <c r="Q119" s="61">
        <f t="shared" si="12"/>
        <v>29590.425999999999</v>
      </c>
      <c r="AA119" s="1" t="s">
        <v>92</v>
      </c>
      <c r="AB119" s="1">
        <v>13</v>
      </c>
      <c r="AC119" s="1" t="s">
        <v>83</v>
      </c>
      <c r="AE119" s="1" t="s">
        <v>84</v>
      </c>
    </row>
    <row r="120" spans="1:31" x14ac:dyDescent="0.2">
      <c r="A120" s="1" t="s">
        <v>97</v>
      </c>
      <c r="B120" s="15"/>
      <c r="C120" s="25">
        <v>44613.69829</v>
      </c>
      <c r="D120" s="25" t="s">
        <v>15</v>
      </c>
      <c r="E120" s="1">
        <f t="shared" si="8"/>
        <v>0</v>
      </c>
      <c r="F120" s="1">
        <f t="shared" si="9"/>
        <v>0</v>
      </c>
      <c r="G120" s="1">
        <f t="shared" si="10"/>
        <v>0</v>
      </c>
      <c r="H120" s="1">
        <f>+G120</f>
        <v>0</v>
      </c>
      <c r="O120" s="1">
        <f t="shared" ca="1" si="11"/>
        <v>5.4356806080783152E-3</v>
      </c>
      <c r="Q120" s="61">
        <f t="shared" si="12"/>
        <v>29595.19829</v>
      </c>
    </row>
    <row r="121" spans="1:31" x14ac:dyDescent="0.2">
      <c r="A121" s="1" t="s">
        <v>62</v>
      </c>
      <c r="B121" s="15" t="s">
        <v>43</v>
      </c>
      <c r="C121" s="25">
        <v>44613.698299999996</v>
      </c>
      <c r="D121" s="25"/>
      <c r="E121" s="1">
        <f t="shared" si="8"/>
        <v>1.2580966235441231E-5</v>
      </c>
      <c r="F121" s="1">
        <f t="shared" si="9"/>
        <v>0</v>
      </c>
      <c r="G121" s="1">
        <f t="shared" si="10"/>
        <v>9.9999961093999445E-6</v>
      </c>
      <c r="O121" s="1">
        <f t="shared" ca="1" si="11"/>
        <v>5.4356806080783152E-3</v>
      </c>
      <c r="Q121" s="61">
        <f t="shared" si="12"/>
        <v>29595.198299999996</v>
      </c>
    </row>
    <row r="122" spans="1:31" x14ac:dyDescent="0.2">
      <c r="A122" s="1" t="s">
        <v>62</v>
      </c>
      <c r="B122" s="15" t="s">
        <v>45</v>
      </c>
      <c r="C122" s="25">
        <v>44615.687100000003</v>
      </c>
      <c r="D122" s="25"/>
      <c r="E122" s="1">
        <f t="shared" si="8"/>
        <v>2.5021161193473178</v>
      </c>
      <c r="F122" s="1">
        <f t="shared" si="9"/>
        <v>2.5</v>
      </c>
      <c r="G122" s="1">
        <f t="shared" si="10"/>
        <v>1.6820000018924475E-3</v>
      </c>
      <c r="O122" s="1">
        <f t="shared" ca="1" si="11"/>
        <v>5.4333213245941819E-3</v>
      </c>
      <c r="Q122" s="61">
        <f t="shared" si="12"/>
        <v>29597.187100000003</v>
      </c>
    </row>
    <row r="123" spans="1:31" x14ac:dyDescent="0.2">
      <c r="A123" s="1" t="s">
        <v>96</v>
      </c>
      <c r="B123" s="15"/>
      <c r="C123" s="25">
        <v>44626.415999999997</v>
      </c>
      <c r="D123" s="25"/>
      <c r="E123" s="1">
        <f t="shared" si="8"/>
        <v>16.000114235214301</v>
      </c>
      <c r="F123" s="1">
        <f t="shared" si="9"/>
        <v>16</v>
      </c>
      <c r="G123" s="1">
        <f t="shared" si="10"/>
        <v>9.0800000180024654E-5</v>
      </c>
      <c r="I123" s="1">
        <f t="shared" ref="I123:I154" si="14">+G123</f>
        <v>9.0800000180024654E-5</v>
      </c>
      <c r="O123" s="1">
        <f t="shared" ca="1" si="11"/>
        <v>5.4205811937798601E-3</v>
      </c>
      <c r="Q123" s="61">
        <f t="shared" si="12"/>
        <v>29607.915999999997</v>
      </c>
      <c r="AB123" s="1">
        <v>7</v>
      </c>
      <c r="AC123" s="1" t="s">
        <v>53</v>
      </c>
      <c r="AE123" s="1" t="s">
        <v>54</v>
      </c>
    </row>
    <row r="124" spans="1:31" x14ac:dyDescent="0.2">
      <c r="A124" s="1" t="s">
        <v>82</v>
      </c>
      <c r="B124" s="15" t="s">
        <v>45</v>
      </c>
      <c r="C124" s="25">
        <v>44654.629000000001</v>
      </c>
      <c r="D124" s="25"/>
      <c r="E124" s="1">
        <f t="shared" si="8"/>
        <v>51.494808084834681</v>
      </c>
      <c r="F124" s="1">
        <f t="shared" si="9"/>
        <v>51.5</v>
      </c>
      <c r="G124" s="1">
        <f t="shared" si="10"/>
        <v>-4.1267999986303039E-3</v>
      </c>
      <c r="I124" s="1">
        <f t="shared" si="14"/>
        <v>-4.1267999986303039E-3</v>
      </c>
      <c r="O124" s="1">
        <f t="shared" ca="1" si="11"/>
        <v>5.3870793683051619E-3</v>
      </c>
      <c r="Q124" s="61">
        <f t="shared" si="12"/>
        <v>29636.129000000001</v>
      </c>
      <c r="AA124" s="1" t="s">
        <v>92</v>
      </c>
      <c r="AB124" s="1">
        <v>13</v>
      </c>
      <c r="AC124" s="1" t="s">
        <v>83</v>
      </c>
      <c r="AE124" s="1" t="s">
        <v>84</v>
      </c>
    </row>
    <row r="125" spans="1:31" x14ac:dyDescent="0.2">
      <c r="A125" s="1" t="s">
        <v>82</v>
      </c>
      <c r="B125" s="15" t="s">
        <v>45</v>
      </c>
      <c r="C125" s="25">
        <v>45026.623</v>
      </c>
      <c r="D125" s="25"/>
      <c r="E125" s="1">
        <f t="shared" si="8"/>
        <v>519.49938554536914</v>
      </c>
      <c r="F125" s="1">
        <f t="shared" si="9"/>
        <v>519.5</v>
      </c>
      <c r="G125" s="1">
        <f t="shared" si="10"/>
        <v>-4.8840000090422109E-4</v>
      </c>
      <c r="I125" s="1">
        <f t="shared" si="14"/>
        <v>-4.8840000090422109E-4</v>
      </c>
      <c r="O125" s="1">
        <f t="shared" ca="1" si="11"/>
        <v>4.9454215000753416E-3</v>
      </c>
      <c r="Q125" s="61">
        <f t="shared" si="12"/>
        <v>30008.123</v>
      </c>
      <c r="AA125" s="1" t="s">
        <v>92</v>
      </c>
      <c r="AB125" s="1">
        <v>16</v>
      </c>
      <c r="AC125" s="1" t="s">
        <v>83</v>
      </c>
      <c r="AE125" s="1" t="s">
        <v>84</v>
      </c>
    </row>
    <row r="126" spans="1:31" x14ac:dyDescent="0.2">
      <c r="A126" s="1" t="s">
        <v>98</v>
      </c>
      <c r="B126" s="15"/>
      <c r="C126" s="25">
        <v>45037.343999999997</v>
      </c>
      <c r="D126" s="25"/>
      <c r="E126" s="1">
        <f t="shared" si="8"/>
        <v>532.98744469404721</v>
      </c>
      <c r="F126" s="1">
        <f t="shared" si="9"/>
        <v>533</v>
      </c>
      <c r="G126" s="1">
        <f t="shared" si="10"/>
        <v>-9.9795999994967133E-3</v>
      </c>
      <c r="I126" s="1">
        <f t="shared" si="14"/>
        <v>-9.9795999994967133E-3</v>
      </c>
      <c r="O126" s="1">
        <f t="shared" ca="1" si="11"/>
        <v>4.9326813692610197E-3</v>
      </c>
      <c r="Q126" s="61">
        <f t="shared" si="12"/>
        <v>30018.843999999997</v>
      </c>
      <c r="AB126" s="1">
        <v>6</v>
      </c>
      <c r="AC126" s="1" t="s">
        <v>53</v>
      </c>
      <c r="AE126" s="1" t="s">
        <v>54</v>
      </c>
    </row>
    <row r="127" spans="1:31" x14ac:dyDescent="0.2">
      <c r="A127" s="1" t="s">
        <v>99</v>
      </c>
      <c r="B127" s="15"/>
      <c r="C127" s="25">
        <v>45249.587</v>
      </c>
      <c r="D127" s="25"/>
      <c r="E127" s="1">
        <f t="shared" si="8"/>
        <v>800.00975025262494</v>
      </c>
      <c r="F127" s="1">
        <f t="shared" si="9"/>
        <v>800</v>
      </c>
      <c r="G127" s="1">
        <f t="shared" si="10"/>
        <v>7.7499999970314093E-3</v>
      </c>
      <c r="I127" s="1">
        <f t="shared" si="14"/>
        <v>7.7499999970314093E-3</v>
      </c>
      <c r="O127" s="1">
        <f t="shared" ca="1" si="11"/>
        <v>4.6807098931555451E-3</v>
      </c>
      <c r="Q127" s="61">
        <f t="shared" si="12"/>
        <v>30231.087</v>
      </c>
      <c r="AB127" s="1">
        <v>8</v>
      </c>
      <c r="AC127" s="1" t="s">
        <v>53</v>
      </c>
      <c r="AE127" s="1" t="s">
        <v>54</v>
      </c>
    </row>
    <row r="128" spans="1:31" x14ac:dyDescent="0.2">
      <c r="A128" s="1" t="s">
        <v>82</v>
      </c>
      <c r="B128" s="15"/>
      <c r="C128" s="25">
        <v>45298.858999999997</v>
      </c>
      <c r="D128" s="25"/>
      <c r="E128" s="1">
        <f t="shared" si="8"/>
        <v>861.99871120531304</v>
      </c>
      <c r="F128" s="1">
        <f t="shared" si="9"/>
        <v>862</v>
      </c>
      <c r="G128" s="1">
        <f t="shared" si="10"/>
        <v>-1.0244000004604459E-3</v>
      </c>
      <c r="I128" s="1">
        <f t="shared" si="14"/>
        <v>-1.0244000004604459E-3</v>
      </c>
      <c r="O128" s="1">
        <f t="shared" ca="1" si="11"/>
        <v>4.6221996627490306E-3</v>
      </c>
      <c r="Q128" s="61">
        <f t="shared" si="12"/>
        <v>30280.358999999997</v>
      </c>
      <c r="AA128" s="1" t="s">
        <v>92</v>
      </c>
      <c r="AB128" s="1">
        <v>16</v>
      </c>
      <c r="AC128" s="1" t="s">
        <v>83</v>
      </c>
      <c r="AE128" s="1" t="s">
        <v>84</v>
      </c>
    </row>
    <row r="129" spans="1:31" x14ac:dyDescent="0.2">
      <c r="A129" s="1" t="s">
        <v>82</v>
      </c>
      <c r="B129" s="15" t="s">
        <v>45</v>
      </c>
      <c r="C129" s="25">
        <v>45762.652000000002</v>
      </c>
      <c r="D129" s="25"/>
      <c r="E129" s="1">
        <f t="shared" si="8"/>
        <v>1445.4953455439227</v>
      </c>
      <c r="F129" s="1">
        <f t="shared" si="9"/>
        <v>1445.5</v>
      </c>
      <c r="G129" s="1">
        <f t="shared" si="10"/>
        <v>-3.6995999980717897E-3</v>
      </c>
      <c r="I129" s="1">
        <f t="shared" si="14"/>
        <v>-3.6995999980717897E-3</v>
      </c>
      <c r="O129" s="1">
        <f t="shared" ca="1" si="11"/>
        <v>4.0715428975522348E-3</v>
      </c>
      <c r="Q129" s="61">
        <f t="shared" si="12"/>
        <v>30744.152000000002</v>
      </c>
      <c r="AA129" s="1" t="s">
        <v>92</v>
      </c>
      <c r="AB129" s="1">
        <v>16</v>
      </c>
      <c r="AC129" s="1" t="s">
        <v>83</v>
      </c>
      <c r="AE129" s="1" t="s">
        <v>84</v>
      </c>
    </row>
    <row r="130" spans="1:31" x14ac:dyDescent="0.2">
      <c r="A130" s="1" t="s">
        <v>82</v>
      </c>
      <c r="B130" s="15" t="s">
        <v>45</v>
      </c>
      <c r="C130" s="25">
        <v>46091.709000000003</v>
      </c>
      <c r="D130" s="25"/>
      <c r="E130" s="1">
        <f t="shared" si="8"/>
        <v>1859.4810072627458</v>
      </c>
      <c r="F130" s="1">
        <f t="shared" si="9"/>
        <v>1859.5</v>
      </c>
      <c r="G130" s="1">
        <f t="shared" si="10"/>
        <v>-1.5096399998583365E-2</v>
      </c>
      <c r="I130" s="1">
        <f t="shared" si="14"/>
        <v>-1.5096399998583365E-2</v>
      </c>
      <c r="O130" s="1">
        <f t="shared" ca="1" si="11"/>
        <v>3.6808455525797019E-3</v>
      </c>
      <c r="Q130" s="61">
        <f t="shared" si="12"/>
        <v>31073.209000000003</v>
      </c>
      <c r="AA130" s="1" t="s">
        <v>92</v>
      </c>
      <c r="AB130" s="1">
        <v>18</v>
      </c>
      <c r="AC130" s="1" t="s">
        <v>83</v>
      </c>
      <c r="AE130" s="1" t="s">
        <v>84</v>
      </c>
    </row>
    <row r="131" spans="1:31" x14ac:dyDescent="0.2">
      <c r="A131" s="1" t="s">
        <v>82</v>
      </c>
      <c r="B131" s="15"/>
      <c r="C131" s="25">
        <v>46814.642999999996</v>
      </c>
      <c r="D131" s="25"/>
      <c r="E131" s="1">
        <f t="shared" si="8"/>
        <v>2769.0021855662999</v>
      </c>
      <c r="F131" s="1">
        <f t="shared" si="9"/>
        <v>2769</v>
      </c>
      <c r="G131" s="1">
        <f t="shared" si="10"/>
        <v>1.7371999929309823E-3</v>
      </c>
      <c r="I131" s="1">
        <f t="shared" si="14"/>
        <v>1.7371999929309823E-3</v>
      </c>
      <c r="O131" s="1">
        <f t="shared" ca="1" si="11"/>
        <v>2.8225382210518781E-3</v>
      </c>
      <c r="Q131" s="61">
        <f t="shared" si="12"/>
        <v>31796.142999999996</v>
      </c>
      <c r="AA131" s="1" t="s">
        <v>92</v>
      </c>
      <c r="AB131" s="1">
        <v>15</v>
      </c>
      <c r="AC131" s="1" t="s">
        <v>83</v>
      </c>
      <c r="AE131" s="1" t="s">
        <v>84</v>
      </c>
    </row>
    <row r="132" spans="1:31" x14ac:dyDescent="0.2">
      <c r="A132" s="1" t="s">
        <v>82</v>
      </c>
      <c r="B132" s="15"/>
      <c r="C132" s="25">
        <v>47170.737000000001</v>
      </c>
      <c r="D132" s="25"/>
      <c r="E132" s="1">
        <f t="shared" si="8"/>
        <v>3217.0030189298332</v>
      </c>
      <c r="F132" s="1">
        <f t="shared" si="9"/>
        <v>3217</v>
      </c>
      <c r="G132" s="1">
        <f t="shared" si="10"/>
        <v>2.3996000018087216E-3</v>
      </c>
      <c r="I132" s="1">
        <f t="shared" si="14"/>
        <v>2.3996000018087216E-3</v>
      </c>
      <c r="O132" s="1">
        <f t="shared" ca="1" si="11"/>
        <v>2.3997546206951268E-3</v>
      </c>
      <c r="Q132" s="61">
        <f t="shared" si="12"/>
        <v>32152.237000000001</v>
      </c>
      <c r="AA132" s="1" t="s">
        <v>92</v>
      </c>
      <c r="AB132" s="1">
        <v>20</v>
      </c>
      <c r="AC132" s="1" t="s">
        <v>83</v>
      </c>
      <c r="AE132" s="1" t="s">
        <v>84</v>
      </c>
    </row>
    <row r="133" spans="1:31" x14ac:dyDescent="0.2">
      <c r="A133" s="1" t="s">
        <v>82</v>
      </c>
      <c r="B133" s="15" t="s">
        <v>45</v>
      </c>
      <c r="C133" s="25">
        <v>47540.743000000002</v>
      </c>
      <c r="D133" s="25"/>
      <c r="E133" s="1">
        <f t="shared" si="8"/>
        <v>3682.5064993296883</v>
      </c>
      <c r="F133" s="1">
        <f t="shared" si="9"/>
        <v>3682.5</v>
      </c>
      <c r="G133" s="1">
        <f t="shared" si="10"/>
        <v>5.1660000026458874E-3</v>
      </c>
      <c r="I133" s="1">
        <f t="shared" si="14"/>
        <v>5.1660000026458874E-3</v>
      </c>
      <c r="O133" s="1">
        <f t="shared" ca="1" si="11"/>
        <v>1.9604560359494402E-3</v>
      </c>
      <c r="Q133" s="61">
        <f t="shared" si="12"/>
        <v>32522.243000000002</v>
      </c>
      <c r="AA133" s="1" t="s">
        <v>92</v>
      </c>
      <c r="AB133" s="1">
        <v>17</v>
      </c>
      <c r="AC133" s="1" t="s">
        <v>83</v>
      </c>
      <c r="AE133" s="1" t="s">
        <v>84</v>
      </c>
    </row>
    <row r="134" spans="1:31" x14ac:dyDescent="0.2">
      <c r="A134" s="1" t="s">
        <v>82</v>
      </c>
      <c r="B134" s="15"/>
      <c r="C134" s="25">
        <v>47554.650999999998</v>
      </c>
      <c r="D134" s="25"/>
      <c r="E134" s="1">
        <f t="shared" si="8"/>
        <v>3700.0041139775567</v>
      </c>
      <c r="F134" s="1">
        <f t="shared" si="9"/>
        <v>3700</v>
      </c>
      <c r="G134" s="1">
        <f t="shared" si="10"/>
        <v>3.2700000010663643E-3</v>
      </c>
      <c r="I134" s="1">
        <f t="shared" si="14"/>
        <v>3.2700000010663643E-3</v>
      </c>
      <c r="O134" s="1">
        <f t="shared" ca="1" si="11"/>
        <v>1.9439410515605044E-3</v>
      </c>
      <c r="Q134" s="61">
        <f t="shared" si="12"/>
        <v>32536.150999999998</v>
      </c>
      <c r="AA134" s="1" t="s">
        <v>92</v>
      </c>
      <c r="AB134" s="1">
        <v>13</v>
      </c>
      <c r="AC134" s="1" t="s">
        <v>83</v>
      </c>
      <c r="AE134" s="1" t="s">
        <v>84</v>
      </c>
    </row>
    <row r="135" spans="1:31" x14ac:dyDescent="0.2">
      <c r="A135" s="1" t="s">
        <v>82</v>
      </c>
      <c r="B135" s="15" t="s">
        <v>45</v>
      </c>
      <c r="C135" s="25">
        <v>48296.639000000003</v>
      </c>
      <c r="D135" s="25"/>
      <c r="E135" s="1">
        <f t="shared" si="8"/>
        <v>4633.4970746725958</v>
      </c>
      <c r="F135" s="1">
        <f t="shared" si="9"/>
        <v>4633.5</v>
      </c>
      <c r="G135" s="1">
        <f t="shared" si="10"/>
        <v>-2.3251999955391511E-3</v>
      </c>
      <c r="I135" s="1">
        <f t="shared" si="14"/>
        <v>-2.3251999955391511E-3</v>
      </c>
      <c r="O135" s="1">
        <f t="shared" ca="1" si="11"/>
        <v>1.062984598584997E-3</v>
      </c>
      <c r="Q135" s="61">
        <f t="shared" si="12"/>
        <v>33278.139000000003</v>
      </c>
      <c r="AA135" s="1" t="s">
        <v>92</v>
      </c>
      <c r="AB135" s="1">
        <v>18</v>
      </c>
      <c r="AC135" s="1" t="s">
        <v>100</v>
      </c>
      <c r="AE135" s="1" t="s">
        <v>84</v>
      </c>
    </row>
    <row r="136" spans="1:31" x14ac:dyDescent="0.2">
      <c r="A136" s="1" t="s">
        <v>82</v>
      </c>
      <c r="B136" s="15"/>
      <c r="C136" s="25">
        <v>48654.718999999997</v>
      </c>
      <c r="D136" s="25"/>
      <c r="E136" s="1">
        <f t="shared" si="8"/>
        <v>5083.9964889025732</v>
      </c>
      <c r="F136" s="1">
        <f t="shared" si="9"/>
        <v>5084</v>
      </c>
      <c r="G136" s="1">
        <f t="shared" si="10"/>
        <v>-2.7908000047318637E-3</v>
      </c>
      <c r="I136" s="1">
        <f t="shared" si="14"/>
        <v>-2.7908000047318637E-3</v>
      </c>
      <c r="O136" s="1">
        <f t="shared" ca="1" si="11"/>
        <v>6.3784171474411296E-4</v>
      </c>
      <c r="Q136" s="61">
        <f t="shared" si="12"/>
        <v>33636.218999999997</v>
      </c>
      <c r="AA136" s="1" t="s">
        <v>92</v>
      </c>
      <c r="AB136" s="1">
        <v>11</v>
      </c>
      <c r="AC136" s="1" t="s">
        <v>83</v>
      </c>
      <c r="AE136" s="1" t="s">
        <v>84</v>
      </c>
    </row>
    <row r="137" spans="1:31" x14ac:dyDescent="0.2">
      <c r="A137" s="1" t="s">
        <v>82</v>
      </c>
      <c r="B137" s="15"/>
      <c r="C137" s="25">
        <v>49007.644</v>
      </c>
      <c r="D137" s="25"/>
      <c r="E137" s="1">
        <f t="shared" si="8"/>
        <v>5528.0104125149464</v>
      </c>
      <c r="F137" s="1">
        <f t="shared" si="9"/>
        <v>5528</v>
      </c>
      <c r="G137" s="1">
        <f t="shared" si="10"/>
        <v>8.2763999962480739E-3</v>
      </c>
      <c r="I137" s="1">
        <f t="shared" si="14"/>
        <v>8.2763999962480739E-3</v>
      </c>
      <c r="O137" s="1">
        <f t="shared" ca="1" si="11"/>
        <v>2.1883296796197486E-4</v>
      </c>
      <c r="Q137" s="61">
        <f t="shared" si="12"/>
        <v>33989.144</v>
      </c>
      <c r="AA137" s="1" t="s">
        <v>92</v>
      </c>
      <c r="AB137" s="1">
        <v>16</v>
      </c>
      <c r="AC137" s="1" t="s">
        <v>83</v>
      </c>
      <c r="AE137" s="1" t="s">
        <v>84</v>
      </c>
    </row>
    <row r="138" spans="1:31" x14ac:dyDescent="0.2">
      <c r="A138" s="1" t="s">
        <v>82</v>
      </c>
      <c r="B138" s="15" t="s">
        <v>45</v>
      </c>
      <c r="C138" s="25">
        <v>49036.652999999998</v>
      </c>
      <c r="D138" s="25"/>
      <c r="E138" s="1">
        <f t="shared" si="8"/>
        <v>5564.5065516665236</v>
      </c>
      <c r="F138" s="1">
        <f t="shared" si="9"/>
        <v>5564.5</v>
      </c>
      <c r="G138" s="1">
        <f t="shared" si="10"/>
        <v>5.2075999992666766E-3</v>
      </c>
      <c r="I138" s="1">
        <f t="shared" si="14"/>
        <v>5.2075999992666766E-3</v>
      </c>
      <c r="O138" s="1">
        <f t="shared" ca="1" si="11"/>
        <v>1.8438742909362375E-4</v>
      </c>
      <c r="Q138" s="61">
        <f t="shared" si="12"/>
        <v>34018.152999999998</v>
      </c>
      <c r="AB138" s="1">
        <v>15</v>
      </c>
      <c r="AC138" s="1" t="s">
        <v>83</v>
      </c>
      <c r="AE138" s="1" t="s">
        <v>84</v>
      </c>
    </row>
    <row r="139" spans="1:31" x14ac:dyDescent="0.2">
      <c r="A139" s="1" t="s">
        <v>82</v>
      </c>
      <c r="B139" s="15"/>
      <c r="C139" s="25">
        <v>49059.303999999996</v>
      </c>
      <c r="D139" s="25"/>
      <c r="E139" s="1">
        <f t="shared" si="8"/>
        <v>5593.0037093735236</v>
      </c>
      <c r="F139" s="1">
        <f t="shared" si="9"/>
        <v>5593</v>
      </c>
      <c r="G139" s="1">
        <f t="shared" si="10"/>
        <v>2.9483999969670549E-3</v>
      </c>
      <c r="I139" s="1">
        <f t="shared" si="14"/>
        <v>2.9483999969670549E-3</v>
      </c>
      <c r="O139" s="1">
        <f t="shared" ca="1" si="11"/>
        <v>1.5749159737450062E-4</v>
      </c>
      <c r="Q139" s="61">
        <f t="shared" si="12"/>
        <v>34040.803999999996</v>
      </c>
      <c r="AA139" s="1" t="s">
        <v>92</v>
      </c>
      <c r="AB139" s="1">
        <v>21</v>
      </c>
      <c r="AC139" s="1" t="s">
        <v>101</v>
      </c>
      <c r="AE139" s="1" t="s">
        <v>84</v>
      </c>
    </row>
    <row r="140" spans="1:31" x14ac:dyDescent="0.2">
      <c r="A140" s="1" t="s">
        <v>82</v>
      </c>
      <c r="B140" s="15"/>
      <c r="C140" s="25">
        <v>49397.904000000002</v>
      </c>
      <c r="D140" s="25"/>
      <c r="E140" s="1">
        <f t="shared" si="8"/>
        <v>6018.9953918418969</v>
      </c>
      <c r="F140" s="1">
        <f t="shared" si="9"/>
        <v>6019</v>
      </c>
      <c r="G140" s="1">
        <f t="shared" si="10"/>
        <v>-3.6628000016207807E-3</v>
      </c>
      <c r="I140" s="1">
        <f t="shared" si="14"/>
        <v>-3.6628000016207807E-3</v>
      </c>
      <c r="O140" s="1">
        <f t="shared" ca="1" si="11"/>
        <v>-2.4453030832187472E-4</v>
      </c>
      <c r="Q140" s="61">
        <f t="shared" si="12"/>
        <v>34379.404000000002</v>
      </c>
      <c r="AA140" s="1" t="s">
        <v>92</v>
      </c>
      <c r="AB140" s="1">
        <v>38</v>
      </c>
      <c r="AC140" s="1" t="s">
        <v>101</v>
      </c>
      <c r="AE140" s="1" t="s">
        <v>84</v>
      </c>
    </row>
    <row r="141" spans="1:31" x14ac:dyDescent="0.2">
      <c r="A141" s="26" t="s">
        <v>82</v>
      </c>
      <c r="B141" s="27" t="s">
        <v>45</v>
      </c>
      <c r="C141" s="24">
        <v>50152.623</v>
      </c>
      <c r="D141" s="24"/>
      <c r="E141" s="1">
        <f t="shared" si="8"/>
        <v>6968.5051868827768</v>
      </c>
      <c r="F141" s="1">
        <f t="shared" si="9"/>
        <v>6968.5</v>
      </c>
      <c r="G141" s="1">
        <f t="shared" si="10"/>
        <v>4.1227999972761609E-3</v>
      </c>
      <c r="I141" s="1">
        <f t="shared" si="14"/>
        <v>4.1227999972761609E-3</v>
      </c>
      <c r="O141" s="1">
        <f t="shared" ca="1" si="11"/>
        <v>-1.1405861755958372E-3</v>
      </c>
      <c r="Q141" s="61">
        <f t="shared" si="12"/>
        <v>35134.123</v>
      </c>
      <c r="AA141" s="1" t="s">
        <v>92</v>
      </c>
      <c r="AB141" s="1">
        <v>17</v>
      </c>
      <c r="AC141" s="1" t="s">
        <v>83</v>
      </c>
      <c r="AE141" s="1" t="s">
        <v>84</v>
      </c>
    </row>
    <row r="142" spans="1:31" x14ac:dyDescent="0.2">
      <c r="A142" s="26" t="s">
        <v>82</v>
      </c>
      <c r="B142" s="27" t="s">
        <v>45</v>
      </c>
      <c r="C142" s="24">
        <v>50183.608999999997</v>
      </c>
      <c r="D142" s="24"/>
      <c r="E142" s="1">
        <f t="shared" si="8"/>
        <v>7007.4885840267925</v>
      </c>
      <c r="F142" s="1">
        <f t="shared" si="9"/>
        <v>7007.5</v>
      </c>
      <c r="G142" s="1">
        <f t="shared" si="10"/>
        <v>-9.0740000014193356E-3</v>
      </c>
      <c r="I142" s="1">
        <f t="shared" si="14"/>
        <v>-9.0740000014193356E-3</v>
      </c>
      <c r="O142" s="1">
        <f t="shared" ca="1" si="11"/>
        <v>-1.1773909979483224E-3</v>
      </c>
      <c r="Q142" s="61">
        <f t="shared" si="12"/>
        <v>35165.108999999997</v>
      </c>
      <c r="AA142" s="1" t="s">
        <v>92</v>
      </c>
      <c r="AB142" s="1">
        <v>18</v>
      </c>
      <c r="AC142" s="1" t="s">
        <v>83</v>
      </c>
      <c r="AE142" s="1" t="s">
        <v>84</v>
      </c>
    </row>
    <row r="143" spans="1:31" x14ac:dyDescent="0.2">
      <c r="A143" s="22" t="s">
        <v>102</v>
      </c>
      <c r="B143" s="23" t="s">
        <v>43</v>
      </c>
      <c r="C143" s="22">
        <v>50498.773999999998</v>
      </c>
      <c r="D143" s="25"/>
      <c r="E143" s="1">
        <f t="shared" si="8"/>
        <v>7403.9967606515502</v>
      </c>
      <c r="F143" s="1">
        <f t="shared" si="9"/>
        <v>7404</v>
      </c>
      <c r="G143" s="1">
        <f t="shared" si="10"/>
        <v>-2.5748000043677166E-3</v>
      </c>
      <c r="I143" s="1">
        <f t="shared" si="14"/>
        <v>-2.5748000043677166E-3</v>
      </c>
      <c r="O143" s="1">
        <f t="shared" ca="1" si="11"/>
        <v>-1.55157335853192E-3</v>
      </c>
      <c r="Q143" s="61">
        <f t="shared" si="12"/>
        <v>35480.273999999998</v>
      </c>
    </row>
    <row r="144" spans="1:31" x14ac:dyDescent="0.2">
      <c r="A144" s="22" t="s">
        <v>102</v>
      </c>
      <c r="B144" s="23" t="s">
        <v>43</v>
      </c>
      <c r="C144" s="22">
        <v>50867.586000000003</v>
      </c>
      <c r="D144" s="25"/>
      <c r="E144" s="1">
        <f t="shared" si="8"/>
        <v>7867.9980730984653</v>
      </c>
      <c r="F144" s="1">
        <f t="shared" si="9"/>
        <v>7868</v>
      </c>
      <c r="G144" s="1">
        <f t="shared" si="10"/>
        <v>-1.53159999899799E-3</v>
      </c>
      <c r="I144" s="1">
        <f t="shared" si="14"/>
        <v>-1.53159999899799E-3</v>
      </c>
      <c r="O144" s="1">
        <f t="shared" ca="1" si="11"/>
        <v>-1.9894563731871267E-3</v>
      </c>
      <c r="Q144" s="61">
        <f t="shared" si="12"/>
        <v>35849.086000000003</v>
      </c>
    </row>
    <row r="145" spans="1:17" x14ac:dyDescent="0.2">
      <c r="A145" s="22" t="s">
        <v>102</v>
      </c>
      <c r="B145" s="23" t="s">
        <v>43</v>
      </c>
      <c r="C145" s="22">
        <v>50871.567999999999</v>
      </c>
      <c r="D145" s="25"/>
      <c r="E145" s="1">
        <f t="shared" si="8"/>
        <v>7873.0078158025035</v>
      </c>
      <c r="F145" s="1">
        <f t="shared" si="9"/>
        <v>7873</v>
      </c>
      <c r="G145" s="1">
        <f t="shared" si="10"/>
        <v>6.2123999960022047E-3</v>
      </c>
      <c r="I145" s="1">
        <f t="shared" si="14"/>
        <v>6.2123999960022047E-3</v>
      </c>
      <c r="O145" s="1">
        <f t="shared" ca="1" si="11"/>
        <v>-1.9941749401553941E-3</v>
      </c>
      <c r="Q145" s="61">
        <f t="shared" si="12"/>
        <v>35853.067999999999</v>
      </c>
    </row>
    <row r="146" spans="1:17" x14ac:dyDescent="0.2">
      <c r="A146" s="22" t="s">
        <v>102</v>
      </c>
      <c r="B146" s="23" t="s">
        <v>43</v>
      </c>
      <c r="C146" s="22">
        <v>50898.59</v>
      </c>
      <c r="D146" s="25"/>
      <c r="E146" s="1">
        <f t="shared" si="8"/>
        <v>7907.0041159905104</v>
      </c>
      <c r="F146" s="1">
        <f t="shared" si="9"/>
        <v>7907</v>
      </c>
      <c r="G146" s="1">
        <f t="shared" si="10"/>
        <v>3.2715999986976385E-3</v>
      </c>
      <c r="I146" s="1">
        <f t="shared" si="14"/>
        <v>3.2715999986976385E-3</v>
      </c>
      <c r="O146" s="1">
        <f t="shared" ca="1" si="11"/>
        <v>-2.026261195539612E-3</v>
      </c>
      <c r="Q146" s="61">
        <f t="shared" si="12"/>
        <v>35880.089999999997</v>
      </c>
    </row>
    <row r="147" spans="1:17" x14ac:dyDescent="0.2">
      <c r="A147" s="22" t="s">
        <v>102</v>
      </c>
      <c r="B147" s="23" t="s">
        <v>43</v>
      </c>
      <c r="C147" s="22">
        <v>51160.887000000002</v>
      </c>
      <c r="D147" s="25"/>
      <c r="E147" s="1">
        <f t="shared" si="8"/>
        <v>8236.9992144441658</v>
      </c>
      <c r="F147" s="1">
        <f t="shared" si="9"/>
        <v>8237</v>
      </c>
      <c r="G147" s="1">
        <f t="shared" si="10"/>
        <v>-6.2439999601338059E-4</v>
      </c>
      <c r="I147" s="1">
        <f t="shared" si="14"/>
        <v>-6.2439999601338059E-4</v>
      </c>
      <c r="O147" s="1">
        <f t="shared" ca="1" si="11"/>
        <v>-2.3376866154452541E-3</v>
      </c>
      <c r="Q147" s="61">
        <f t="shared" si="12"/>
        <v>36142.387000000002</v>
      </c>
    </row>
    <row r="148" spans="1:17" x14ac:dyDescent="0.2">
      <c r="A148" s="22" t="s">
        <v>102</v>
      </c>
      <c r="B148" s="23" t="s">
        <v>43</v>
      </c>
      <c r="C148" s="22">
        <v>51223.682000000001</v>
      </c>
      <c r="D148" s="25"/>
      <c r="E148" s="1">
        <f t="shared" si="8"/>
        <v>8316.0014226562162</v>
      </c>
      <c r="F148" s="1">
        <f t="shared" si="9"/>
        <v>8316</v>
      </c>
      <c r="G148" s="1">
        <f t="shared" si="10"/>
        <v>1.1308000030112453E-3</v>
      </c>
      <c r="I148" s="1">
        <f t="shared" si="14"/>
        <v>1.1308000030112453E-3</v>
      </c>
      <c r="O148" s="1">
        <f t="shared" ca="1" si="11"/>
        <v>-2.4122399735438775E-3</v>
      </c>
      <c r="Q148" s="61">
        <f t="shared" si="12"/>
        <v>36205.182000000001</v>
      </c>
    </row>
    <row r="149" spans="1:17" x14ac:dyDescent="0.2">
      <c r="A149" s="22" t="s">
        <v>102</v>
      </c>
      <c r="B149" s="23" t="s">
        <v>45</v>
      </c>
      <c r="C149" s="22">
        <v>51256.652999999998</v>
      </c>
      <c r="D149" s="25"/>
      <c r="E149" s="1">
        <f t="shared" ref="E149:E212" si="15">+(C149-C$7)/C$8</f>
        <v>8357.4821425695754</v>
      </c>
      <c r="F149" s="1">
        <f t="shared" ref="F149:F212" si="16">ROUND(2*E149,0)/2</f>
        <v>8357.5</v>
      </c>
      <c r="G149" s="1">
        <f t="shared" ref="G149:G212" si="17">+C149-(C$7+F149*C$8)</f>
        <v>-1.4194000003044493E-2</v>
      </c>
      <c r="I149" s="1">
        <f t="shared" si="14"/>
        <v>-1.4194000003044493E-2</v>
      </c>
      <c r="O149" s="1">
        <f t="shared" ref="O149:O212" ca="1" si="18">+C$11+C$12*$F149</f>
        <v>-2.451404079380496E-3</v>
      </c>
      <c r="Q149" s="61">
        <f t="shared" ref="Q149:Q212" si="19">+C149-15018.5</f>
        <v>36238.152999999998</v>
      </c>
    </row>
    <row r="150" spans="1:17" x14ac:dyDescent="0.2">
      <c r="A150" s="22" t="s">
        <v>102</v>
      </c>
      <c r="B150" s="23" t="s">
        <v>43</v>
      </c>
      <c r="C150" s="22">
        <v>51262.627999999997</v>
      </c>
      <c r="D150" s="25"/>
      <c r="E150" s="1">
        <f t="shared" si="15"/>
        <v>8364.9992728198649</v>
      </c>
      <c r="F150" s="1">
        <f t="shared" si="16"/>
        <v>8365</v>
      </c>
      <c r="G150" s="1">
        <f t="shared" si="17"/>
        <v>-5.7800000649876893E-4</v>
      </c>
      <c r="I150" s="1">
        <f t="shared" si="14"/>
        <v>-5.7800000649876893E-4</v>
      </c>
      <c r="O150" s="1">
        <f t="shared" ca="1" si="18"/>
        <v>-2.4584819298328967E-3</v>
      </c>
      <c r="Q150" s="61">
        <f t="shared" si="19"/>
        <v>36244.127999999997</v>
      </c>
    </row>
    <row r="151" spans="1:17" x14ac:dyDescent="0.2">
      <c r="A151" s="22" t="s">
        <v>102</v>
      </c>
      <c r="B151" s="23" t="s">
        <v>43</v>
      </c>
      <c r="C151" s="22">
        <v>51579.773999999998</v>
      </c>
      <c r="D151" s="25"/>
      <c r="E151" s="1">
        <f t="shared" si="15"/>
        <v>8763.9997398255146</v>
      </c>
      <c r="F151" s="1">
        <f t="shared" si="16"/>
        <v>8764</v>
      </c>
      <c r="G151" s="1">
        <f t="shared" si="17"/>
        <v>-2.0680000307038426E-4</v>
      </c>
      <c r="I151" s="1">
        <f t="shared" si="14"/>
        <v>-2.0680000307038426E-4</v>
      </c>
      <c r="O151" s="1">
        <f t="shared" ca="1" si="18"/>
        <v>-2.8350235739006292E-3</v>
      </c>
      <c r="Q151" s="61">
        <f t="shared" si="19"/>
        <v>36561.273999999998</v>
      </c>
    </row>
    <row r="152" spans="1:17" x14ac:dyDescent="0.2">
      <c r="A152" s="22" t="s">
        <v>102</v>
      </c>
      <c r="B152" s="23" t="s">
        <v>45</v>
      </c>
      <c r="C152" s="22">
        <v>51930.695</v>
      </c>
      <c r="D152" s="25"/>
      <c r="E152" s="1">
        <f t="shared" si="15"/>
        <v>9205.4924368233951</v>
      </c>
      <c r="F152" s="1">
        <f t="shared" si="16"/>
        <v>9205.5</v>
      </c>
      <c r="G152" s="1">
        <f t="shared" si="17"/>
        <v>-6.0116000022389926E-3</v>
      </c>
      <c r="I152" s="1">
        <f t="shared" si="14"/>
        <v>-6.0116000022389926E-3</v>
      </c>
      <c r="O152" s="1">
        <f t="shared" ca="1" si="18"/>
        <v>-3.2516730371986331E-3</v>
      </c>
      <c r="Q152" s="61">
        <f t="shared" si="19"/>
        <v>36912.195</v>
      </c>
    </row>
    <row r="153" spans="1:17" x14ac:dyDescent="0.2">
      <c r="A153" s="22" t="s">
        <v>102</v>
      </c>
      <c r="B153" s="23" t="s">
        <v>43</v>
      </c>
      <c r="C153" s="22">
        <v>52010.578999999998</v>
      </c>
      <c r="D153" s="25"/>
      <c r="E153" s="1">
        <f t="shared" si="15"/>
        <v>9305.9942665998333</v>
      </c>
      <c r="F153" s="1">
        <f t="shared" si="16"/>
        <v>9306</v>
      </c>
      <c r="G153" s="1">
        <f t="shared" si="17"/>
        <v>-4.557200001727324E-3</v>
      </c>
      <c r="I153" s="1">
        <f t="shared" si="14"/>
        <v>-4.557200001727324E-3</v>
      </c>
      <c r="O153" s="1">
        <f t="shared" ca="1" si="18"/>
        <v>-3.3465162332608055E-3</v>
      </c>
      <c r="Q153" s="61">
        <f t="shared" si="19"/>
        <v>36992.078999999998</v>
      </c>
    </row>
    <row r="154" spans="1:17" x14ac:dyDescent="0.2">
      <c r="A154" s="22" t="s">
        <v>102</v>
      </c>
      <c r="B154" s="23" t="s">
        <v>43</v>
      </c>
      <c r="C154" s="22">
        <v>52312.627</v>
      </c>
      <c r="D154" s="25"/>
      <c r="E154" s="1">
        <f t="shared" si="15"/>
        <v>9685.9999833931179</v>
      </c>
      <c r="F154" s="1">
        <f t="shared" si="16"/>
        <v>9686</v>
      </c>
      <c r="G154" s="1">
        <f t="shared" si="17"/>
        <v>-1.3199998647905886E-5</v>
      </c>
      <c r="I154" s="1">
        <f t="shared" si="14"/>
        <v>-1.3199998647905886E-5</v>
      </c>
      <c r="O154" s="1">
        <f t="shared" ca="1" si="18"/>
        <v>-3.7051273228491215E-3</v>
      </c>
      <c r="Q154" s="61">
        <f t="shared" si="19"/>
        <v>37294.127</v>
      </c>
    </row>
    <row r="155" spans="1:17" x14ac:dyDescent="0.2">
      <c r="A155" s="22" t="s">
        <v>102</v>
      </c>
      <c r="B155" s="23" t="s">
        <v>45</v>
      </c>
      <c r="C155" s="22">
        <v>52322.559200000003</v>
      </c>
      <c r="D155" s="25"/>
      <c r="E155" s="1">
        <f t="shared" si="15"/>
        <v>9698.4956555390527</v>
      </c>
      <c r="F155" s="1">
        <f t="shared" si="16"/>
        <v>9698.5</v>
      </c>
      <c r="G155" s="1">
        <f t="shared" si="17"/>
        <v>-3.4531999990576878E-3</v>
      </c>
      <c r="K155" s="1">
        <f t="shared" ref="K155:K180" si="20">+G155</f>
        <v>-3.4531999990576878E-3</v>
      </c>
      <c r="O155" s="1">
        <f t="shared" ca="1" si="18"/>
        <v>-3.7169237402697904E-3</v>
      </c>
      <c r="Q155" s="61">
        <f t="shared" si="19"/>
        <v>37304.059200000003</v>
      </c>
    </row>
    <row r="156" spans="1:17" x14ac:dyDescent="0.2">
      <c r="A156" s="22" t="s">
        <v>102</v>
      </c>
      <c r="B156" s="23" t="s">
        <v>45</v>
      </c>
      <c r="C156" s="22">
        <v>52678.652600000001</v>
      </c>
      <c r="D156" s="25"/>
      <c r="E156" s="1">
        <f t="shared" si="15"/>
        <v>10146.495734044311</v>
      </c>
      <c r="F156" s="1">
        <f t="shared" si="16"/>
        <v>10146.5</v>
      </c>
      <c r="G156" s="1">
        <f t="shared" si="17"/>
        <v>-3.3907999968505464E-3</v>
      </c>
      <c r="K156" s="1">
        <f t="shared" si="20"/>
        <v>-3.3907999968505464E-3</v>
      </c>
      <c r="O156" s="1">
        <f t="shared" ca="1" si="18"/>
        <v>-4.1397073406265403E-3</v>
      </c>
      <c r="Q156" s="61">
        <f t="shared" si="19"/>
        <v>37660.152600000001</v>
      </c>
    </row>
    <row r="157" spans="1:17" x14ac:dyDescent="0.2">
      <c r="A157" s="22" t="s">
        <v>102</v>
      </c>
      <c r="B157" s="23" t="s">
        <v>45</v>
      </c>
      <c r="C157" s="22">
        <v>52694.548499999997</v>
      </c>
      <c r="D157" s="25"/>
      <c r="E157" s="1">
        <f t="shared" si="15"/>
        <v>10166.494319943151</v>
      </c>
      <c r="F157" s="1">
        <f t="shared" si="16"/>
        <v>10166.5</v>
      </c>
      <c r="G157" s="1">
        <f t="shared" si="17"/>
        <v>-4.5147999990149401E-3</v>
      </c>
      <c r="K157" s="1">
        <f t="shared" si="20"/>
        <v>-4.5147999990149401E-3</v>
      </c>
      <c r="O157" s="1">
        <f t="shared" ca="1" si="18"/>
        <v>-4.1585816084996098E-3</v>
      </c>
      <c r="Q157" s="61">
        <f t="shared" si="19"/>
        <v>37676.048499999997</v>
      </c>
    </row>
    <row r="158" spans="1:17" x14ac:dyDescent="0.2">
      <c r="A158" s="22" t="s">
        <v>102</v>
      </c>
      <c r="B158" s="23" t="s">
        <v>45</v>
      </c>
      <c r="C158" s="22">
        <v>52713.6247</v>
      </c>
      <c r="D158" s="25"/>
      <c r="E158" s="1">
        <f t="shared" si="15"/>
        <v>10190.494032090535</v>
      </c>
      <c r="F158" s="1">
        <f t="shared" si="16"/>
        <v>10190.5</v>
      </c>
      <c r="G158" s="1">
        <f t="shared" si="17"/>
        <v>-4.7436000022571534E-3</v>
      </c>
      <c r="K158" s="1">
        <f t="shared" si="20"/>
        <v>-4.7436000022571534E-3</v>
      </c>
      <c r="O158" s="1">
        <f t="shared" ca="1" si="18"/>
        <v>-4.1812307299472929E-3</v>
      </c>
      <c r="Q158" s="61">
        <f t="shared" si="19"/>
        <v>37695.1247</v>
      </c>
    </row>
    <row r="159" spans="1:17" x14ac:dyDescent="0.2">
      <c r="A159" s="22" t="s">
        <v>103</v>
      </c>
      <c r="B159" s="23" t="s">
        <v>45</v>
      </c>
      <c r="C159" s="22">
        <v>53050.642200000002</v>
      </c>
      <c r="D159" s="25"/>
      <c r="E159" s="1">
        <f t="shared" si="15"/>
        <v>10614.494775877551</v>
      </c>
      <c r="F159" s="1">
        <f t="shared" si="16"/>
        <v>10614.5</v>
      </c>
      <c r="G159" s="1">
        <f t="shared" si="17"/>
        <v>-4.1523999971104786E-3</v>
      </c>
      <c r="K159" s="1">
        <f t="shared" si="20"/>
        <v>-4.1523999971104786E-3</v>
      </c>
      <c r="O159" s="1">
        <f t="shared" ca="1" si="18"/>
        <v>-4.5813652088563615E-3</v>
      </c>
      <c r="Q159" s="61">
        <f t="shared" si="19"/>
        <v>38032.142200000002</v>
      </c>
    </row>
    <row r="160" spans="1:17" x14ac:dyDescent="0.2">
      <c r="A160" s="22" t="s">
        <v>103</v>
      </c>
      <c r="B160" s="23" t="s">
        <v>45</v>
      </c>
      <c r="C160" s="22">
        <v>53077.667600000001</v>
      </c>
      <c r="D160" s="25"/>
      <c r="E160" s="1">
        <f t="shared" si="15"/>
        <v>10648.495353595743</v>
      </c>
      <c r="F160" s="1">
        <f t="shared" si="16"/>
        <v>10648.5</v>
      </c>
      <c r="G160" s="1">
        <f t="shared" si="17"/>
        <v>-3.6932000002707355E-3</v>
      </c>
      <c r="K160" s="1">
        <f t="shared" si="20"/>
        <v>-3.6932000002707355E-3</v>
      </c>
      <c r="O160" s="1">
        <f t="shared" ca="1" si="18"/>
        <v>-4.6134514642405793E-3</v>
      </c>
      <c r="Q160" s="61">
        <f t="shared" si="19"/>
        <v>38059.167600000001</v>
      </c>
    </row>
    <row r="161" spans="1:17" x14ac:dyDescent="0.2">
      <c r="A161" s="22" t="s">
        <v>103</v>
      </c>
      <c r="B161" s="23" t="s">
        <v>43</v>
      </c>
      <c r="C161" s="22">
        <v>53314.9283</v>
      </c>
      <c r="D161" s="25"/>
      <c r="E161" s="1">
        <f t="shared" si="15"/>
        <v>10946.992355298702</v>
      </c>
      <c r="F161" s="1">
        <f t="shared" si="16"/>
        <v>10947</v>
      </c>
      <c r="G161" s="1">
        <f t="shared" si="17"/>
        <v>-6.0764000008930452E-3</v>
      </c>
      <c r="K161" s="1">
        <f t="shared" si="20"/>
        <v>-6.0764000008930452E-3</v>
      </c>
      <c r="O161" s="1">
        <f t="shared" ca="1" si="18"/>
        <v>-4.8951499122461377E-3</v>
      </c>
      <c r="Q161" s="61">
        <f t="shared" si="19"/>
        <v>38296.4283</v>
      </c>
    </row>
    <row r="162" spans="1:17" x14ac:dyDescent="0.2">
      <c r="A162" s="22" t="s">
        <v>104</v>
      </c>
      <c r="B162" s="23" t="s">
        <v>43</v>
      </c>
      <c r="C162" s="22">
        <v>53693.277099999999</v>
      </c>
      <c r="D162" s="25"/>
      <c r="E162" s="1">
        <f t="shared" si="15"/>
        <v>11422.991888293052</v>
      </c>
      <c r="F162" s="1">
        <f t="shared" si="16"/>
        <v>11423</v>
      </c>
      <c r="G162" s="1">
        <f t="shared" si="17"/>
        <v>-6.4476000043214299E-3</v>
      </c>
      <c r="K162" s="1">
        <f t="shared" si="20"/>
        <v>-6.4476000043214299E-3</v>
      </c>
      <c r="O162" s="1">
        <f t="shared" ca="1" si="18"/>
        <v>-5.344357487625186E-3</v>
      </c>
      <c r="Q162" s="61">
        <f t="shared" si="19"/>
        <v>38674.777099999999</v>
      </c>
    </row>
    <row r="163" spans="1:17" x14ac:dyDescent="0.2">
      <c r="A163" s="28" t="s">
        <v>105</v>
      </c>
      <c r="B163" s="27" t="s">
        <v>45</v>
      </c>
      <c r="C163" s="24">
        <v>54119.715199999999</v>
      </c>
      <c r="D163" s="24">
        <v>5.9999999999999995E-4</v>
      </c>
      <c r="E163" s="1">
        <f t="shared" si="15"/>
        <v>11959.492430784527</v>
      </c>
      <c r="F163" s="1">
        <f t="shared" si="16"/>
        <v>11959.5</v>
      </c>
      <c r="G163" s="1">
        <f t="shared" si="17"/>
        <v>-6.0164000024087727E-3</v>
      </c>
      <c r="K163" s="1">
        <f t="shared" si="20"/>
        <v>-6.0164000024087727E-3</v>
      </c>
      <c r="O163" s="1">
        <f t="shared" ca="1" si="18"/>
        <v>-5.8506597233202676E-3</v>
      </c>
      <c r="Q163" s="61">
        <f t="shared" si="19"/>
        <v>39101.215199999999</v>
      </c>
    </row>
    <row r="164" spans="1:17" x14ac:dyDescent="0.2">
      <c r="A164" s="22" t="s">
        <v>103</v>
      </c>
      <c r="B164" s="23" t="s">
        <v>45</v>
      </c>
      <c r="C164" s="22">
        <v>54158.663099999998</v>
      </c>
      <c r="D164" s="25"/>
      <c r="E164" s="1">
        <f t="shared" si="15"/>
        <v>12008.492671332695</v>
      </c>
      <c r="F164" s="1">
        <f t="shared" si="16"/>
        <v>12008.5</v>
      </c>
      <c r="G164" s="1">
        <f t="shared" si="17"/>
        <v>-5.8252000017091632E-3</v>
      </c>
      <c r="K164" s="1">
        <f t="shared" si="20"/>
        <v>-5.8252000017091632E-3</v>
      </c>
      <c r="O164" s="1">
        <f t="shared" ca="1" si="18"/>
        <v>-5.8969016796092868E-3</v>
      </c>
      <c r="Q164" s="61">
        <f t="shared" si="19"/>
        <v>39140.163099999998</v>
      </c>
    </row>
    <row r="165" spans="1:17" x14ac:dyDescent="0.2">
      <c r="A165" s="22" t="s">
        <v>103</v>
      </c>
      <c r="B165" s="23" t="s">
        <v>43</v>
      </c>
      <c r="C165" s="22">
        <v>54160.648999999998</v>
      </c>
      <c r="D165" s="25"/>
      <c r="E165" s="1">
        <f t="shared" si="15"/>
        <v>12010.991126389439</v>
      </c>
      <c r="F165" s="1">
        <f t="shared" si="16"/>
        <v>12011</v>
      </c>
      <c r="G165" s="1">
        <f t="shared" si="17"/>
        <v>-7.0532000027014874E-3</v>
      </c>
      <c r="K165" s="1">
        <f t="shared" si="20"/>
        <v>-7.0532000027014874E-3</v>
      </c>
      <c r="O165" s="1">
        <f t="shared" ca="1" si="18"/>
        <v>-5.8992609630934209E-3</v>
      </c>
      <c r="Q165" s="61">
        <f t="shared" si="19"/>
        <v>39142.148999999998</v>
      </c>
    </row>
    <row r="166" spans="1:17" x14ac:dyDescent="0.2">
      <c r="A166" s="28" t="s">
        <v>106</v>
      </c>
      <c r="B166" s="27" t="s">
        <v>45</v>
      </c>
      <c r="C166" s="24">
        <v>54495.679499999998</v>
      </c>
      <c r="D166" s="24">
        <v>2.0000000000000001E-4</v>
      </c>
      <c r="E166" s="1">
        <f t="shared" si="15"/>
        <v>12432.492031212883</v>
      </c>
      <c r="F166" s="1">
        <f t="shared" si="16"/>
        <v>12432.5</v>
      </c>
      <c r="G166" s="1">
        <f t="shared" si="17"/>
        <v>-6.3340000051539391E-3</v>
      </c>
      <c r="K166" s="1">
        <f t="shared" si="20"/>
        <v>-6.3340000051539391E-3</v>
      </c>
      <c r="O166" s="1">
        <f t="shared" ca="1" si="18"/>
        <v>-6.2970361585183553E-3</v>
      </c>
      <c r="Q166" s="61">
        <f t="shared" si="19"/>
        <v>39477.179499999998</v>
      </c>
    </row>
    <row r="167" spans="1:17" x14ac:dyDescent="0.2">
      <c r="A167" s="28" t="s">
        <v>106</v>
      </c>
      <c r="B167" s="27" t="s">
        <v>43</v>
      </c>
      <c r="C167" s="24">
        <v>54513.563199999997</v>
      </c>
      <c r="D167" s="24">
        <v>2.0000000000000001E-4</v>
      </c>
      <c r="E167" s="1">
        <f t="shared" si="15"/>
        <v>12454.991462552987</v>
      </c>
      <c r="F167" s="1">
        <f t="shared" si="16"/>
        <v>12455</v>
      </c>
      <c r="G167" s="1">
        <f t="shared" si="17"/>
        <v>-6.7860000053769909E-3</v>
      </c>
      <c r="K167" s="1">
        <f t="shared" si="20"/>
        <v>-6.7860000053769909E-3</v>
      </c>
      <c r="O167" s="1">
        <f t="shared" ca="1" si="18"/>
        <v>-6.318269709875559E-3</v>
      </c>
      <c r="Q167" s="61">
        <f t="shared" si="19"/>
        <v>39495.063199999997</v>
      </c>
    </row>
    <row r="168" spans="1:17" x14ac:dyDescent="0.2">
      <c r="A168" s="28" t="s">
        <v>106</v>
      </c>
      <c r="B168" s="27" t="s">
        <v>45</v>
      </c>
      <c r="C168" s="24">
        <v>54518.730499999998</v>
      </c>
      <c r="D168" s="24">
        <v>2.0000000000000001E-4</v>
      </c>
      <c r="E168" s="1">
        <f t="shared" si="15"/>
        <v>12461.492427765093</v>
      </c>
      <c r="F168" s="1">
        <f t="shared" si="16"/>
        <v>12461.5</v>
      </c>
      <c r="G168" s="1">
        <f t="shared" si="17"/>
        <v>-6.018799998855684E-3</v>
      </c>
      <c r="K168" s="1">
        <f t="shared" si="20"/>
        <v>-6.018799998855684E-3</v>
      </c>
      <c r="O168" s="1">
        <f t="shared" ca="1" si="18"/>
        <v>-6.3244038469343067E-3</v>
      </c>
      <c r="Q168" s="61">
        <f t="shared" si="19"/>
        <v>39500.230499999998</v>
      </c>
    </row>
    <row r="169" spans="1:17" x14ac:dyDescent="0.2">
      <c r="A169" s="28" t="s">
        <v>106</v>
      </c>
      <c r="B169" s="27" t="s">
        <v>43</v>
      </c>
      <c r="C169" s="24">
        <v>54520.715300000003</v>
      </c>
      <c r="D169" s="24">
        <v>2.9999999999999997E-4</v>
      </c>
      <c r="E169" s="1">
        <f t="shared" si="15"/>
        <v>12463.989498915022</v>
      </c>
      <c r="F169" s="1">
        <f t="shared" si="16"/>
        <v>12464</v>
      </c>
      <c r="G169" s="1">
        <f t="shared" si="17"/>
        <v>-8.3467999938875437E-3</v>
      </c>
      <c r="K169" s="1">
        <f t="shared" si="20"/>
        <v>-8.3467999938875437E-3</v>
      </c>
      <c r="O169" s="1">
        <f t="shared" ca="1" si="18"/>
        <v>-6.3267631304184391E-3</v>
      </c>
      <c r="Q169" s="61">
        <f t="shared" si="19"/>
        <v>39502.215300000003</v>
      </c>
    </row>
    <row r="170" spans="1:17" x14ac:dyDescent="0.2">
      <c r="A170" s="28" t="s">
        <v>106</v>
      </c>
      <c r="B170" s="27" t="s">
        <v>43</v>
      </c>
      <c r="C170" s="24">
        <v>54520.716399999998</v>
      </c>
      <c r="D170" s="24">
        <v>2.0000000000000001E-4</v>
      </c>
      <c r="E170" s="1">
        <f t="shared" si="15"/>
        <v>12463.990882821838</v>
      </c>
      <c r="F170" s="1">
        <f t="shared" si="16"/>
        <v>12464</v>
      </c>
      <c r="G170" s="1">
        <f t="shared" si="17"/>
        <v>-7.2467999998480082E-3</v>
      </c>
      <c r="K170" s="1">
        <f t="shared" si="20"/>
        <v>-7.2467999998480082E-3</v>
      </c>
      <c r="O170" s="1">
        <f t="shared" ca="1" si="18"/>
        <v>-6.3267631304184391E-3</v>
      </c>
      <c r="Q170" s="61">
        <f t="shared" si="19"/>
        <v>39502.216399999998</v>
      </c>
    </row>
    <row r="171" spans="1:17" x14ac:dyDescent="0.2">
      <c r="A171" s="22" t="s">
        <v>107</v>
      </c>
      <c r="B171" s="23" t="s">
        <v>43</v>
      </c>
      <c r="C171" s="22">
        <v>54821.1702</v>
      </c>
      <c r="D171" s="25"/>
      <c r="E171" s="1">
        <f t="shared" si="15"/>
        <v>12841.990941197548</v>
      </c>
      <c r="F171" s="1">
        <f t="shared" si="16"/>
        <v>12842</v>
      </c>
      <c r="G171" s="1">
        <f t="shared" si="17"/>
        <v>-7.2004000030574389E-3</v>
      </c>
      <c r="K171" s="1">
        <f t="shared" si="20"/>
        <v>-7.2004000030574389E-3</v>
      </c>
      <c r="O171" s="1">
        <f t="shared" ca="1" si="18"/>
        <v>-6.6834867932194491E-3</v>
      </c>
      <c r="Q171" s="61">
        <f t="shared" si="19"/>
        <v>39802.6702</v>
      </c>
    </row>
    <row r="172" spans="1:17" x14ac:dyDescent="0.2">
      <c r="A172" s="28" t="s">
        <v>108</v>
      </c>
      <c r="B172" s="27" t="s">
        <v>45</v>
      </c>
      <c r="C172" s="24">
        <v>54824.748099999997</v>
      </c>
      <c r="D172" s="24">
        <v>2.0000000000000001E-4</v>
      </c>
      <c r="E172" s="1">
        <f t="shared" si="15"/>
        <v>12846.492286858216</v>
      </c>
      <c r="F172" s="1">
        <f t="shared" si="16"/>
        <v>12846.5</v>
      </c>
      <c r="G172" s="1">
        <f t="shared" si="17"/>
        <v>-6.1308000003919005E-3</v>
      </c>
      <c r="K172" s="1">
        <f t="shared" si="20"/>
        <v>-6.1308000003919005E-3</v>
      </c>
      <c r="O172" s="1">
        <f t="shared" ca="1" si="18"/>
        <v>-6.6877335034908891E-3</v>
      </c>
      <c r="Q172" s="61">
        <f t="shared" si="19"/>
        <v>39806.248099999997</v>
      </c>
    </row>
    <row r="173" spans="1:17" x14ac:dyDescent="0.2">
      <c r="A173" s="22" t="s">
        <v>107</v>
      </c>
      <c r="B173" s="23" t="s">
        <v>43</v>
      </c>
      <c r="C173" s="22">
        <v>54829.120699999999</v>
      </c>
      <c r="D173" s="25"/>
      <c r="E173" s="1">
        <f t="shared" si="15"/>
        <v>12851.993442294608</v>
      </c>
      <c r="F173" s="1">
        <f t="shared" si="16"/>
        <v>12852</v>
      </c>
      <c r="G173" s="1">
        <f t="shared" si="17"/>
        <v>-5.2123999994364567E-3</v>
      </c>
      <c r="K173" s="1">
        <f t="shared" si="20"/>
        <v>-5.2123999994364567E-3</v>
      </c>
      <c r="O173" s="1">
        <f t="shared" ca="1" si="18"/>
        <v>-6.6929239271559839E-3</v>
      </c>
      <c r="Q173" s="61">
        <f t="shared" si="19"/>
        <v>39810.620699999999</v>
      </c>
    </row>
    <row r="174" spans="1:17" x14ac:dyDescent="0.2">
      <c r="A174" s="29" t="s">
        <v>109</v>
      </c>
      <c r="B174" s="30" t="s">
        <v>45</v>
      </c>
      <c r="C174" s="29">
        <v>54863.696400000001</v>
      </c>
      <c r="D174" s="29">
        <v>1E-4</v>
      </c>
      <c r="E174" s="1">
        <f t="shared" si="15"/>
        <v>12895.493030645233</v>
      </c>
      <c r="F174" s="1">
        <f t="shared" si="16"/>
        <v>12895.5</v>
      </c>
      <c r="G174" s="1">
        <f t="shared" si="17"/>
        <v>-5.5395999952452257E-3</v>
      </c>
      <c r="K174" s="1">
        <f t="shared" si="20"/>
        <v>-5.5395999952452257E-3</v>
      </c>
      <c r="O174" s="1">
        <f t="shared" ca="1" si="18"/>
        <v>-6.7339754597799083E-3</v>
      </c>
      <c r="Q174" s="61">
        <f t="shared" si="19"/>
        <v>39845.196400000001</v>
      </c>
    </row>
    <row r="175" spans="1:17" x14ac:dyDescent="0.2">
      <c r="A175" s="28" t="s">
        <v>108</v>
      </c>
      <c r="B175" s="27" t="s">
        <v>45</v>
      </c>
      <c r="C175" s="24">
        <v>54863.697699999997</v>
      </c>
      <c r="D175" s="24">
        <v>5.0000000000000001E-4</v>
      </c>
      <c r="E175" s="1">
        <f t="shared" si="15"/>
        <v>12895.494666171477</v>
      </c>
      <c r="F175" s="1">
        <f t="shared" si="16"/>
        <v>12895.5</v>
      </c>
      <c r="G175" s="1">
        <f t="shared" si="17"/>
        <v>-4.2395999989821576E-3</v>
      </c>
      <c r="K175" s="1">
        <f t="shared" si="20"/>
        <v>-4.2395999989821576E-3</v>
      </c>
      <c r="O175" s="1">
        <f t="shared" ca="1" si="18"/>
        <v>-6.7339754597799083E-3</v>
      </c>
      <c r="Q175" s="61">
        <f t="shared" si="19"/>
        <v>39845.197699999997</v>
      </c>
    </row>
    <row r="176" spans="1:17" x14ac:dyDescent="0.2">
      <c r="A176" s="22" t="s">
        <v>110</v>
      </c>
      <c r="B176" s="23" t="s">
        <v>43</v>
      </c>
      <c r="C176" s="22">
        <v>54864.094499999999</v>
      </c>
      <c r="D176" s="25"/>
      <c r="E176" s="1">
        <f t="shared" si="15"/>
        <v>12895.993879105925</v>
      </c>
      <c r="F176" s="1">
        <f t="shared" si="16"/>
        <v>12896</v>
      </c>
      <c r="G176" s="1">
        <f t="shared" si="17"/>
        <v>-4.8652000041329302E-3</v>
      </c>
      <c r="K176" s="1">
        <f t="shared" si="20"/>
        <v>-4.8652000041329302E-3</v>
      </c>
      <c r="O176" s="1">
        <f t="shared" ca="1" si="18"/>
        <v>-6.7344473164767348E-3</v>
      </c>
      <c r="Q176" s="61">
        <f t="shared" si="19"/>
        <v>39845.594499999999</v>
      </c>
    </row>
    <row r="177" spans="1:17" x14ac:dyDescent="0.2">
      <c r="A177" s="28" t="s">
        <v>108</v>
      </c>
      <c r="B177" s="27" t="s">
        <v>43</v>
      </c>
      <c r="C177" s="24">
        <v>54885.554199999999</v>
      </c>
      <c r="D177" s="24">
        <v>1E-4</v>
      </c>
      <c r="E177" s="1">
        <f t="shared" si="15"/>
        <v>12922.992265722187</v>
      </c>
      <c r="F177" s="1">
        <f t="shared" si="16"/>
        <v>12923</v>
      </c>
      <c r="G177" s="1">
        <f t="shared" si="17"/>
        <v>-6.1475999973481521E-3</v>
      </c>
      <c r="K177" s="1">
        <f t="shared" si="20"/>
        <v>-6.1475999973481521E-3</v>
      </c>
      <c r="O177" s="1">
        <f t="shared" ca="1" si="18"/>
        <v>-6.7599275781053784E-3</v>
      </c>
      <c r="Q177" s="61">
        <f t="shared" si="19"/>
        <v>39867.054199999999</v>
      </c>
    </row>
    <row r="178" spans="1:17" x14ac:dyDescent="0.2">
      <c r="A178" s="28" t="s">
        <v>111</v>
      </c>
      <c r="B178" s="27" t="s">
        <v>43</v>
      </c>
      <c r="C178" s="24">
        <v>55192.764999999999</v>
      </c>
      <c r="D178" s="24">
        <v>2.0000000000000001E-4</v>
      </c>
      <c r="E178" s="1">
        <f t="shared" si="15"/>
        <v>13309.493286290566</v>
      </c>
      <c r="F178" s="1">
        <f t="shared" si="16"/>
        <v>13309.5</v>
      </c>
      <c r="G178" s="1">
        <f t="shared" si="17"/>
        <v>-5.3364000050351024E-3</v>
      </c>
      <c r="K178" s="1">
        <f t="shared" si="20"/>
        <v>-5.3364000050351024E-3</v>
      </c>
      <c r="O178" s="1">
        <f t="shared" ca="1" si="18"/>
        <v>-7.1246728047524421E-3</v>
      </c>
      <c r="Q178" s="61">
        <f t="shared" si="19"/>
        <v>40174.264999999999</v>
      </c>
    </row>
    <row r="179" spans="1:17" x14ac:dyDescent="0.2">
      <c r="A179" s="22" t="s">
        <v>112</v>
      </c>
      <c r="B179" s="23" t="s">
        <v>43</v>
      </c>
      <c r="C179" s="22">
        <v>55213.032200000001</v>
      </c>
      <c r="D179" s="25"/>
      <c r="E179" s="1">
        <f t="shared" si="15"/>
        <v>13334.991392099555</v>
      </c>
      <c r="F179" s="1">
        <f t="shared" si="16"/>
        <v>13335</v>
      </c>
      <c r="G179" s="1">
        <f t="shared" si="17"/>
        <v>-6.8420000025071204E-3</v>
      </c>
      <c r="K179" s="1">
        <f t="shared" si="20"/>
        <v>-6.8420000025071204E-3</v>
      </c>
      <c r="O179" s="1">
        <f t="shared" ca="1" si="18"/>
        <v>-7.1487374962906046E-3</v>
      </c>
      <c r="Q179" s="61">
        <f t="shared" si="19"/>
        <v>40194.532200000001</v>
      </c>
    </row>
    <row r="180" spans="1:17" x14ac:dyDescent="0.2">
      <c r="A180" s="28" t="s">
        <v>111</v>
      </c>
      <c r="B180" s="27" t="s">
        <v>43</v>
      </c>
      <c r="C180" s="24">
        <v>55235.685700000002</v>
      </c>
      <c r="D180" s="24">
        <v>2.0000000000000001E-4</v>
      </c>
      <c r="E180" s="1">
        <f t="shared" si="15"/>
        <v>13363.491695049341</v>
      </c>
      <c r="F180" s="1">
        <f t="shared" si="16"/>
        <v>13363.5</v>
      </c>
      <c r="G180" s="1">
        <f t="shared" si="17"/>
        <v>-6.6012000024784356E-3</v>
      </c>
      <c r="K180" s="1">
        <f t="shared" si="20"/>
        <v>-6.6012000024784356E-3</v>
      </c>
      <c r="O180" s="1">
        <f t="shared" ca="1" si="18"/>
        <v>-7.1756333280097295E-3</v>
      </c>
      <c r="Q180" s="61">
        <f t="shared" si="19"/>
        <v>40217.185700000002</v>
      </c>
    </row>
    <row r="181" spans="1:17" x14ac:dyDescent="0.2">
      <c r="A181" s="22" t="s">
        <v>112</v>
      </c>
      <c r="B181" s="23" t="s">
        <v>43</v>
      </c>
      <c r="C181" s="22">
        <v>55255.95</v>
      </c>
      <c r="D181" s="25"/>
      <c r="E181" s="1">
        <f t="shared" si="15"/>
        <v>13388.986152376692</v>
      </c>
      <c r="F181" s="1">
        <f t="shared" si="16"/>
        <v>13389</v>
      </c>
      <c r="G181" s="1">
        <f t="shared" si="17"/>
        <v>-1.1006800006725825E-2</v>
      </c>
      <c r="I181" s="1">
        <f>+G181</f>
        <v>-1.1006800006725825E-2</v>
      </c>
      <c r="O181" s="1">
        <f t="shared" ca="1" si="18"/>
        <v>-7.199698019547892E-3</v>
      </c>
      <c r="Q181" s="61">
        <f t="shared" si="19"/>
        <v>40237.449999999997</v>
      </c>
    </row>
    <row r="182" spans="1:17" x14ac:dyDescent="0.2">
      <c r="A182" s="28" t="s">
        <v>113</v>
      </c>
      <c r="B182" s="27" t="s">
        <v>43</v>
      </c>
      <c r="C182" s="24">
        <v>55260.722199999997</v>
      </c>
      <c r="D182" s="24">
        <v>2.0000000000000001E-4</v>
      </c>
      <c r="E182" s="26">
        <f t="shared" si="15"/>
        <v>13394.990043419442</v>
      </c>
      <c r="F182" s="1">
        <f t="shared" si="16"/>
        <v>13395</v>
      </c>
      <c r="G182" s="1">
        <f t="shared" si="17"/>
        <v>-7.91400000161957E-3</v>
      </c>
      <c r="K182" s="1">
        <f>+G182</f>
        <v>-7.91400000161957E-3</v>
      </c>
      <c r="O182" s="1">
        <f t="shared" ca="1" si="18"/>
        <v>-7.2053602999098132E-3</v>
      </c>
      <c r="Q182" s="61">
        <f t="shared" si="19"/>
        <v>40242.222199999997</v>
      </c>
    </row>
    <row r="183" spans="1:17" x14ac:dyDescent="0.2">
      <c r="A183" s="28" t="s">
        <v>113</v>
      </c>
      <c r="B183" s="27" t="s">
        <v>45</v>
      </c>
      <c r="C183" s="24">
        <v>55282.581700000002</v>
      </c>
      <c r="D183" s="24">
        <v>5.0000000000000001E-4</v>
      </c>
      <c r="E183" s="26">
        <f t="shared" si="15"/>
        <v>13422.491417261497</v>
      </c>
      <c r="F183" s="1">
        <f t="shared" si="16"/>
        <v>13422.5</v>
      </c>
      <c r="G183" s="1">
        <f t="shared" si="17"/>
        <v>-6.8219999957364053E-3</v>
      </c>
      <c r="K183" s="1">
        <f>+G183</f>
        <v>-6.8219999957364053E-3</v>
      </c>
      <c r="O183" s="1">
        <f t="shared" ca="1" si="18"/>
        <v>-7.2313124182352834E-3</v>
      </c>
      <c r="Q183" s="61">
        <f t="shared" si="19"/>
        <v>40264.081700000002</v>
      </c>
    </row>
    <row r="184" spans="1:17" x14ac:dyDescent="0.2">
      <c r="A184" s="24" t="s">
        <v>114</v>
      </c>
      <c r="B184" s="27" t="s">
        <v>45</v>
      </c>
      <c r="C184" s="24">
        <v>55607.675799999997</v>
      </c>
      <c r="D184" s="24">
        <v>2.0000000000000001E-4</v>
      </c>
      <c r="E184" s="26">
        <f t="shared" si="15"/>
        <v>13831.49136593113</v>
      </c>
      <c r="F184" s="1">
        <f t="shared" si="16"/>
        <v>13831.5</v>
      </c>
      <c r="G184" s="1">
        <f t="shared" si="17"/>
        <v>-6.862800000817515E-3</v>
      </c>
      <c r="K184" s="1">
        <f>+G184</f>
        <v>-6.862800000817515E-3</v>
      </c>
      <c r="O184" s="1">
        <f t="shared" ca="1" si="18"/>
        <v>-7.6172911962395489E-3</v>
      </c>
      <c r="Q184" s="61">
        <f t="shared" si="19"/>
        <v>40589.175799999997</v>
      </c>
    </row>
    <row r="185" spans="1:17" x14ac:dyDescent="0.2">
      <c r="A185" s="22" t="s">
        <v>115</v>
      </c>
      <c r="B185" s="23" t="s">
        <v>43</v>
      </c>
      <c r="C185" s="22">
        <v>55623.97</v>
      </c>
      <c r="D185" s="25"/>
      <c r="E185" s="1">
        <f t="shared" si="15"/>
        <v>13851.991051910094</v>
      </c>
      <c r="F185" s="1">
        <f t="shared" si="16"/>
        <v>13852</v>
      </c>
      <c r="G185" s="1">
        <f t="shared" si="17"/>
        <v>-7.1123999950941652E-3</v>
      </c>
      <c r="I185" s="1">
        <f>+G185</f>
        <v>-7.1123999950941652E-3</v>
      </c>
      <c r="O185" s="1">
        <f t="shared" ca="1" si="18"/>
        <v>-7.6366373208094449E-3</v>
      </c>
      <c r="Q185" s="61">
        <f t="shared" si="19"/>
        <v>40605.47</v>
      </c>
    </row>
    <row r="186" spans="1:17" x14ac:dyDescent="0.2">
      <c r="A186" s="22" t="s">
        <v>116</v>
      </c>
      <c r="B186" s="23" t="s">
        <v>43</v>
      </c>
      <c r="C186" s="22">
        <v>55933.165500000003</v>
      </c>
      <c r="D186" s="25"/>
      <c r="E186" s="1">
        <f t="shared" si="15"/>
        <v>14240.989017818685</v>
      </c>
      <c r="F186" s="1">
        <f t="shared" si="16"/>
        <v>14241</v>
      </c>
      <c r="G186" s="1">
        <f t="shared" si="17"/>
        <v>-8.7291999952867627E-3</v>
      </c>
      <c r="K186" s="1">
        <f t="shared" ref="K186:K224" si="21">+G186</f>
        <v>-8.7291999952867627E-3</v>
      </c>
      <c r="O186" s="1">
        <f t="shared" ca="1" si="18"/>
        <v>-8.0037418309406427E-3</v>
      </c>
      <c r="Q186" s="61">
        <f t="shared" si="19"/>
        <v>40914.665500000003</v>
      </c>
    </row>
    <row r="187" spans="1:17" x14ac:dyDescent="0.2">
      <c r="A187" s="28" t="s">
        <v>117</v>
      </c>
      <c r="B187" s="27" t="s">
        <v>45</v>
      </c>
      <c r="C187" s="24">
        <v>55975.692199999998</v>
      </c>
      <c r="D187" s="24">
        <v>2.9999999999999997E-4</v>
      </c>
      <c r="E187" s="26">
        <f t="shared" si="15"/>
        <v>14294.49173631492</v>
      </c>
      <c r="F187" s="1">
        <f t="shared" si="16"/>
        <v>14294.5</v>
      </c>
      <c r="G187" s="1">
        <f t="shared" si="17"/>
        <v>-6.568400000105612E-3</v>
      </c>
      <c r="K187" s="1">
        <f t="shared" si="21"/>
        <v>-6.568400000105612E-3</v>
      </c>
      <c r="O187" s="1">
        <f t="shared" ca="1" si="18"/>
        <v>-8.0542304975011018E-3</v>
      </c>
      <c r="Q187" s="61">
        <f t="shared" si="19"/>
        <v>40957.192199999998</v>
      </c>
    </row>
    <row r="188" spans="1:17" x14ac:dyDescent="0.2">
      <c r="A188" s="28" t="s">
        <v>118</v>
      </c>
      <c r="B188" s="27" t="s">
        <v>43</v>
      </c>
      <c r="C188" s="24">
        <v>56282.897400000002</v>
      </c>
      <c r="D188" s="24">
        <v>5.0000000000000001E-4</v>
      </c>
      <c r="E188" s="26">
        <f t="shared" si="15"/>
        <v>14680.98571153947</v>
      </c>
      <c r="F188" s="1">
        <f t="shared" si="16"/>
        <v>14681</v>
      </c>
      <c r="G188" s="1">
        <f t="shared" si="17"/>
        <v>-1.13571999972919E-2</v>
      </c>
      <c r="K188" s="1">
        <f t="shared" si="21"/>
        <v>-1.13571999972919E-2</v>
      </c>
      <c r="O188" s="1">
        <f t="shared" ca="1" si="18"/>
        <v>-8.4189757241481655E-3</v>
      </c>
      <c r="Q188" s="61">
        <f t="shared" si="19"/>
        <v>41264.397400000002</v>
      </c>
    </row>
    <row r="189" spans="1:17" x14ac:dyDescent="0.2">
      <c r="A189" s="22" t="s">
        <v>119</v>
      </c>
      <c r="B189" s="23" t="s">
        <v>45</v>
      </c>
      <c r="C189" s="22">
        <v>56323.042500000003</v>
      </c>
      <c r="D189" s="25"/>
      <c r="E189" s="1">
        <f t="shared" si="15"/>
        <v>14731.492145951346</v>
      </c>
      <c r="F189" s="1">
        <f t="shared" si="16"/>
        <v>14731.5</v>
      </c>
      <c r="G189" s="1">
        <f t="shared" si="17"/>
        <v>-6.2427999946521595E-3</v>
      </c>
      <c r="K189" s="1">
        <f t="shared" si="21"/>
        <v>-6.2427999946521595E-3</v>
      </c>
      <c r="O189" s="1">
        <f t="shared" ca="1" si="18"/>
        <v>-8.4666332505276658E-3</v>
      </c>
      <c r="Q189" s="61">
        <f t="shared" si="19"/>
        <v>41304.542500000003</v>
      </c>
    </row>
    <row r="190" spans="1:17" x14ac:dyDescent="0.2">
      <c r="A190" s="31" t="s">
        <v>120</v>
      </c>
      <c r="B190" s="32" t="s">
        <v>43</v>
      </c>
      <c r="C190" s="33">
        <v>56725.6319</v>
      </c>
      <c r="D190" s="33">
        <v>1E-4</v>
      </c>
      <c r="E190" s="26">
        <f t="shared" si="15"/>
        <v>15237.988707823553</v>
      </c>
      <c r="F190" s="1">
        <f t="shared" si="16"/>
        <v>15238</v>
      </c>
      <c r="G190" s="1">
        <f t="shared" si="17"/>
        <v>-8.9756000015768223E-3</v>
      </c>
      <c r="K190" s="1">
        <f t="shared" si="21"/>
        <v>-8.9756000015768223E-3</v>
      </c>
      <c r="O190" s="1">
        <f t="shared" ca="1" si="18"/>
        <v>-8.9446240844131449E-3</v>
      </c>
      <c r="Q190" s="61">
        <f t="shared" si="19"/>
        <v>41707.1319</v>
      </c>
    </row>
    <row r="191" spans="1:17" x14ac:dyDescent="0.2">
      <c r="A191" s="34" t="s">
        <v>121</v>
      </c>
      <c r="B191" s="35" t="s">
        <v>43</v>
      </c>
      <c r="C191" s="34">
        <v>57026.085299999999</v>
      </c>
      <c r="D191" s="34" t="s">
        <v>122</v>
      </c>
      <c r="E191" s="1">
        <f t="shared" si="15"/>
        <v>15615.988262960413</v>
      </c>
      <c r="F191" s="1">
        <f t="shared" si="16"/>
        <v>15616</v>
      </c>
      <c r="G191" s="1">
        <f t="shared" si="17"/>
        <v>-9.3292000019573607E-3</v>
      </c>
      <c r="K191" s="1">
        <f t="shared" si="21"/>
        <v>-9.3292000019573607E-3</v>
      </c>
      <c r="O191" s="1">
        <f t="shared" ca="1" si="18"/>
        <v>-9.3013477472141531E-3</v>
      </c>
      <c r="Q191" s="61">
        <f t="shared" si="19"/>
        <v>42007.585299999999</v>
      </c>
    </row>
    <row r="192" spans="1:17" x14ac:dyDescent="0.2">
      <c r="A192" s="34" t="s">
        <v>121</v>
      </c>
      <c r="B192" s="35" t="s">
        <v>43</v>
      </c>
      <c r="C192" s="34">
        <v>57030.059000000001</v>
      </c>
      <c r="D192" s="34" t="s">
        <v>122</v>
      </c>
      <c r="E192" s="1">
        <f t="shared" si="15"/>
        <v>15620.98756345842</v>
      </c>
      <c r="F192" s="1">
        <f t="shared" si="16"/>
        <v>15621</v>
      </c>
      <c r="G192" s="1">
        <f t="shared" si="17"/>
        <v>-9.885200001008343E-3</v>
      </c>
      <c r="K192" s="1">
        <f t="shared" si="21"/>
        <v>-9.885200001008343E-3</v>
      </c>
      <c r="O192" s="1">
        <f t="shared" ca="1" si="18"/>
        <v>-9.3060663141824197E-3</v>
      </c>
      <c r="Q192" s="61">
        <f t="shared" si="19"/>
        <v>42011.559000000001</v>
      </c>
    </row>
    <row r="193" spans="1:17" x14ac:dyDescent="0.2">
      <c r="A193" s="22" t="s">
        <v>123</v>
      </c>
      <c r="B193" s="23" t="s">
        <v>45</v>
      </c>
      <c r="C193" s="22">
        <v>57047.941599999998</v>
      </c>
      <c r="D193" s="25"/>
      <c r="E193" s="1">
        <f t="shared" si="15"/>
        <v>15643.485610891697</v>
      </c>
      <c r="F193" s="1">
        <f t="shared" si="16"/>
        <v>15643.5</v>
      </c>
      <c r="G193" s="1">
        <f t="shared" si="17"/>
        <v>-1.1437200002546888E-2</v>
      </c>
      <c r="K193" s="1">
        <f t="shared" si="21"/>
        <v>-1.1437200002546888E-2</v>
      </c>
      <c r="O193" s="1">
        <f t="shared" ca="1" si="18"/>
        <v>-9.3272998655396233E-3</v>
      </c>
      <c r="Q193" s="61">
        <f t="shared" si="19"/>
        <v>42029.441599999998</v>
      </c>
    </row>
    <row r="194" spans="1:17" x14ac:dyDescent="0.2">
      <c r="A194" s="36" t="s">
        <v>124</v>
      </c>
      <c r="B194" s="37" t="s">
        <v>45</v>
      </c>
      <c r="C194" s="36">
        <v>57047.941599999998</v>
      </c>
      <c r="D194" s="36">
        <v>2.9999999999999997E-4</v>
      </c>
      <c r="E194" s="1">
        <f t="shared" si="15"/>
        <v>15643.485610891697</v>
      </c>
      <c r="F194" s="1">
        <f t="shared" si="16"/>
        <v>15643.5</v>
      </c>
      <c r="G194" s="1">
        <f t="shared" si="17"/>
        <v>-1.1437200002546888E-2</v>
      </c>
      <c r="K194" s="1">
        <f t="shared" si="21"/>
        <v>-1.1437200002546888E-2</v>
      </c>
      <c r="O194" s="1">
        <f t="shared" ca="1" si="18"/>
        <v>-9.3272998655396233E-3</v>
      </c>
      <c r="Q194" s="61">
        <f t="shared" si="19"/>
        <v>42029.441599999998</v>
      </c>
    </row>
    <row r="195" spans="1:17" x14ac:dyDescent="0.2">
      <c r="A195" s="22" t="s">
        <v>123</v>
      </c>
      <c r="B195" s="23" t="s">
        <v>43</v>
      </c>
      <c r="C195" s="22">
        <v>57093.647199999999</v>
      </c>
      <c r="D195" s="25"/>
      <c r="E195" s="1">
        <f t="shared" si="15"/>
        <v>15700.987694300518</v>
      </c>
      <c r="F195" s="1">
        <f t="shared" si="16"/>
        <v>15701</v>
      </c>
      <c r="G195" s="1">
        <f t="shared" si="17"/>
        <v>-9.7812000021804124E-3</v>
      </c>
      <c r="K195" s="1">
        <f t="shared" si="21"/>
        <v>-9.7812000021804124E-3</v>
      </c>
      <c r="O195" s="1">
        <f t="shared" ca="1" si="18"/>
        <v>-9.3815633856746978E-3</v>
      </c>
      <c r="Q195" s="61">
        <f t="shared" si="19"/>
        <v>42075.147199999999</v>
      </c>
    </row>
    <row r="196" spans="1:17" x14ac:dyDescent="0.2">
      <c r="A196" s="36" t="s">
        <v>124</v>
      </c>
      <c r="B196" s="37" t="s">
        <v>43</v>
      </c>
      <c r="C196" s="36">
        <v>57093.647199999999</v>
      </c>
      <c r="D196" s="36">
        <v>1E-4</v>
      </c>
      <c r="E196" s="1">
        <f t="shared" si="15"/>
        <v>15700.987694300518</v>
      </c>
      <c r="F196" s="1">
        <f t="shared" si="16"/>
        <v>15701</v>
      </c>
      <c r="G196" s="1">
        <f t="shared" si="17"/>
        <v>-9.7812000021804124E-3</v>
      </c>
      <c r="K196" s="1">
        <f t="shared" si="21"/>
        <v>-9.7812000021804124E-3</v>
      </c>
      <c r="O196" s="1">
        <f t="shared" ca="1" si="18"/>
        <v>-9.3815633856746978E-3</v>
      </c>
      <c r="Q196" s="61">
        <f t="shared" si="19"/>
        <v>42075.147199999999</v>
      </c>
    </row>
    <row r="197" spans="1:17" x14ac:dyDescent="0.2">
      <c r="A197" s="36" t="s">
        <v>124</v>
      </c>
      <c r="B197" s="37" t="s">
        <v>43</v>
      </c>
      <c r="C197" s="36">
        <v>57093.647199999999</v>
      </c>
      <c r="D197" s="36">
        <v>1E-4</v>
      </c>
      <c r="E197" s="1">
        <f t="shared" si="15"/>
        <v>15700.987694300518</v>
      </c>
      <c r="F197" s="1">
        <f t="shared" si="16"/>
        <v>15701</v>
      </c>
      <c r="G197" s="1">
        <f t="shared" si="17"/>
        <v>-9.7812000021804124E-3</v>
      </c>
      <c r="K197" s="1">
        <f t="shared" si="21"/>
        <v>-9.7812000021804124E-3</v>
      </c>
      <c r="O197" s="1">
        <f t="shared" ca="1" si="18"/>
        <v>-9.3815633856746978E-3</v>
      </c>
      <c r="Q197" s="61">
        <f t="shared" si="19"/>
        <v>42075.147199999999</v>
      </c>
    </row>
    <row r="198" spans="1:17" x14ac:dyDescent="0.2">
      <c r="A198" s="36" t="s">
        <v>125</v>
      </c>
      <c r="B198" s="37" t="s">
        <v>43</v>
      </c>
      <c r="C198" s="36">
        <v>57473.585400000004</v>
      </c>
      <c r="D198" s="36">
        <v>1E-4</v>
      </c>
      <c r="E198" s="1">
        <f t="shared" si="15"/>
        <v>16178.986846846308</v>
      </c>
      <c r="F198" s="1">
        <f t="shared" si="16"/>
        <v>16179</v>
      </c>
      <c r="G198" s="1">
        <f t="shared" si="17"/>
        <v>-1.0454799994477071E-2</v>
      </c>
      <c r="K198" s="1">
        <f t="shared" si="21"/>
        <v>-1.0454799994477071E-2</v>
      </c>
      <c r="O198" s="1">
        <f t="shared" ca="1" si="18"/>
        <v>-9.832658387841052E-3</v>
      </c>
      <c r="Q198" s="61">
        <f t="shared" si="19"/>
        <v>42455.085400000004</v>
      </c>
    </row>
    <row r="199" spans="1:17" x14ac:dyDescent="0.2">
      <c r="A199" s="38" t="s">
        <v>126</v>
      </c>
      <c r="B199" s="39" t="s">
        <v>43</v>
      </c>
      <c r="C199" s="38">
        <v>57786.756999999998</v>
      </c>
      <c r="D199" s="38">
        <v>1E-4</v>
      </c>
      <c r="E199" s="1">
        <f t="shared" si="15"/>
        <v>16572.987132685965</v>
      </c>
      <c r="F199" s="1">
        <f t="shared" si="16"/>
        <v>16573</v>
      </c>
      <c r="G199" s="1">
        <f t="shared" si="17"/>
        <v>-1.0227600003418047E-2</v>
      </c>
      <c r="K199" s="1">
        <f t="shared" si="21"/>
        <v>-1.0227600003418047E-2</v>
      </c>
      <c r="O199" s="1">
        <f t="shared" ca="1" si="18"/>
        <v>-1.0204481464940518E-2</v>
      </c>
      <c r="Q199" s="61">
        <f t="shared" si="19"/>
        <v>42768.256999999998</v>
      </c>
    </row>
    <row r="200" spans="1:17" x14ac:dyDescent="0.2">
      <c r="A200" s="38" t="s">
        <v>127</v>
      </c>
      <c r="B200" s="40" t="s">
        <v>43</v>
      </c>
      <c r="C200" s="38">
        <v>58119.799099999997</v>
      </c>
      <c r="D200" s="38">
        <v>1E-4</v>
      </c>
      <c r="E200" s="1">
        <f t="shared" si="15"/>
        <v>16991.986437209878</v>
      </c>
      <c r="F200" s="1">
        <f t="shared" si="16"/>
        <v>16992</v>
      </c>
      <c r="G200" s="1">
        <f t="shared" si="17"/>
        <v>-1.0780400007206481E-2</v>
      </c>
      <c r="K200" s="1">
        <f t="shared" si="21"/>
        <v>-1.0780400007206481E-2</v>
      </c>
      <c r="O200" s="1">
        <f t="shared" ca="1" si="18"/>
        <v>-1.0599897376881318E-2</v>
      </c>
      <c r="Q200" s="61">
        <f t="shared" si="19"/>
        <v>43101.299099999997</v>
      </c>
    </row>
    <row r="201" spans="1:17" x14ac:dyDescent="0.2">
      <c r="A201" s="41" t="s">
        <v>128</v>
      </c>
      <c r="B201" s="42" t="s">
        <v>43</v>
      </c>
      <c r="C201" s="41">
        <v>58142.053700000048</v>
      </c>
      <c r="D201" s="41" t="s">
        <v>15</v>
      </c>
      <c r="E201" s="1">
        <f t="shared" si="15"/>
        <v>17019.984885221344</v>
      </c>
      <c r="F201" s="1">
        <f t="shared" si="16"/>
        <v>17020</v>
      </c>
      <c r="G201" s="1">
        <f t="shared" si="17"/>
        <v>-1.2013999948976561E-2</v>
      </c>
      <c r="K201" s="1">
        <f t="shared" si="21"/>
        <v>-1.2013999948976561E-2</v>
      </c>
      <c r="O201" s="1">
        <f t="shared" ca="1" si="18"/>
        <v>-1.0626321351903615E-2</v>
      </c>
      <c r="Q201" s="61">
        <f t="shared" si="19"/>
        <v>43123.553700000048</v>
      </c>
    </row>
    <row r="202" spans="1:17" x14ac:dyDescent="0.2">
      <c r="A202" s="41" t="s">
        <v>128</v>
      </c>
      <c r="B202" s="42" t="s">
        <v>43</v>
      </c>
      <c r="C202" s="41">
        <v>58142.054899999872</v>
      </c>
      <c r="D202" s="41" t="s">
        <v>15</v>
      </c>
      <c r="E202" s="1">
        <f t="shared" si="15"/>
        <v>17019.986394937659</v>
      </c>
      <c r="F202" s="1">
        <f t="shared" si="16"/>
        <v>17020</v>
      </c>
      <c r="G202" s="1">
        <f t="shared" si="17"/>
        <v>-1.0814000124810264E-2</v>
      </c>
      <c r="K202" s="1">
        <f t="shared" si="21"/>
        <v>-1.0814000124810264E-2</v>
      </c>
      <c r="O202" s="1">
        <f t="shared" ca="1" si="18"/>
        <v>-1.0626321351903615E-2</v>
      </c>
      <c r="Q202" s="61">
        <f t="shared" si="19"/>
        <v>43123.554899999872</v>
      </c>
    </row>
    <row r="203" spans="1:17" x14ac:dyDescent="0.2">
      <c r="A203" s="41" t="s">
        <v>128</v>
      </c>
      <c r="B203" s="42" t="s">
        <v>45</v>
      </c>
      <c r="C203" s="41">
        <v>58155.966500000097</v>
      </c>
      <c r="D203" s="41" t="s">
        <v>15</v>
      </c>
      <c r="E203" s="1">
        <f t="shared" si="15"/>
        <v>17037.488538735422</v>
      </c>
      <c r="F203" s="1">
        <f t="shared" si="16"/>
        <v>17037.5</v>
      </c>
      <c r="G203" s="1">
        <f t="shared" si="17"/>
        <v>-9.1099999044672586E-3</v>
      </c>
      <c r="K203" s="1">
        <f t="shared" si="21"/>
        <v>-9.1099999044672586E-3</v>
      </c>
      <c r="O203" s="1">
        <f t="shared" ca="1" si="18"/>
        <v>-1.0642836336292549E-2</v>
      </c>
      <c r="Q203" s="61">
        <f t="shared" si="19"/>
        <v>43137.466500000097</v>
      </c>
    </row>
    <row r="204" spans="1:17" x14ac:dyDescent="0.2">
      <c r="A204" s="41" t="s">
        <v>128</v>
      </c>
      <c r="B204" s="42" t="s">
        <v>45</v>
      </c>
      <c r="C204" s="41">
        <v>58155.967100000009</v>
      </c>
      <c r="D204" s="41" t="s">
        <v>15</v>
      </c>
      <c r="E204" s="1">
        <f t="shared" si="15"/>
        <v>17037.489293593579</v>
      </c>
      <c r="F204" s="1">
        <f t="shared" si="16"/>
        <v>17037.5</v>
      </c>
      <c r="G204" s="1">
        <f t="shared" si="17"/>
        <v>-8.5099999923841096E-3</v>
      </c>
      <c r="K204" s="1">
        <f t="shared" si="21"/>
        <v>-8.5099999923841096E-3</v>
      </c>
      <c r="O204" s="1">
        <f t="shared" ca="1" si="18"/>
        <v>-1.0642836336292549E-2</v>
      </c>
      <c r="Q204" s="61">
        <f t="shared" si="19"/>
        <v>43137.467100000009</v>
      </c>
    </row>
    <row r="205" spans="1:17" x14ac:dyDescent="0.2">
      <c r="A205" s="41" t="s">
        <v>128</v>
      </c>
      <c r="B205" s="42" t="s">
        <v>45</v>
      </c>
      <c r="C205" s="41">
        <v>58155.967399999965</v>
      </c>
      <c r="D205" s="41" t="s">
        <v>15</v>
      </c>
      <c r="E205" s="1">
        <f t="shared" si="15"/>
        <v>17037.489671022657</v>
      </c>
      <c r="F205" s="1">
        <f t="shared" si="16"/>
        <v>17037.5</v>
      </c>
      <c r="G205" s="1">
        <f t="shared" si="17"/>
        <v>-8.2100000363425352E-3</v>
      </c>
      <c r="K205" s="1">
        <f t="shared" si="21"/>
        <v>-8.2100000363425352E-3</v>
      </c>
      <c r="O205" s="1">
        <f t="shared" ca="1" si="18"/>
        <v>-1.0642836336292549E-2</v>
      </c>
      <c r="Q205" s="61">
        <f t="shared" si="19"/>
        <v>43137.467399999965</v>
      </c>
    </row>
    <row r="206" spans="1:17" x14ac:dyDescent="0.2">
      <c r="A206" s="43" t="s">
        <v>130</v>
      </c>
      <c r="B206" s="44" t="s">
        <v>43</v>
      </c>
      <c r="C206" s="45">
        <v>58197.693099999997</v>
      </c>
      <c r="D206" s="45">
        <v>2.0000000000000001E-4</v>
      </c>
      <c r="E206" s="1">
        <f t="shared" si="15"/>
        <v>17089.984653731412</v>
      </c>
      <c r="F206" s="1">
        <f t="shared" si="16"/>
        <v>17090</v>
      </c>
      <c r="G206" s="1">
        <f t="shared" si="17"/>
        <v>-1.2198000003991183E-2</v>
      </c>
      <c r="K206" s="1">
        <f t="shared" si="21"/>
        <v>-1.2198000003991183E-2</v>
      </c>
      <c r="O206" s="1">
        <f t="shared" ca="1" si="18"/>
        <v>-1.0692381289459357E-2</v>
      </c>
      <c r="Q206" s="61">
        <f t="shared" si="19"/>
        <v>43179.193099999997</v>
      </c>
    </row>
    <row r="207" spans="1:17" x14ac:dyDescent="0.2">
      <c r="A207" s="41" t="s">
        <v>129</v>
      </c>
      <c r="B207" s="42" t="s">
        <v>45</v>
      </c>
      <c r="C207" s="41">
        <v>58489.801700000004</v>
      </c>
      <c r="D207" s="41">
        <v>1E-4</v>
      </c>
      <c r="E207" s="1">
        <f t="shared" si="15"/>
        <v>17457.485640079558</v>
      </c>
      <c r="F207" s="1">
        <f t="shared" si="16"/>
        <v>17457.5</v>
      </c>
      <c r="G207" s="1">
        <f t="shared" si="17"/>
        <v>-1.1414000000513624E-2</v>
      </c>
      <c r="K207" s="1">
        <f t="shared" si="21"/>
        <v>-1.1414000000513624E-2</v>
      </c>
      <c r="O207" s="1">
        <f t="shared" ca="1" si="18"/>
        <v>-1.1039195961627005E-2</v>
      </c>
      <c r="Q207" s="61">
        <f t="shared" si="19"/>
        <v>43471.301700000004</v>
      </c>
    </row>
    <row r="208" spans="1:17" x14ac:dyDescent="0.2">
      <c r="A208" s="43" t="s">
        <v>131</v>
      </c>
      <c r="B208" s="44" t="s">
        <v>43</v>
      </c>
      <c r="C208" s="45">
        <v>58530.736400000002</v>
      </c>
      <c r="D208" s="45">
        <v>1E-4</v>
      </c>
      <c r="E208" s="1">
        <f t="shared" si="15"/>
        <v>17508.98546797187</v>
      </c>
      <c r="F208" s="1">
        <f t="shared" si="16"/>
        <v>17509</v>
      </c>
      <c r="G208" s="1">
        <f t="shared" si="17"/>
        <v>-1.1550799994438421E-2</v>
      </c>
      <c r="K208" s="1">
        <f t="shared" si="21"/>
        <v>-1.1550799994438421E-2</v>
      </c>
      <c r="O208" s="1">
        <f t="shared" ca="1" si="18"/>
        <v>-1.1087797201400157E-2</v>
      </c>
      <c r="Q208" s="61">
        <f t="shared" si="19"/>
        <v>43512.236400000002</v>
      </c>
    </row>
    <row r="209" spans="1:17" x14ac:dyDescent="0.2">
      <c r="A209" s="43" t="s">
        <v>131</v>
      </c>
      <c r="B209" s="44" t="s">
        <v>43</v>
      </c>
      <c r="C209" s="45">
        <v>58532.326800000003</v>
      </c>
      <c r="D209" s="45">
        <v>1E-4</v>
      </c>
      <c r="E209" s="1">
        <f t="shared" si="15"/>
        <v>17510.986345620415</v>
      </c>
      <c r="F209" s="1">
        <f t="shared" si="16"/>
        <v>17511</v>
      </c>
      <c r="G209" s="1">
        <f t="shared" si="17"/>
        <v>-1.0853199994016904E-2</v>
      </c>
      <c r="K209" s="1">
        <f t="shared" si="21"/>
        <v>-1.0853199994016904E-2</v>
      </c>
      <c r="O209" s="1">
        <f t="shared" ca="1" si="18"/>
        <v>-1.1089684628187463E-2</v>
      </c>
      <c r="Q209" s="61">
        <f t="shared" si="19"/>
        <v>43513.826800000003</v>
      </c>
    </row>
    <row r="210" spans="1:17" x14ac:dyDescent="0.2">
      <c r="A210" s="43" t="s">
        <v>131</v>
      </c>
      <c r="B210" s="44" t="s">
        <v>43</v>
      </c>
      <c r="C210" s="45">
        <v>58559.351600000002</v>
      </c>
      <c r="D210" s="45">
        <v>1E-4</v>
      </c>
      <c r="E210" s="1">
        <f t="shared" si="15"/>
        <v>17544.986168480344</v>
      </c>
      <c r="F210" s="1">
        <f t="shared" si="16"/>
        <v>17545</v>
      </c>
      <c r="G210" s="1">
        <f t="shared" si="17"/>
        <v>-1.0993999996571802E-2</v>
      </c>
      <c r="K210" s="1">
        <f t="shared" si="21"/>
        <v>-1.0993999996571802E-2</v>
      </c>
      <c r="O210" s="1">
        <f t="shared" ca="1" si="18"/>
        <v>-1.1121770883571681E-2</v>
      </c>
      <c r="Q210" s="61">
        <f t="shared" si="19"/>
        <v>43540.851600000002</v>
      </c>
    </row>
    <row r="211" spans="1:17" x14ac:dyDescent="0.2">
      <c r="A211" s="43" t="s">
        <v>134</v>
      </c>
      <c r="B211" s="44" t="s">
        <v>43</v>
      </c>
      <c r="C211" s="45">
        <v>58792.241000000002</v>
      </c>
      <c r="D211" s="45" t="s">
        <v>54</v>
      </c>
      <c r="E211" s="1">
        <f t="shared" si="15"/>
        <v>17837.98365027316</v>
      </c>
      <c r="F211" s="1">
        <f t="shared" si="16"/>
        <v>17838</v>
      </c>
      <c r="G211" s="1">
        <f t="shared" si="17"/>
        <v>-1.2995599994610529E-2</v>
      </c>
      <c r="K211" s="1">
        <f t="shared" si="21"/>
        <v>-1.2995599994610529E-2</v>
      </c>
      <c r="O211" s="1">
        <f t="shared" ca="1" si="18"/>
        <v>-1.1398278907912146E-2</v>
      </c>
      <c r="Q211" s="61">
        <f t="shared" si="19"/>
        <v>43773.741000000002</v>
      </c>
    </row>
    <row r="212" spans="1:17" x14ac:dyDescent="0.2">
      <c r="A212" s="43" t="s">
        <v>134</v>
      </c>
      <c r="B212" s="44" t="s">
        <v>43</v>
      </c>
      <c r="C212" s="45">
        <v>58792.2428</v>
      </c>
      <c r="D212" s="45" t="s">
        <v>135</v>
      </c>
      <c r="E212" s="1">
        <f t="shared" si="15"/>
        <v>17837.985914847963</v>
      </c>
      <c r="F212" s="1">
        <f t="shared" si="16"/>
        <v>17838</v>
      </c>
      <c r="G212" s="1">
        <f t="shared" si="17"/>
        <v>-1.1195599996426608E-2</v>
      </c>
      <c r="K212" s="1">
        <f t="shared" si="21"/>
        <v>-1.1195599996426608E-2</v>
      </c>
      <c r="O212" s="1">
        <f t="shared" ca="1" si="18"/>
        <v>-1.1398278907912146E-2</v>
      </c>
      <c r="Q212" s="61">
        <f t="shared" si="19"/>
        <v>43773.7428</v>
      </c>
    </row>
    <row r="213" spans="1:17" x14ac:dyDescent="0.2">
      <c r="A213" s="43" t="s">
        <v>134</v>
      </c>
      <c r="B213" s="44" t="s">
        <v>43</v>
      </c>
      <c r="C213" s="45">
        <v>58792.243300000002</v>
      </c>
      <c r="D213" s="45" t="s">
        <v>54</v>
      </c>
      <c r="E213" s="1">
        <f t="shared" ref="E213:E224" si="22">+(C213-C$7)/C$8</f>
        <v>17837.986543896521</v>
      </c>
      <c r="F213" s="1">
        <f t="shared" ref="F213:F225" si="23">ROUND(2*E213,0)/2</f>
        <v>17838</v>
      </c>
      <c r="G213" s="1">
        <f t="shared" ref="G213:G224" si="24">+C213-(C$7+F213*C$8)</f>
        <v>-1.0695599994505756E-2</v>
      </c>
      <c r="K213" s="1">
        <f t="shared" si="21"/>
        <v>-1.0695599994505756E-2</v>
      </c>
      <c r="O213" s="1">
        <f t="shared" ref="O213:O224" ca="1" si="25">+C$11+C$12*$F213</f>
        <v>-1.1398278907912146E-2</v>
      </c>
      <c r="Q213" s="61">
        <f t="shared" ref="Q213:Q224" si="26">+C213-15018.5</f>
        <v>43773.743300000002</v>
      </c>
    </row>
    <row r="214" spans="1:17" x14ac:dyDescent="0.2">
      <c r="A214" s="43" t="s">
        <v>134</v>
      </c>
      <c r="B214" s="44" t="s">
        <v>43</v>
      </c>
      <c r="C214" s="45">
        <v>58796.218500000003</v>
      </c>
      <c r="D214" s="45" t="s">
        <v>122</v>
      </c>
      <c r="E214" s="1">
        <f t="shared" si="22"/>
        <v>17842.987731540197</v>
      </c>
      <c r="F214" s="1">
        <f t="shared" si="23"/>
        <v>17843</v>
      </c>
      <c r="G214" s="1">
        <f t="shared" si="24"/>
        <v>-9.7515999950701371E-3</v>
      </c>
      <c r="K214" s="1">
        <f t="shared" si="21"/>
        <v>-9.7515999950701371E-3</v>
      </c>
      <c r="O214" s="1">
        <f t="shared" ca="1" si="25"/>
        <v>-1.1402997474880414E-2</v>
      </c>
      <c r="Q214" s="61">
        <f t="shared" si="26"/>
        <v>43777.718500000003</v>
      </c>
    </row>
    <row r="215" spans="1:17" x14ac:dyDescent="0.2">
      <c r="A215" s="43" t="s">
        <v>134</v>
      </c>
      <c r="B215" s="44" t="s">
        <v>43</v>
      </c>
      <c r="C215" s="45">
        <v>58796.220999999998</v>
      </c>
      <c r="D215" s="45" t="s">
        <v>135</v>
      </c>
      <c r="E215" s="1">
        <f t="shared" si="22"/>
        <v>17842.990876782973</v>
      </c>
      <c r="F215" s="1">
        <f t="shared" si="23"/>
        <v>17843</v>
      </c>
      <c r="G215" s="1">
        <f t="shared" si="24"/>
        <v>-7.2516000000177883E-3</v>
      </c>
      <c r="K215" s="1">
        <f t="shared" si="21"/>
        <v>-7.2516000000177883E-3</v>
      </c>
      <c r="O215" s="1">
        <f t="shared" ca="1" si="25"/>
        <v>-1.1402997474880414E-2</v>
      </c>
      <c r="Q215" s="61">
        <f t="shared" si="26"/>
        <v>43777.720999999998</v>
      </c>
    </row>
    <row r="216" spans="1:17" x14ac:dyDescent="0.2">
      <c r="A216" s="46" t="s">
        <v>132</v>
      </c>
      <c r="B216" s="47" t="s">
        <v>45</v>
      </c>
      <c r="C216" s="48">
        <v>58869.741300000002</v>
      </c>
      <c r="D216" s="48">
        <v>2.0000000000000001E-4</v>
      </c>
      <c r="E216" s="1">
        <f t="shared" si="22"/>
        <v>17935.486553961298</v>
      </c>
      <c r="F216" s="1">
        <f t="shared" si="23"/>
        <v>17935.5</v>
      </c>
      <c r="G216" s="1">
        <f t="shared" si="24"/>
        <v>-1.0687599999073427E-2</v>
      </c>
      <c r="K216" s="1">
        <f t="shared" si="21"/>
        <v>-1.0687599999073427E-2</v>
      </c>
      <c r="O216" s="1">
        <f t="shared" ca="1" si="25"/>
        <v>-1.1490290963793358E-2</v>
      </c>
      <c r="Q216" s="61">
        <f t="shared" si="26"/>
        <v>43851.241300000002</v>
      </c>
    </row>
    <row r="217" spans="1:17" x14ac:dyDescent="0.2">
      <c r="A217" s="46" t="s">
        <v>133</v>
      </c>
      <c r="B217" s="47" t="s">
        <v>45</v>
      </c>
      <c r="C217" s="48">
        <v>58933.328500000003</v>
      </c>
      <c r="D217" s="48">
        <v>2.0000000000000001E-4</v>
      </c>
      <c r="E217" s="1">
        <f t="shared" si="22"/>
        <v>18015.485426706287</v>
      </c>
      <c r="F217" s="1">
        <f t="shared" si="23"/>
        <v>18015.5</v>
      </c>
      <c r="G217" s="1">
        <f t="shared" si="24"/>
        <v>-1.1583599996811245E-2</v>
      </c>
      <c r="K217" s="1">
        <f t="shared" si="21"/>
        <v>-1.1583599996811245E-2</v>
      </c>
      <c r="O217" s="1">
        <f t="shared" ca="1" si="25"/>
        <v>-1.1565788035285636E-2</v>
      </c>
      <c r="Q217" s="61">
        <f t="shared" si="26"/>
        <v>43914.828500000003</v>
      </c>
    </row>
    <row r="218" spans="1:17" ht="12" customHeight="1" x14ac:dyDescent="0.2">
      <c r="A218" s="43" t="s">
        <v>640</v>
      </c>
      <c r="B218" s="44" t="s">
        <v>45</v>
      </c>
      <c r="C218" s="45">
        <v>59237.757299999997</v>
      </c>
      <c r="D218" s="45">
        <v>2.0000000000000001E-4</v>
      </c>
      <c r="E218" s="1">
        <f t="shared" si="22"/>
        <v>18398.486421106238</v>
      </c>
      <c r="F218" s="1">
        <f t="shared" si="23"/>
        <v>18398.5</v>
      </c>
      <c r="G218" s="1">
        <f t="shared" si="24"/>
        <v>-1.0793200002808589E-2</v>
      </c>
      <c r="K218" s="1">
        <f t="shared" si="21"/>
        <v>-1.0793200002808589E-2</v>
      </c>
      <c r="O218" s="1">
        <f t="shared" ca="1" si="25"/>
        <v>-1.1927230265054913E-2</v>
      </c>
      <c r="Q218" s="61">
        <f t="shared" si="26"/>
        <v>44219.257299999997</v>
      </c>
    </row>
    <row r="219" spans="1:17" ht="12" customHeight="1" x14ac:dyDescent="0.2">
      <c r="A219" s="43" t="s">
        <v>641</v>
      </c>
      <c r="B219" s="44" t="s">
        <v>43</v>
      </c>
      <c r="C219" s="45">
        <v>59291.408100000001</v>
      </c>
      <c r="D219" s="45">
        <v>1E-4</v>
      </c>
      <c r="E219" s="1">
        <f t="shared" si="22"/>
        <v>18465.98433769742</v>
      </c>
      <c r="F219" s="1">
        <f t="shared" si="23"/>
        <v>18466</v>
      </c>
      <c r="G219" s="1">
        <f t="shared" si="24"/>
        <v>-1.2449200003175065E-2</v>
      </c>
      <c r="K219" s="1">
        <f t="shared" si="21"/>
        <v>-1.2449200003175065E-2</v>
      </c>
      <c r="O219" s="1">
        <f t="shared" ca="1" si="25"/>
        <v>-1.1990930919126522E-2</v>
      </c>
      <c r="Q219" s="61">
        <f t="shared" si="26"/>
        <v>44272.908100000001</v>
      </c>
    </row>
    <row r="220" spans="1:17" ht="12" customHeight="1" x14ac:dyDescent="0.2">
      <c r="A220" s="43" t="s">
        <v>641</v>
      </c>
      <c r="B220" s="44" t="s">
        <v>45</v>
      </c>
      <c r="C220" s="45">
        <v>59292.601300000002</v>
      </c>
      <c r="D220" s="45">
        <v>2.0000000000000001E-4</v>
      </c>
      <c r="E220" s="1">
        <f t="shared" si="22"/>
        <v>18467.485499172679</v>
      </c>
      <c r="F220" s="1">
        <f t="shared" si="23"/>
        <v>18467.5</v>
      </c>
      <c r="G220" s="1">
        <f t="shared" si="24"/>
        <v>-1.1525999994773883E-2</v>
      </c>
      <c r="K220" s="1">
        <f t="shared" si="21"/>
        <v>-1.1525999994773883E-2</v>
      </c>
      <c r="O220" s="1">
        <f t="shared" ca="1" si="25"/>
        <v>-1.1992346489217001E-2</v>
      </c>
      <c r="Q220" s="61">
        <f t="shared" si="26"/>
        <v>44274.101300000002</v>
      </c>
    </row>
    <row r="221" spans="1:17" ht="12" customHeight="1" x14ac:dyDescent="0.2">
      <c r="A221" s="43" t="s">
        <v>641</v>
      </c>
      <c r="B221" s="44" t="s">
        <v>43</v>
      </c>
      <c r="C221" s="45">
        <v>59294.5893</v>
      </c>
      <c r="D221" s="45">
        <v>2.9999999999999997E-4</v>
      </c>
      <c r="E221" s="1">
        <f t="shared" si="22"/>
        <v>18469.986596233357</v>
      </c>
      <c r="F221" s="1">
        <f t="shared" si="23"/>
        <v>18470</v>
      </c>
      <c r="G221" s="1">
        <f t="shared" si="24"/>
        <v>-1.0653999997884966E-2</v>
      </c>
      <c r="K221" s="1">
        <f t="shared" si="21"/>
        <v>-1.0653999997884966E-2</v>
      </c>
      <c r="O221" s="1">
        <f t="shared" ca="1" si="25"/>
        <v>-1.1994705772701134E-2</v>
      </c>
      <c r="Q221" s="61">
        <f t="shared" si="26"/>
        <v>44276.0893</v>
      </c>
    </row>
    <row r="222" spans="1:17" ht="12" customHeight="1" x14ac:dyDescent="0.2">
      <c r="A222" s="63" t="s">
        <v>642</v>
      </c>
      <c r="B222" s="62" t="s">
        <v>43</v>
      </c>
      <c r="C222" s="70">
        <v>59546.159099999815</v>
      </c>
      <c r="D222" s="69" t="s">
        <v>135</v>
      </c>
      <c r="E222" s="1">
        <f t="shared" si="22"/>
        <v>18786.485835335992</v>
      </c>
      <c r="F222" s="1">
        <f t="shared" si="23"/>
        <v>18786.5</v>
      </c>
      <c r="G222" s="1">
        <f t="shared" si="24"/>
        <v>-1.1258800186624285E-2</v>
      </c>
      <c r="K222" s="1">
        <f t="shared" si="21"/>
        <v>-1.1258800186624285E-2</v>
      </c>
      <c r="O222" s="1">
        <f t="shared" ca="1" si="25"/>
        <v>-1.2293391061792454E-2</v>
      </c>
      <c r="Q222" s="61">
        <f t="shared" si="26"/>
        <v>44527.659099999815</v>
      </c>
    </row>
    <row r="223" spans="1:17" ht="12" customHeight="1" x14ac:dyDescent="0.2">
      <c r="A223" s="63" t="s">
        <v>643</v>
      </c>
      <c r="B223" s="62" t="s">
        <v>45</v>
      </c>
      <c r="C223" s="70">
        <v>59657.432000000001</v>
      </c>
      <c r="D223" s="69">
        <v>7.0000000000000001E-3</v>
      </c>
      <c r="E223" s="1">
        <f t="shared" si="22"/>
        <v>18926.477949583521</v>
      </c>
      <c r="F223" s="1">
        <f t="shared" si="23"/>
        <v>18926.5</v>
      </c>
      <c r="G223" s="1">
        <f t="shared" si="24"/>
        <v>-1.7526800002087839E-2</v>
      </c>
      <c r="K223" s="1">
        <f t="shared" si="21"/>
        <v>-1.7526800002087839E-2</v>
      </c>
      <c r="O223" s="1">
        <f t="shared" ca="1" si="25"/>
        <v>-1.2425510936903941E-2</v>
      </c>
      <c r="Q223" s="61">
        <f t="shared" si="26"/>
        <v>44638.932000000001</v>
      </c>
    </row>
    <row r="224" spans="1:17" ht="12" customHeight="1" x14ac:dyDescent="0.2">
      <c r="A224" s="63" t="s">
        <v>644</v>
      </c>
      <c r="B224" s="62" t="s">
        <v>43</v>
      </c>
      <c r="C224" s="70">
        <v>59658.628599999996</v>
      </c>
      <c r="D224" s="69">
        <v>1E-4</v>
      </c>
      <c r="E224" s="1">
        <f t="shared" si="22"/>
        <v>18927.983388588953</v>
      </c>
      <c r="F224" s="1">
        <f t="shared" si="23"/>
        <v>18928</v>
      </c>
      <c r="G224" s="1">
        <f t="shared" si="24"/>
        <v>-1.3203599999542348E-2</v>
      </c>
      <c r="K224" s="1">
        <f t="shared" si="21"/>
        <v>-1.3203599999542348E-2</v>
      </c>
      <c r="O224" s="1">
        <f t="shared" ca="1" si="25"/>
        <v>-1.242692650699442E-2</v>
      </c>
      <c r="Q224" s="61">
        <f t="shared" si="26"/>
        <v>44640.128599999996</v>
      </c>
    </row>
    <row r="225" spans="1:17" ht="12" customHeight="1" x14ac:dyDescent="0.2">
      <c r="A225" s="64" t="s">
        <v>645</v>
      </c>
      <c r="B225" s="65" t="s">
        <v>45</v>
      </c>
      <c r="C225" s="70">
        <v>59934.840300000003</v>
      </c>
      <c r="D225" s="69">
        <v>1E-4</v>
      </c>
      <c r="E225" s="1">
        <f t="shared" ref="E225" si="27">+(C225-C$7)/C$8</f>
        <v>19275.484530941143</v>
      </c>
      <c r="F225" s="1">
        <f t="shared" si="23"/>
        <v>19275.5</v>
      </c>
      <c r="G225" s="1">
        <f t="shared" ref="G225" si="28">+C225-(C$7+F225*C$8)</f>
        <v>-1.2295599997742102E-2</v>
      </c>
      <c r="K225" s="1">
        <f t="shared" ref="K225" si="29">+G225</f>
        <v>-1.2295599997742102E-2</v>
      </c>
      <c r="O225" s="1">
        <f t="shared" ref="O225" ca="1" si="30">+C$11+C$12*$F225</f>
        <v>-1.2754866911288999E-2</v>
      </c>
      <c r="Q225" s="61">
        <f t="shared" ref="Q225" si="31">+C225-15018.5</f>
        <v>44916.340300000003</v>
      </c>
    </row>
    <row r="226" spans="1:17" ht="12" customHeight="1" x14ac:dyDescent="0.2">
      <c r="A226" s="66" t="s">
        <v>646</v>
      </c>
      <c r="B226" s="72" t="s">
        <v>43</v>
      </c>
      <c r="C226" s="71">
        <v>60027.43899999978</v>
      </c>
      <c r="D226" s="69">
        <v>2E-3</v>
      </c>
      <c r="E226" s="1">
        <f t="shared" ref="E226" si="32">+(C226-C$7)/C$8</f>
        <v>19391.98268808021</v>
      </c>
      <c r="F226" s="1">
        <f t="shared" ref="F226" si="33">ROUND(2*E226,0)/2</f>
        <v>19392</v>
      </c>
      <c r="G226" s="1">
        <f t="shared" ref="G226" si="34">+C226-(C$7+F226*C$8)</f>
        <v>-1.3760400222963654E-2</v>
      </c>
      <c r="K226" s="1">
        <f t="shared" ref="K226" si="35">+G226</f>
        <v>-1.3760400222963654E-2</v>
      </c>
      <c r="O226" s="1">
        <f t="shared" ref="O226" ca="1" si="36">+C$11+C$12*$F226</f>
        <v>-1.2864809521649628E-2</v>
      </c>
      <c r="Q226" s="61">
        <f t="shared" ref="Q226" si="37">+C226-15018.5</f>
        <v>45008.93899999978</v>
      </c>
    </row>
    <row r="227" spans="1:17" x14ac:dyDescent="0.2">
      <c r="A227" s="67" t="s">
        <v>647</v>
      </c>
      <c r="B227" s="68" t="s">
        <v>43</v>
      </c>
      <c r="C227" s="69">
        <v>60031.4133</v>
      </c>
      <c r="D227" s="69">
        <v>1E-4</v>
      </c>
      <c r="E227" s="1">
        <f t="shared" ref="E227" si="38">+(C227-C$7)/C$8</f>
        <v>19396.982743436758</v>
      </c>
      <c r="F227" s="1">
        <f t="shared" ref="F227" si="39">ROUND(2*E227,0)/2</f>
        <v>19397</v>
      </c>
      <c r="G227" s="1">
        <f t="shared" ref="G227" si="40">+C227-(C$7+F227*C$8)</f>
        <v>-1.3716399997065309E-2</v>
      </c>
      <c r="K227" s="1">
        <f t="shared" ref="K227" si="41">+G227</f>
        <v>-1.3716399997065309E-2</v>
      </c>
      <c r="O227" s="1">
        <f t="shared" ref="O227" ca="1" si="42">+C$11+C$12*$F227</f>
        <v>-1.2869528088617896E-2</v>
      </c>
      <c r="Q227" s="61">
        <f t="shared" ref="Q227" si="43">+C227-15018.5</f>
        <v>45012.9133</v>
      </c>
    </row>
    <row r="228" spans="1:17" x14ac:dyDescent="0.2">
      <c r="B228" s="15"/>
      <c r="C228" s="25"/>
      <c r="D228" s="25"/>
    </row>
    <row r="229" spans="1:17" x14ac:dyDescent="0.2">
      <c r="B229" s="15"/>
      <c r="C229" s="25"/>
      <c r="D229" s="25"/>
    </row>
    <row r="230" spans="1:17" x14ac:dyDescent="0.2">
      <c r="C230" s="25"/>
      <c r="D230" s="25"/>
    </row>
    <row r="231" spans="1:17" x14ac:dyDescent="0.2">
      <c r="C231" s="25"/>
      <c r="D231" s="25"/>
    </row>
    <row r="232" spans="1:17" x14ac:dyDescent="0.2">
      <c r="C232" s="25"/>
      <c r="D232" s="25"/>
    </row>
    <row r="233" spans="1:17" x14ac:dyDescent="0.2">
      <c r="C233" s="25"/>
      <c r="D233" s="25"/>
    </row>
    <row r="234" spans="1:17" x14ac:dyDescent="0.2">
      <c r="C234" s="25"/>
      <c r="D234" s="25"/>
    </row>
    <row r="235" spans="1:17" x14ac:dyDescent="0.2">
      <c r="C235" s="25"/>
      <c r="D235" s="25"/>
    </row>
    <row r="236" spans="1:17" x14ac:dyDescent="0.2">
      <c r="C236" s="25"/>
      <c r="D236" s="25"/>
    </row>
    <row r="237" spans="1:17" x14ac:dyDescent="0.2">
      <c r="C237" s="25"/>
      <c r="D237" s="25"/>
    </row>
    <row r="238" spans="1:17" x14ac:dyDescent="0.2">
      <c r="C238" s="25"/>
      <c r="D238" s="25"/>
    </row>
    <row r="239" spans="1:17" x14ac:dyDescent="0.2">
      <c r="C239" s="25"/>
      <c r="D239" s="25"/>
    </row>
    <row r="240" spans="1:17" x14ac:dyDescent="0.2">
      <c r="C240" s="25"/>
      <c r="D240" s="25"/>
    </row>
    <row r="241" spans="3:4" x14ac:dyDescent="0.2">
      <c r="C241" s="25"/>
      <c r="D241" s="25"/>
    </row>
    <row r="242" spans="3:4" x14ac:dyDescent="0.2">
      <c r="C242" s="25"/>
      <c r="D242" s="25"/>
    </row>
    <row r="243" spans="3:4" x14ac:dyDescent="0.2">
      <c r="C243" s="25"/>
      <c r="D243" s="25"/>
    </row>
    <row r="244" spans="3:4" x14ac:dyDescent="0.2">
      <c r="C244" s="25"/>
      <c r="D244" s="25"/>
    </row>
    <row r="245" spans="3:4" x14ac:dyDescent="0.2">
      <c r="C245" s="25"/>
      <c r="D245" s="25"/>
    </row>
    <row r="246" spans="3:4" x14ac:dyDescent="0.2">
      <c r="C246" s="25"/>
      <c r="D246" s="25"/>
    </row>
    <row r="247" spans="3:4" x14ac:dyDescent="0.2">
      <c r="C247" s="25"/>
      <c r="D247" s="25"/>
    </row>
    <row r="248" spans="3:4" x14ac:dyDescent="0.2">
      <c r="C248" s="25"/>
      <c r="D248" s="25"/>
    </row>
    <row r="249" spans="3:4" x14ac:dyDescent="0.2">
      <c r="C249" s="25"/>
      <c r="D249" s="25"/>
    </row>
    <row r="250" spans="3:4" x14ac:dyDescent="0.2">
      <c r="C250" s="25"/>
      <c r="D250" s="25"/>
    </row>
    <row r="251" spans="3:4" x14ac:dyDescent="0.2">
      <c r="C251" s="25"/>
      <c r="D251" s="25"/>
    </row>
    <row r="252" spans="3:4" x14ac:dyDescent="0.2">
      <c r="C252" s="25"/>
      <c r="D252" s="25"/>
    </row>
    <row r="253" spans="3:4" x14ac:dyDescent="0.2">
      <c r="C253" s="25"/>
      <c r="D253" s="25"/>
    </row>
    <row r="254" spans="3:4" x14ac:dyDescent="0.2">
      <c r="C254" s="25"/>
      <c r="D254" s="25"/>
    </row>
    <row r="255" spans="3:4" x14ac:dyDescent="0.2">
      <c r="C255" s="25"/>
      <c r="D255" s="25"/>
    </row>
    <row r="256" spans="3:4" x14ac:dyDescent="0.2">
      <c r="C256" s="25"/>
      <c r="D256" s="25"/>
    </row>
    <row r="257" spans="3:4" x14ac:dyDescent="0.2">
      <c r="C257" s="25"/>
      <c r="D257" s="25"/>
    </row>
    <row r="258" spans="3:4" x14ac:dyDescent="0.2">
      <c r="C258" s="25"/>
      <c r="D258" s="25"/>
    </row>
    <row r="259" spans="3:4" x14ac:dyDescent="0.2">
      <c r="C259" s="25"/>
      <c r="D259" s="25"/>
    </row>
    <row r="260" spans="3:4" x14ac:dyDescent="0.2">
      <c r="C260" s="25"/>
      <c r="D260" s="25"/>
    </row>
    <row r="261" spans="3:4" x14ac:dyDescent="0.2">
      <c r="C261" s="25"/>
      <c r="D261" s="25"/>
    </row>
    <row r="262" spans="3:4" x14ac:dyDescent="0.2">
      <c r="C262" s="25"/>
      <c r="D262" s="25"/>
    </row>
    <row r="263" spans="3:4" x14ac:dyDescent="0.2">
      <c r="C263" s="25"/>
      <c r="D263" s="25"/>
    </row>
    <row r="264" spans="3:4" x14ac:dyDescent="0.2">
      <c r="C264" s="25"/>
      <c r="D264" s="25"/>
    </row>
    <row r="265" spans="3:4" x14ac:dyDescent="0.2">
      <c r="C265" s="25"/>
      <c r="D265" s="25"/>
    </row>
    <row r="266" spans="3:4" x14ac:dyDescent="0.2">
      <c r="C266" s="25"/>
      <c r="D266" s="25"/>
    </row>
    <row r="267" spans="3:4" x14ac:dyDescent="0.2">
      <c r="C267" s="25"/>
      <c r="D267" s="25"/>
    </row>
    <row r="268" spans="3:4" x14ac:dyDescent="0.2">
      <c r="C268" s="25"/>
      <c r="D268" s="25"/>
    </row>
    <row r="269" spans="3:4" x14ac:dyDescent="0.2">
      <c r="C269" s="25"/>
      <c r="D269" s="25"/>
    </row>
    <row r="270" spans="3:4" x14ac:dyDescent="0.2">
      <c r="C270" s="25"/>
      <c r="D270" s="25"/>
    </row>
    <row r="271" spans="3:4" x14ac:dyDescent="0.2">
      <c r="C271" s="25"/>
      <c r="D271" s="25"/>
    </row>
    <row r="272" spans="3:4" x14ac:dyDescent="0.2">
      <c r="C272" s="25"/>
      <c r="D272" s="25"/>
    </row>
    <row r="273" spans="3:4" x14ac:dyDescent="0.2">
      <c r="C273" s="25"/>
      <c r="D273" s="25"/>
    </row>
    <row r="274" spans="3:4" x14ac:dyDescent="0.2">
      <c r="C274" s="25"/>
      <c r="D274" s="25"/>
    </row>
    <row r="275" spans="3:4" x14ac:dyDescent="0.2">
      <c r="C275" s="25"/>
      <c r="D275" s="25"/>
    </row>
    <row r="276" spans="3:4" x14ac:dyDescent="0.2">
      <c r="C276" s="25"/>
      <c r="D276" s="25"/>
    </row>
    <row r="277" spans="3:4" x14ac:dyDescent="0.2">
      <c r="C277" s="25"/>
      <c r="D277" s="25"/>
    </row>
    <row r="278" spans="3:4" x14ac:dyDescent="0.2">
      <c r="C278" s="25"/>
      <c r="D278" s="25"/>
    </row>
    <row r="279" spans="3:4" x14ac:dyDescent="0.2">
      <c r="C279" s="25"/>
      <c r="D279" s="25"/>
    </row>
    <row r="280" spans="3:4" x14ac:dyDescent="0.2">
      <c r="C280" s="25"/>
      <c r="D280" s="25"/>
    </row>
    <row r="281" spans="3:4" x14ac:dyDescent="0.2">
      <c r="C281" s="25"/>
      <c r="D281" s="25"/>
    </row>
    <row r="282" spans="3:4" x14ac:dyDescent="0.2">
      <c r="C282" s="25"/>
      <c r="D282" s="25"/>
    </row>
    <row r="283" spans="3:4" x14ac:dyDescent="0.2">
      <c r="C283" s="25"/>
      <c r="D283" s="25"/>
    </row>
    <row r="284" spans="3:4" x14ac:dyDescent="0.2">
      <c r="C284" s="25"/>
      <c r="D284" s="25"/>
    </row>
    <row r="285" spans="3:4" x14ac:dyDescent="0.2">
      <c r="C285" s="25"/>
      <c r="D285" s="25"/>
    </row>
    <row r="286" spans="3:4" x14ac:dyDescent="0.2">
      <c r="C286" s="25"/>
      <c r="D286" s="25"/>
    </row>
    <row r="287" spans="3:4" x14ac:dyDescent="0.2">
      <c r="C287" s="25"/>
      <c r="D287" s="25"/>
    </row>
    <row r="288" spans="3:4" x14ac:dyDescent="0.2">
      <c r="C288" s="25"/>
      <c r="D288" s="25"/>
    </row>
    <row r="289" spans="3:4" x14ac:dyDescent="0.2">
      <c r="C289" s="25"/>
      <c r="D289" s="25"/>
    </row>
    <row r="290" spans="3:4" x14ac:dyDescent="0.2">
      <c r="C290" s="25"/>
      <c r="D290" s="25"/>
    </row>
    <row r="291" spans="3:4" x14ac:dyDescent="0.2">
      <c r="C291" s="25"/>
      <c r="D291" s="25"/>
    </row>
    <row r="292" spans="3:4" x14ac:dyDescent="0.2">
      <c r="C292" s="25"/>
      <c r="D292" s="25"/>
    </row>
    <row r="293" spans="3:4" x14ac:dyDescent="0.2">
      <c r="C293" s="25"/>
      <c r="D293" s="25"/>
    </row>
    <row r="294" spans="3:4" x14ac:dyDescent="0.2">
      <c r="C294" s="25"/>
      <c r="D294" s="25"/>
    </row>
    <row r="295" spans="3:4" x14ac:dyDescent="0.2">
      <c r="C295" s="25"/>
      <c r="D295" s="25"/>
    </row>
    <row r="296" spans="3:4" x14ac:dyDescent="0.2">
      <c r="C296" s="25"/>
      <c r="D296" s="25"/>
    </row>
    <row r="297" spans="3:4" x14ac:dyDescent="0.2">
      <c r="C297" s="25"/>
      <c r="D297" s="25"/>
    </row>
    <row r="298" spans="3:4" x14ac:dyDescent="0.2">
      <c r="C298" s="25"/>
      <c r="D298" s="25"/>
    </row>
    <row r="299" spans="3:4" x14ac:dyDescent="0.2">
      <c r="C299" s="25"/>
      <c r="D299" s="25"/>
    </row>
    <row r="300" spans="3:4" x14ac:dyDescent="0.2">
      <c r="C300" s="25"/>
      <c r="D300" s="25"/>
    </row>
    <row r="301" spans="3:4" x14ac:dyDescent="0.2">
      <c r="C301" s="25"/>
      <c r="D301" s="25"/>
    </row>
    <row r="302" spans="3:4" x14ac:dyDescent="0.2">
      <c r="C302" s="25"/>
      <c r="D302" s="25"/>
    </row>
    <row r="303" spans="3:4" x14ac:dyDescent="0.2">
      <c r="C303" s="25"/>
      <c r="D303" s="25"/>
    </row>
    <row r="304" spans="3:4" x14ac:dyDescent="0.2">
      <c r="C304" s="25"/>
      <c r="D304" s="25"/>
    </row>
    <row r="305" spans="3:4" x14ac:dyDescent="0.2">
      <c r="C305" s="25"/>
      <c r="D305" s="25"/>
    </row>
    <row r="306" spans="3:4" x14ac:dyDescent="0.2">
      <c r="C306" s="25"/>
      <c r="D306" s="25"/>
    </row>
    <row r="307" spans="3:4" x14ac:dyDescent="0.2">
      <c r="C307" s="25"/>
      <c r="D307" s="25"/>
    </row>
    <row r="308" spans="3:4" x14ac:dyDescent="0.2">
      <c r="C308" s="25"/>
      <c r="D308" s="25"/>
    </row>
    <row r="309" spans="3:4" x14ac:dyDescent="0.2">
      <c r="C309" s="25"/>
      <c r="D309" s="25"/>
    </row>
    <row r="310" spans="3:4" x14ac:dyDescent="0.2">
      <c r="C310" s="25"/>
      <c r="D310" s="25"/>
    </row>
    <row r="311" spans="3:4" x14ac:dyDescent="0.2">
      <c r="C311" s="25"/>
      <c r="D311" s="25"/>
    </row>
    <row r="312" spans="3:4" x14ac:dyDescent="0.2">
      <c r="C312" s="25"/>
      <c r="D312" s="25"/>
    </row>
    <row r="313" spans="3:4" x14ac:dyDescent="0.2">
      <c r="C313" s="25"/>
      <c r="D313" s="25"/>
    </row>
    <row r="314" spans="3:4" x14ac:dyDescent="0.2">
      <c r="C314" s="25"/>
      <c r="D314" s="25"/>
    </row>
  </sheetData>
  <sheetProtection selectLockedCells="1" selectUnlockedCells="1"/>
  <sortState xmlns:xlrd2="http://schemas.microsoft.com/office/spreadsheetml/2017/richdata2" ref="A21:Q224">
    <sortCondition ref="C21:C224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2"/>
  <sheetViews>
    <sheetView topLeftCell="A123" workbookViewId="0">
      <selection activeCell="A107" sqref="A107"/>
    </sheetView>
  </sheetViews>
  <sheetFormatPr defaultRowHeight="12.75" x14ac:dyDescent="0.2"/>
  <cols>
    <col min="1" max="1" width="19.7109375" style="25" customWidth="1"/>
    <col min="2" max="2" width="4.42578125" customWidth="1"/>
    <col min="3" max="3" width="12.7109375" style="25" customWidth="1"/>
    <col min="4" max="4" width="5.42578125" customWidth="1"/>
    <col min="5" max="5" width="14.85546875" customWidth="1"/>
    <col min="7" max="7" width="12" customWidth="1"/>
    <col min="8" max="8" width="14.140625" style="2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9" t="s">
        <v>136</v>
      </c>
      <c r="I1" s="50" t="s">
        <v>137</v>
      </c>
      <c r="J1" s="51" t="s">
        <v>35</v>
      </c>
    </row>
    <row r="2" spans="1:16" x14ac:dyDescent="0.2">
      <c r="I2" s="52" t="s">
        <v>138</v>
      </c>
      <c r="J2" s="53" t="s">
        <v>34</v>
      </c>
    </row>
    <row r="3" spans="1:16" x14ac:dyDescent="0.2">
      <c r="A3" s="54" t="s">
        <v>139</v>
      </c>
      <c r="I3" s="52" t="s">
        <v>140</v>
      </c>
      <c r="J3" s="53" t="s">
        <v>32</v>
      </c>
    </row>
    <row r="4" spans="1:16" x14ac:dyDescent="0.2">
      <c r="I4" s="52" t="s">
        <v>141</v>
      </c>
      <c r="J4" s="53" t="s">
        <v>32</v>
      </c>
    </row>
    <row r="5" spans="1:16" x14ac:dyDescent="0.2">
      <c r="I5" s="55" t="s">
        <v>135</v>
      </c>
      <c r="J5" s="56" t="s">
        <v>33</v>
      </c>
    </row>
    <row r="11" spans="1:16" ht="12.75" customHeight="1" x14ac:dyDescent="0.2">
      <c r="A11" s="25" t="str">
        <f t="shared" ref="A11:A42" si="0">P11</f>
        <v> ORI 106 </v>
      </c>
      <c r="B11" s="15" t="str">
        <f t="shared" ref="B11:B42" si="1">IF(H11=INT(H11),"I","II")</f>
        <v>I</v>
      </c>
      <c r="C11" s="25">
        <f t="shared" ref="C11:C42" si="2">1*G11</f>
        <v>39915.339999999997</v>
      </c>
      <c r="D11" t="str">
        <f t="shared" ref="D11:D42" si="3">VLOOKUP(F11,I$1:J$5,2,FALSE)</f>
        <v>vis</v>
      </c>
      <c r="E11">
        <f>VLOOKUP(C11,Active!C$21:E$963,3,FALSE)</f>
        <v>-5910.9910005797365</v>
      </c>
      <c r="F11" s="15" t="s">
        <v>135</v>
      </c>
      <c r="G11" t="str">
        <f t="shared" ref="G11:G42" si="4">MID(I11,3,LEN(I11)-3)</f>
        <v>39915.340</v>
      </c>
      <c r="H11" s="25">
        <f t="shared" ref="H11:H42" si="5">1*K11</f>
        <v>-5911</v>
      </c>
      <c r="I11" s="57" t="s">
        <v>142</v>
      </c>
      <c r="J11" s="58" t="s">
        <v>143</v>
      </c>
      <c r="K11" s="57">
        <v>-5911</v>
      </c>
      <c r="L11" s="57" t="s">
        <v>144</v>
      </c>
      <c r="M11" s="58" t="s">
        <v>145</v>
      </c>
      <c r="N11" s="58"/>
      <c r="O11" s="59" t="s">
        <v>146</v>
      </c>
      <c r="P11" s="59" t="s">
        <v>147</v>
      </c>
    </row>
    <row r="12" spans="1:16" ht="12.75" customHeight="1" x14ac:dyDescent="0.2">
      <c r="A12" s="25" t="str">
        <f t="shared" si="0"/>
        <v> ORI 110 </v>
      </c>
      <c r="B12" s="15" t="str">
        <f t="shared" si="1"/>
        <v>I</v>
      </c>
      <c r="C12" s="25">
        <f t="shared" si="2"/>
        <v>40181.616000000002</v>
      </c>
      <c r="D12" t="str">
        <f t="shared" si="3"/>
        <v>vis</v>
      </c>
      <c r="E12">
        <f>VLOOKUP(C12,Active!C$21:E$963,3,FALSE)</f>
        <v>-5575.9899337133775</v>
      </c>
      <c r="F12" s="15" t="s">
        <v>135</v>
      </c>
      <c r="G12" t="str">
        <f t="shared" si="4"/>
        <v>40181.616</v>
      </c>
      <c r="H12" s="25">
        <f t="shared" si="5"/>
        <v>-5576</v>
      </c>
      <c r="I12" s="57" t="s">
        <v>148</v>
      </c>
      <c r="J12" s="58" t="s">
        <v>149</v>
      </c>
      <c r="K12" s="57">
        <v>-5576</v>
      </c>
      <c r="L12" s="57" t="s">
        <v>150</v>
      </c>
      <c r="M12" s="58" t="s">
        <v>145</v>
      </c>
      <c r="N12" s="58"/>
      <c r="O12" s="59" t="s">
        <v>146</v>
      </c>
      <c r="P12" s="59" t="s">
        <v>151</v>
      </c>
    </row>
    <row r="13" spans="1:16" ht="12.75" customHeight="1" x14ac:dyDescent="0.2">
      <c r="A13" s="25" t="str">
        <f t="shared" si="0"/>
        <v> ORI 111 </v>
      </c>
      <c r="B13" s="15" t="str">
        <f t="shared" si="1"/>
        <v>I</v>
      </c>
      <c r="C13" s="25">
        <f t="shared" si="2"/>
        <v>40252.35</v>
      </c>
      <c r="D13" t="str">
        <f t="shared" si="3"/>
        <v>vis</v>
      </c>
      <c r="E13">
        <f>VLOOKUP(C13,Active!C$21:E$963,3,FALSE)</f>
        <v>-5486.999692521068</v>
      </c>
      <c r="F13" s="15" t="s">
        <v>135</v>
      </c>
      <c r="G13" t="str">
        <f t="shared" si="4"/>
        <v>40252.350</v>
      </c>
      <c r="H13" s="25">
        <f t="shared" si="5"/>
        <v>-5487</v>
      </c>
      <c r="I13" s="57" t="s">
        <v>152</v>
      </c>
      <c r="J13" s="58" t="s">
        <v>153</v>
      </c>
      <c r="K13" s="57">
        <v>-5487</v>
      </c>
      <c r="L13" s="57" t="s">
        <v>154</v>
      </c>
      <c r="M13" s="58" t="s">
        <v>145</v>
      </c>
      <c r="N13" s="58"/>
      <c r="O13" s="59" t="s">
        <v>146</v>
      </c>
      <c r="P13" s="59" t="s">
        <v>155</v>
      </c>
    </row>
    <row r="14" spans="1:16" ht="12.75" customHeight="1" x14ac:dyDescent="0.2">
      <c r="A14" s="25" t="str">
        <f t="shared" si="0"/>
        <v> ORI 111 </v>
      </c>
      <c r="B14" s="15" t="str">
        <f t="shared" si="1"/>
        <v>I</v>
      </c>
      <c r="C14" s="25">
        <f t="shared" si="2"/>
        <v>40256.334000000003</v>
      </c>
      <c r="D14" t="str">
        <f t="shared" si="3"/>
        <v>vis</v>
      </c>
      <c r="E14">
        <f>VLOOKUP(C14,Active!C$21:E$963,3,FALSE)</f>
        <v>-5481.987433622794</v>
      </c>
      <c r="F14" s="15" t="s">
        <v>135</v>
      </c>
      <c r="G14" t="str">
        <f t="shared" si="4"/>
        <v>40256.334</v>
      </c>
      <c r="H14" s="25">
        <f t="shared" si="5"/>
        <v>-5482</v>
      </c>
      <c r="I14" s="57" t="s">
        <v>156</v>
      </c>
      <c r="J14" s="58" t="s">
        <v>157</v>
      </c>
      <c r="K14" s="57">
        <v>-5482</v>
      </c>
      <c r="L14" s="57" t="s">
        <v>158</v>
      </c>
      <c r="M14" s="58" t="s">
        <v>145</v>
      </c>
      <c r="N14" s="58"/>
      <c r="O14" s="59" t="s">
        <v>146</v>
      </c>
      <c r="P14" s="59" t="s">
        <v>155</v>
      </c>
    </row>
    <row r="15" spans="1:16" ht="12.75" customHeight="1" x14ac:dyDescent="0.2">
      <c r="A15" s="25" t="str">
        <f t="shared" si="0"/>
        <v> ORI 112 </v>
      </c>
      <c r="B15" s="15" t="str">
        <f t="shared" si="1"/>
        <v>I</v>
      </c>
      <c r="C15" s="25">
        <f t="shared" si="2"/>
        <v>40283.357000000004</v>
      </c>
      <c r="D15" t="str">
        <f t="shared" si="3"/>
        <v>vis</v>
      </c>
      <c r="E15">
        <f>VLOOKUP(C15,Active!C$21:E$963,3,FALSE)</f>
        <v>-5447.9898753376692</v>
      </c>
      <c r="F15" s="15" t="s">
        <v>135</v>
      </c>
      <c r="G15" t="str">
        <f t="shared" si="4"/>
        <v>40283.357</v>
      </c>
      <c r="H15" s="25">
        <f t="shared" si="5"/>
        <v>-5448</v>
      </c>
      <c r="I15" s="57" t="s">
        <v>159</v>
      </c>
      <c r="J15" s="58" t="s">
        <v>160</v>
      </c>
      <c r="K15" s="57">
        <v>-5448</v>
      </c>
      <c r="L15" s="57" t="s">
        <v>150</v>
      </c>
      <c r="M15" s="58" t="s">
        <v>145</v>
      </c>
      <c r="N15" s="58"/>
      <c r="O15" s="59" t="s">
        <v>146</v>
      </c>
      <c r="P15" s="59" t="s">
        <v>161</v>
      </c>
    </row>
    <row r="16" spans="1:16" ht="12.75" customHeight="1" x14ac:dyDescent="0.2">
      <c r="A16" s="25" t="str">
        <f t="shared" si="0"/>
        <v> ORI 112 </v>
      </c>
      <c r="B16" s="15" t="str">
        <f t="shared" si="1"/>
        <v>I</v>
      </c>
      <c r="C16" s="25">
        <f t="shared" si="2"/>
        <v>40287.332000000002</v>
      </c>
      <c r="D16" t="str">
        <f t="shared" si="3"/>
        <v>vis</v>
      </c>
      <c r="E16">
        <f>VLOOKUP(C16,Active!C$21:E$963,3,FALSE)</f>
        <v>-5442.988939313419</v>
      </c>
      <c r="F16" s="15" t="s">
        <v>135</v>
      </c>
      <c r="G16" t="str">
        <f t="shared" si="4"/>
        <v>40287.332</v>
      </c>
      <c r="H16" s="25">
        <f t="shared" si="5"/>
        <v>-5443</v>
      </c>
      <c r="I16" s="57" t="s">
        <v>162</v>
      </c>
      <c r="J16" s="58" t="s">
        <v>163</v>
      </c>
      <c r="K16" s="57">
        <v>-5443</v>
      </c>
      <c r="L16" s="57" t="s">
        <v>164</v>
      </c>
      <c r="M16" s="58" t="s">
        <v>145</v>
      </c>
      <c r="N16" s="58"/>
      <c r="O16" s="59" t="s">
        <v>165</v>
      </c>
      <c r="P16" s="59" t="s">
        <v>161</v>
      </c>
    </row>
    <row r="17" spans="1:16" ht="12.75" customHeight="1" x14ac:dyDescent="0.2">
      <c r="A17" s="25" t="str">
        <f t="shared" si="0"/>
        <v> ORI 112 </v>
      </c>
      <c r="B17" s="15" t="str">
        <f t="shared" si="1"/>
        <v>I</v>
      </c>
      <c r="C17" s="25">
        <f t="shared" si="2"/>
        <v>40314.362000000001</v>
      </c>
      <c r="D17" t="str">
        <f t="shared" si="3"/>
        <v>vis</v>
      </c>
      <c r="E17">
        <f>VLOOKUP(C17,Active!C$21:E$963,3,FALSE)</f>
        <v>-5408.9825743485062</v>
      </c>
      <c r="F17" s="15" t="s">
        <v>135</v>
      </c>
      <c r="G17" t="str">
        <f t="shared" si="4"/>
        <v>40314.362</v>
      </c>
      <c r="H17" s="25">
        <f t="shared" si="5"/>
        <v>-5409</v>
      </c>
      <c r="I17" s="57" t="s">
        <v>166</v>
      </c>
      <c r="J17" s="58" t="s">
        <v>167</v>
      </c>
      <c r="K17" s="57">
        <v>-5409</v>
      </c>
      <c r="L17" s="57" t="s">
        <v>168</v>
      </c>
      <c r="M17" s="58" t="s">
        <v>145</v>
      </c>
      <c r="N17" s="58"/>
      <c r="O17" s="59" t="s">
        <v>146</v>
      </c>
      <c r="P17" s="59" t="s">
        <v>161</v>
      </c>
    </row>
    <row r="18" spans="1:16" ht="12.75" customHeight="1" x14ac:dyDescent="0.2">
      <c r="A18" s="25" t="str">
        <f t="shared" si="0"/>
        <v> ORI 112 </v>
      </c>
      <c r="B18" s="15" t="str">
        <f t="shared" si="1"/>
        <v>I</v>
      </c>
      <c r="C18" s="25">
        <f t="shared" si="2"/>
        <v>40318.302000000003</v>
      </c>
      <c r="D18" t="str">
        <f t="shared" si="3"/>
        <v>vis</v>
      </c>
      <c r="E18">
        <f>VLOOKUP(C18,Active!C$21:E$963,3,FALSE)</f>
        <v>-5404.0256717232069</v>
      </c>
      <c r="F18" s="15" t="s">
        <v>135</v>
      </c>
      <c r="G18" t="str">
        <f t="shared" si="4"/>
        <v>40318.302</v>
      </c>
      <c r="H18" s="25">
        <f t="shared" si="5"/>
        <v>-5404</v>
      </c>
      <c r="I18" s="57" t="s">
        <v>169</v>
      </c>
      <c r="J18" s="58" t="s">
        <v>170</v>
      </c>
      <c r="K18" s="57">
        <v>-5404</v>
      </c>
      <c r="L18" s="57" t="s">
        <v>171</v>
      </c>
      <c r="M18" s="58" t="s">
        <v>145</v>
      </c>
      <c r="N18" s="58"/>
      <c r="O18" s="59" t="s">
        <v>146</v>
      </c>
      <c r="P18" s="59" t="s">
        <v>161</v>
      </c>
    </row>
    <row r="19" spans="1:16" ht="12.75" customHeight="1" x14ac:dyDescent="0.2">
      <c r="A19" s="25" t="str">
        <f t="shared" si="0"/>
        <v> ORI 117 </v>
      </c>
      <c r="B19" s="15" t="str">
        <f t="shared" si="1"/>
        <v>I</v>
      </c>
      <c r="C19" s="25">
        <f t="shared" si="2"/>
        <v>40616.396000000001</v>
      </c>
      <c r="D19" t="str">
        <f t="shared" si="3"/>
        <v>vis</v>
      </c>
      <c r="E19">
        <f>VLOOKUP(C19,Active!C$21:E$963,3,FALSE)</f>
        <v>-5028.9944709148076</v>
      </c>
      <c r="F19" s="15" t="s">
        <v>135</v>
      </c>
      <c r="G19" t="str">
        <f t="shared" si="4"/>
        <v>40616.396</v>
      </c>
      <c r="H19" s="25">
        <f t="shared" si="5"/>
        <v>-5029</v>
      </c>
      <c r="I19" s="57" t="s">
        <v>172</v>
      </c>
      <c r="J19" s="58" t="s">
        <v>173</v>
      </c>
      <c r="K19" s="57">
        <v>-5029</v>
      </c>
      <c r="L19" s="57" t="s">
        <v>174</v>
      </c>
      <c r="M19" s="58" t="s">
        <v>145</v>
      </c>
      <c r="N19" s="58"/>
      <c r="O19" s="59" t="s">
        <v>146</v>
      </c>
      <c r="P19" s="59" t="s">
        <v>175</v>
      </c>
    </row>
    <row r="20" spans="1:16" ht="12.75" customHeight="1" x14ac:dyDescent="0.2">
      <c r="A20" s="25" t="str">
        <f t="shared" si="0"/>
        <v> ORI 118 </v>
      </c>
      <c r="B20" s="15" t="str">
        <f t="shared" si="1"/>
        <v>I</v>
      </c>
      <c r="C20" s="25">
        <f t="shared" si="2"/>
        <v>40655.347000000002</v>
      </c>
      <c r="D20" t="str">
        <f t="shared" si="3"/>
        <v>vis</v>
      </c>
      <c r="E20">
        <f>VLOOKUP(C20,Active!C$21:E$963,3,FALSE)</f>
        <v>-4979.9903302655875</v>
      </c>
      <c r="F20" s="15" t="s">
        <v>135</v>
      </c>
      <c r="G20" t="str">
        <f t="shared" si="4"/>
        <v>40655.347</v>
      </c>
      <c r="H20" s="25">
        <f t="shared" si="5"/>
        <v>-4980</v>
      </c>
      <c r="I20" s="57" t="s">
        <v>176</v>
      </c>
      <c r="J20" s="58" t="s">
        <v>177</v>
      </c>
      <c r="K20" s="57">
        <v>-4980</v>
      </c>
      <c r="L20" s="57" t="s">
        <v>150</v>
      </c>
      <c r="M20" s="58" t="s">
        <v>145</v>
      </c>
      <c r="N20" s="58"/>
      <c r="O20" s="59" t="s">
        <v>146</v>
      </c>
      <c r="P20" s="59" t="s">
        <v>178</v>
      </c>
    </row>
    <row r="21" spans="1:16" ht="12.75" customHeight="1" x14ac:dyDescent="0.2">
      <c r="A21" s="25" t="str">
        <f t="shared" si="0"/>
        <v> ORI 122 </v>
      </c>
      <c r="B21" s="15" t="str">
        <f t="shared" si="1"/>
        <v>I</v>
      </c>
      <c r="C21" s="25">
        <f t="shared" si="2"/>
        <v>40890.620000000003</v>
      </c>
      <c r="D21" t="str">
        <f t="shared" si="3"/>
        <v>vis</v>
      </c>
      <c r="E21">
        <f>VLOOKUP(C21,Active!C$21:E$963,3,FALSE)</f>
        <v>-4683.9940481941749</v>
      </c>
      <c r="F21" s="15" t="s">
        <v>135</v>
      </c>
      <c r="G21" t="str">
        <f t="shared" si="4"/>
        <v>40890.620</v>
      </c>
      <c r="H21" s="25">
        <f t="shared" si="5"/>
        <v>-4684</v>
      </c>
      <c r="I21" s="57" t="s">
        <v>179</v>
      </c>
      <c r="J21" s="58" t="s">
        <v>180</v>
      </c>
      <c r="K21" s="57">
        <v>-4684</v>
      </c>
      <c r="L21" s="57" t="s">
        <v>181</v>
      </c>
      <c r="M21" s="58" t="s">
        <v>145</v>
      </c>
      <c r="N21" s="58"/>
      <c r="O21" s="59" t="s">
        <v>146</v>
      </c>
      <c r="P21" s="59" t="s">
        <v>182</v>
      </c>
    </row>
    <row r="22" spans="1:16" ht="12.75" customHeight="1" x14ac:dyDescent="0.2">
      <c r="A22" s="25" t="str">
        <f t="shared" si="0"/>
        <v> ORI 124 </v>
      </c>
      <c r="B22" s="15" t="str">
        <f t="shared" si="1"/>
        <v>I</v>
      </c>
      <c r="C22" s="25">
        <f t="shared" si="2"/>
        <v>41023.364000000001</v>
      </c>
      <c r="D22" t="str">
        <f t="shared" si="3"/>
        <v>vis</v>
      </c>
      <c r="E22">
        <f>VLOOKUP(C22,Active!C$21:E$963,3,FALSE)</f>
        <v>-4516.9892050235303</v>
      </c>
      <c r="F22" s="15" t="s">
        <v>135</v>
      </c>
      <c r="G22" t="str">
        <f t="shared" si="4"/>
        <v>41023.364</v>
      </c>
      <c r="H22" s="25">
        <f t="shared" si="5"/>
        <v>-4517</v>
      </c>
      <c r="I22" s="57" t="s">
        <v>183</v>
      </c>
      <c r="J22" s="58" t="s">
        <v>184</v>
      </c>
      <c r="K22" s="57">
        <v>-4517</v>
      </c>
      <c r="L22" s="57" t="s">
        <v>164</v>
      </c>
      <c r="M22" s="58" t="s">
        <v>145</v>
      </c>
      <c r="N22" s="58"/>
      <c r="O22" s="59" t="s">
        <v>146</v>
      </c>
      <c r="P22" s="59" t="s">
        <v>185</v>
      </c>
    </row>
    <row r="23" spans="1:16" ht="12.75" customHeight="1" x14ac:dyDescent="0.2">
      <c r="A23" s="25" t="str">
        <f t="shared" si="0"/>
        <v> ORI 124 </v>
      </c>
      <c r="B23" s="15" t="str">
        <f t="shared" si="1"/>
        <v>I</v>
      </c>
      <c r="C23" s="25">
        <f t="shared" si="2"/>
        <v>41023.366000000002</v>
      </c>
      <c r="D23" t="str">
        <f t="shared" si="3"/>
        <v>vis</v>
      </c>
      <c r="E23">
        <f>VLOOKUP(C23,Active!C$21:E$963,3,FALSE)</f>
        <v>-4516.9866888293036</v>
      </c>
      <c r="F23" s="15" t="s">
        <v>135</v>
      </c>
      <c r="G23" t="str">
        <f t="shared" si="4"/>
        <v>41023.366</v>
      </c>
      <c r="H23" s="25">
        <f t="shared" si="5"/>
        <v>-4517</v>
      </c>
      <c r="I23" s="57" t="s">
        <v>186</v>
      </c>
      <c r="J23" s="58" t="s">
        <v>187</v>
      </c>
      <c r="K23" s="57">
        <v>-4517</v>
      </c>
      <c r="L23" s="57" t="s">
        <v>188</v>
      </c>
      <c r="M23" s="58" t="s">
        <v>145</v>
      </c>
      <c r="N23" s="58"/>
      <c r="O23" s="59" t="s">
        <v>189</v>
      </c>
      <c r="P23" s="59" t="s">
        <v>185</v>
      </c>
    </row>
    <row r="24" spans="1:16" ht="12.75" customHeight="1" x14ac:dyDescent="0.2">
      <c r="A24" s="25" t="str">
        <f t="shared" si="0"/>
        <v> ORI 124 </v>
      </c>
      <c r="B24" s="15" t="str">
        <f t="shared" si="1"/>
        <v>I</v>
      </c>
      <c r="C24" s="25">
        <f t="shared" si="2"/>
        <v>41027.334999999999</v>
      </c>
      <c r="D24" t="str">
        <f t="shared" si="3"/>
        <v>vis</v>
      </c>
      <c r="E24">
        <f>VLOOKUP(C24,Active!C$21:E$963,3,FALSE)</f>
        <v>-4511.9933013877326</v>
      </c>
      <c r="F24" s="15" t="s">
        <v>135</v>
      </c>
      <c r="G24" t="str">
        <f t="shared" si="4"/>
        <v>41027.335</v>
      </c>
      <c r="H24" s="25">
        <f t="shared" si="5"/>
        <v>-4512</v>
      </c>
      <c r="I24" s="57" t="s">
        <v>190</v>
      </c>
      <c r="J24" s="58" t="s">
        <v>191</v>
      </c>
      <c r="K24" s="57">
        <v>-4512</v>
      </c>
      <c r="L24" s="57" t="s">
        <v>181</v>
      </c>
      <c r="M24" s="58" t="s">
        <v>145</v>
      </c>
      <c r="N24" s="58"/>
      <c r="O24" s="59" t="s">
        <v>146</v>
      </c>
      <c r="P24" s="59" t="s">
        <v>185</v>
      </c>
    </row>
    <row r="25" spans="1:16" ht="12.75" customHeight="1" x14ac:dyDescent="0.2">
      <c r="A25" s="25" t="str">
        <f t="shared" si="0"/>
        <v> ORI 124 </v>
      </c>
      <c r="B25" s="15" t="str">
        <f t="shared" si="1"/>
        <v>II</v>
      </c>
      <c r="C25" s="25">
        <f t="shared" si="2"/>
        <v>41056.353999999999</v>
      </c>
      <c r="D25" t="str">
        <f t="shared" si="3"/>
        <v>vis</v>
      </c>
      <c r="E25">
        <f>VLOOKUP(C25,Active!C$21:E$963,3,FALSE)</f>
        <v>-4475.4845812650228</v>
      </c>
      <c r="F25" s="15" t="s">
        <v>135</v>
      </c>
      <c r="G25" t="str">
        <f t="shared" si="4"/>
        <v>41056.354</v>
      </c>
      <c r="H25" s="25">
        <f t="shared" si="5"/>
        <v>-4475.5</v>
      </c>
      <c r="I25" s="57" t="s">
        <v>192</v>
      </c>
      <c r="J25" s="58" t="s">
        <v>193</v>
      </c>
      <c r="K25" s="57">
        <v>-4475.5</v>
      </c>
      <c r="L25" s="57" t="s">
        <v>194</v>
      </c>
      <c r="M25" s="58" t="s">
        <v>145</v>
      </c>
      <c r="N25" s="58"/>
      <c r="O25" s="59" t="s">
        <v>146</v>
      </c>
      <c r="P25" s="59" t="s">
        <v>185</v>
      </c>
    </row>
    <row r="26" spans="1:16" ht="12.75" customHeight="1" x14ac:dyDescent="0.2">
      <c r="A26" s="25" t="str">
        <f t="shared" si="0"/>
        <v> ORI 127 </v>
      </c>
      <c r="B26" s="15" t="str">
        <f t="shared" si="1"/>
        <v>II</v>
      </c>
      <c r="C26" s="25">
        <f t="shared" si="2"/>
        <v>41225.663</v>
      </c>
      <c r="D26" t="str">
        <f t="shared" si="3"/>
        <v>vis</v>
      </c>
      <c r="E26">
        <f>VLOOKUP(C26,Active!C$21:E$963,3,FALSE)</f>
        <v>-4262.4774171568215</v>
      </c>
      <c r="F26" s="15" t="s">
        <v>135</v>
      </c>
      <c r="G26" t="str">
        <f t="shared" si="4"/>
        <v>41225.663</v>
      </c>
      <c r="H26" s="25">
        <f t="shared" si="5"/>
        <v>-4262.5</v>
      </c>
      <c r="I26" s="57" t="s">
        <v>195</v>
      </c>
      <c r="J26" s="58" t="s">
        <v>196</v>
      </c>
      <c r="K26" s="57">
        <v>-4262.5</v>
      </c>
      <c r="L26" s="57" t="s">
        <v>197</v>
      </c>
      <c r="M26" s="58" t="s">
        <v>145</v>
      </c>
      <c r="N26" s="58"/>
      <c r="O26" s="59" t="s">
        <v>146</v>
      </c>
      <c r="P26" s="59" t="s">
        <v>198</v>
      </c>
    </row>
    <row r="27" spans="1:16" ht="12.75" customHeight="1" x14ac:dyDescent="0.2">
      <c r="A27" s="25" t="str">
        <f t="shared" si="0"/>
        <v> ORI 127 </v>
      </c>
      <c r="B27" s="15" t="str">
        <f t="shared" si="1"/>
        <v>I</v>
      </c>
      <c r="C27" s="25">
        <f t="shared" si="2"/>
        <v>41227.644</v>
      </c>
      <c r="D27" t="str">
        <f t="shared" si="3"/>
        <v>vis</v>
      </c>
      <c r="E27">
        <f>VLOOKUP(C27,Active!C$21:E$963,3,FALSE)</f>
        <v>-4259.9851267759304</v>
      </c>
      <c r="F27" s="15" t="s">
        <v>135</v>
      </c>
      <c r="G27" t="str">
        <f t="shared" si="4"/>
        <v>41227.644</v>
      </c>
      <c r="H27" s="25">
        <f t="shared" si="5"/>
        <v>-4260</v>
      </c>
      <c r="I27" s="57" t="s">
        <v>199</v>
      </c>
      <c r="J27" s="58" t="s">
        <v>200</v>
      </c>
      <c r="K27" s="57">
        <v>-4260</v>
      </c>
      <c r="L27" s="57" t="s">
        <v>194</v>
      </c>
      <c r="M27" s="58" t="s">
        <v>145</v>
      </c>
      <c r="N27" s="58"/>
      <c r="O27" s="59" t="s">
        <v>146</v>
      </c>
      <c r="P27" s="59" t="s">
        <v>198</v>
      </c>
    </row>
    <row r="28" spans="1:16" ht="12.75" customHeight="1" x14ac:dyDescent="0.2">
      <c r="A28" s="25" t="str">
        <f t="shared" si="0"/>
        <v> ORI 129 </v>
      </c>
      <c r="B28" s="15" t="str">
        <f t="shared" si="1"/>
        <v>II</v>
      </c>
      <c r="C28" s="25">
        <f t="shared" si="2"/>
        <v>41279.697999999997</v>
      </c>
      <c r="D28" t="str">
        <f t="shared" si="3"/>
        <v>vis</v>
      </c>
      <c r="E28">
        <f>VLOOKUP(C28,Active!C$21:E$963,3,FALSE)</f>
        <v>-4194.4961396548233</v>
      </c>
      <c r="F28" s="15" t="s">
        <v>135</v>
      </c>
      <c r="G28" t="str">
        <f t="shared" si="4"/>
        <v>41279.698</v>
      </c>
      <c r="H28" s="25">
        <f t="shared" si="5"/>
        <v>-4194.5</v>
      </c>
      <c r="I28" s="57" t="s">
        <v>201</v>
      </c>
      <c r="J28" s="58" t="s">
        <v>202</v>
      </c>
      <c r="K28" s="57">
        <v>-4194.5</v>
      </c>
      <c r="L28" s="57" t="s">
        <v>203</v>
      </c>
      <c r="M28" s="58" t="s">
        <v>145</v>
      </c>
      <c r="N28" s="58"/>
      <c r="O28" s="59" t="s">
        <v>146</v>
      </c>
      <c r="P28" s="59" t="s">
        <v>204</v>
      </c>
    </row>
    <row r="29" spans="1:16" ht="12.75" customHeight="1" x14ac:dyDescent="0.2">
      <c r="A29" s="25" t="str">
        <f t="shared" si="0"/>
        <v> BBS 1 </v>
      </c>
      <c r="B29" s="15" t="str">
        <f t="shared" si="1"/>
        <v>I</v>
      </c>
      <c r="C29" s="25">
        <f t="shared" si="2"/>
        <v>41301.557000000001</v>
      </c>
      <c r="D29" t="str">
        <f t="shared" si="3"/>
        <v>vis</v>
      </c>
      <c r="E29">
        <f>VLOOKUP(C29,Active!C$21:E$963,3,FALSE)</f>
        <v>-4166.9953948613274</v>
      </c>
      <c r="F29" s="15" t="s">
        <v>135</v>
      </c>
      <c r="G29" t="str">
        <f t="shared" si="4"/>
        <v>41301.557</v>
      </c>
      <c r="H29" s="25">
        <f t="shared" si="5"/>
        <v>-4167</v>
      </c>
      <c r="I29" s="57" t="s">
        <v>205</v>
      </c>
      <c r="J29" s="58" t="s">
        <v>206</v>
      </c>
      <c r="K29" s="57">
        <v>-4167</v>
      </c>
      <c r="L29" s="57" t="s">
        <v>174</v>
      </c>
      <c r="M29" s="58" t="s">
        <v>145</v>
      </c>
      <c r="N29" s="58"/>
      <c r="O29" s="59" t="s">
        <v>146</v>
      </c>
      <c r="P29" s="59" t="s">
        <v>207</v>
      </c>
    </row>
    <row r="30" spans="1:16" ht="12.75" customHeight="1" x14ac:dyDescent="0.2">
      <c r="A30" s="25" t="str">
        <f t="shared" si="0"/>
        <v> BBS 1 </v>
      </c>
      <c r="B30" s="15" t="str">
        <f t="shared" si="1"/>
        <v>II</v>
      </c>
      <c r="C30" s="25">
        <f t="shared" si="2"/>
        <v>41350.445</v>
      </c>
      <c r="D30" t="str">
        <f t="shared" si="3"/>
        <v>vis</v>
      </c>
      <c r="E30">
        <f>VLOOKUP(C30,Active!C$21:E$963,3,FALSE)</f>
        <v>-4105.4895432000367</v>
      </c>
      <c r="F30" s="15" t="s">
        <v>135</v>
      </c>
      <c r="G30" t="str">
        <f t="shared" si="4"/>
        <v>41350.445</v>
      </c>
      <c r="H30" s="25">
        <f t="shared" si="5"/>
        <v>-4105.5</v>
      </c>
      <c r="I30" s="57" t="s">
        <v>208</v>
      </c>
      <c r="J30" s="58" t="s">
        <v>209</v>
      </c>
      <c r="K30" s="57">
        <v>-4105.5</v>
      </c>
      <c r="L30" s="57" t="s">
        <v>150</v>
      </c>
      <c r="M30" s="58" t="s">
        <v>145</v>
      </c>
      <c r="N30" s="58"/>
      <c r="O30" s="59" t="s">
        <v>146</v>
      </c>
      <c r="P30" s="59" t="s">
        <v>207</v>
      </c>
    </row>
    <row r="31" spans="1:16" ht="12.75" customHeight="1" x14ac:dyDescent="0.2">
      <c r="A31" s="25" t="str">
        <f t="shared" si="0"/>
        <v> BBS 2 </v>
      </c>
      <c r="B31" s="15" t="str">
        <f t="shared" si="1"/>
        <v>II</v>
      </c>
      <c r="C31" s="25">
        <f t="shared" si="2"/>
        <v>41393.358</v>
      </c>
      <c r="D31" t="str">
        <f t="shared" si="3"/>
        <v>vis</v>
      </c>
      <c r="E31">
        <f>VLOOKUP(C31,Active!C$21:E$963,3,FALSE)</f>
        <v>-4051.5008217890345</v>
      </c>
      <c r="F31" s="15" t="s">
        <v>135</v>
      </c>
      <c r="G31" t="str">
        <f t="shared" si="4"/>
        <v>41393.358</v>
      </c>
      <c r="H31" s="25">
        <f t="shared" si="5"/>
        <v>-4051.5</v>
      </c>
      <c r="I31" s="57" t="s">
        <v>210</v>
      </c>
      <c r="J31" s="58" t="s">
        <v>211</v>
      </c>
      <c r="K31" s="57">
        <v>-4051.5</v>
      </c>
      <c r="L31" s="57" t="s">
        <v>212</v>
      </c>
      <c r="M31" s="58" t="s">
        <v>145</v>
      </c>
      <c r="N31" s="58"/>
      <c r="O31" s="59" t="s">
        <v>146</v>
      </c>
      <c r="P31" s="59" t="s">
        <v>213</v>
      </c>
    </row>
    <row r="32" spans="1:16" ht="12.75" customHeight="1" x14ac:dyDescent="0.2">
      <c r="A32" s="25" t="str">
        <f t="shared" si="0"/>
        <v> BBS 2 </v>
      </c>
      <c r="B32" s="15" t="str">
        <f t="shared" si="1"/>
        <v>I</v>
      </c>
      <c r="C32" s="25">
        <f t="shared" si="2"/>
        <v>41395.351999999999</v>
      </c>
      <c r="D32" t="str">
        <f t="shared" si="3"/>
        <v>vis</v>
      </c>
      <c r="E32">
        <f>VLOOKUP(C32,Active!C$21:E$963,3,FALSE)</f>
        <v>-4048.9921761456753</v>
      </c>
      <c r="F32" s="15" t="s">
        <v>135</v>
      </c>
      <c r="G32" t="str">
        <f t="shared" si="4"/>
        <v>41395.352</v>
      </c>
      <c r="H32" s="25">
        <f t="shared" si="5"/>
        <v>-4049</v>
      </c>
      <c r="I32" s="57" t="s">
        <v>214</v>
      </c>
      <c r="J32" s="58" t="s">
        <v>215</v>
      </c>
      <c r="K32" s="57">
        <v>-4049</v>
      </c>
      <c r="L32" s="57" t="s">
        <v>216</v>
      </c>
      <c r="M32" s="58" t="s">
        <v>145</v>
      </c>
      <c r="N32" s="58"/>
      <c r="O32" s="59" t="s">
        <v>146</v>
      </c>
      <c r="P32" s="59" t="s">
        <v>213</v>
      </c>
    </row>
    <row r="33" spans="1:16" ht="12.75" customHeight="1" x14ac:dyDescent="0.2">
      <c r="A33" s="25" t="str">
        <f t="shared" si="0"/>
        <v> BBS 6 </v>
      </c>
      <c r="B33" s="15" t="str">
        <f t="shared" si="1"/>
        <v>I</v>
      </c>
      <c r="C33" s="25">
        <f t="shared" si="2"/>
        <v>41595.65</v>
      </c>
      <c r="D33" t="str">
        <f t="shared" si="3"/>
        <v>vis</v>
      </c>
      <c r="E33">
        <f>VLOOKUP(C33,Active!C$21:E$963,3,FALSE)</f>
        <v>-3796.9978406021137</v>
      </c>
      <c r="F33" s="15" t="s">
        <v>135</v>
      </c>
      <c r="G33" t="str">
        <f t="shared" si="4"/>
        <v>41595.650</v>
      </c>
      <c r="H33" s="25">
        <f t="shared" si="5"/>
        <v>-3797</v>
      </c>
      <c r="I33" s="57" t="s">
        <v>217</v>
      </c>
      <c r="J33" s="58" t="s">
        <v>218</v>
      </c>
      <c r="K33" s="57">
        <v>-3797</v>
      </c>
      <c r="L33" s="57" t="s">
        <v>219</v>
      </c>
      <c r="M33" s="58" t="s">
        <v>145</v>
      </c>
      <c r="N33" s="58"/>
      <c r="O33" s="59" t="s">
        <v>146</v>
      </c>
      <c r="P33" s="59" t="s">
        <v>220</v>
      </c>
    </row>
    <row r="34" spans="1:16" ht="12.75" customHeight="1" x14ac:dyDescent="0.2">
      <c r="A34" s="25" t="str">
        <f t="shared" si="0"/>
        <v> BBS 7 </v>
      </c>
      <c r="B34" s="15" t="str">
        <f t="shared" si="1"/>
        <v>I</v>
      </c>
      <c r="C34" s="25">
        <f t="shared" si="2"/>
        <v>41681.502</v>
      </c>
      <c r="D34" t="str">
        <f t="shared" si="3"/>
        <v>vis</v>
      </c>
      <c r="E34">
        <f>VLOOKUP(C34,Active!C$21:E$963,3,FALSE)</f>
        <v>-3688.987687255174</v>
      </c>
      <c r="F34" s="15" t="s">
        <v>135</v>
      </c>
      <c r="G34" t="str">
        <f t="shared" si="4"/>
        <v>41681.502</v>
      </c>
      <c r="H34" s="25">
        <f t="shared" si="5"/>
        <v>-3689</v>
      </c>
      <c r="I34" s="57" t="s">
        <v>221</v>
      </c>
      <c r="J34" s="58" t="s">
        <v>222</v>
      </c>
      <c r="K34" s="57">
        <v>-3689</v>
      </c>
      <c r="L34" s="57" t="s">
        <v>158</v>
      </c>
      <c r="M34" s="58" t="s">
        <v>145</v>
      </c>
      <c r="N34" s="58"/>
      <c r="O34" s="59" t="s">
        <v>146</v>
      </c>
      <c r="P34" s="59" t="s">
        <v>223</v>
      </c>
    </row>
    <row r="35" spans="1:16" ht="12.75" customHeight="1" x14ac:dyDescent="0.2">
      <c r="A35" s="25" t="str">
        <f t="shared" si="0"/>
        <v> BBS 8 </v>
      </c>
      <c r="B35" s="15" t="str">
        <f t="shared" si="1"/>
        <v>I</v>
      </c>
      <c r="C35" s="25">
        <f t="shared" si="2"/>
        <v>41728.39</v>
      </c>
      <c r="D35" t="str">
        <f t="shared" si="3"/>
        <v>vis</v>
      </c>
      <c r="E35">
        <f>VLOOKUP(C35,Active!C$21:E$963,3,FALSE)</f>
        <v>-3629.9980298199221</v>
      </c>
      <c r="F35" s="15" t="s">
        <v>135</v>
      </c>
      <c r="G35" t="str">
        <f t="shared" si="4"/>
        <v>41728.390</v>
      </c>
      <c r="H35" s="25">
        <f t="shared" si="5"/>
        <v>-3630</v>
      </c>
      <c r="I35" s="57" t="s">
        <v>224</v>
      </c>
      <c r="J35" s="58" t="s">
        <v>225</v>
      </c>
      <c r="K35" s="57">
        <v>-3630</v>
      </c>
      <c r="L35" s="57" t="s">
        <v>219</v>
      </c>
      <c r="M35" s="58" t="s">
        <v>145</v>
      </c>
      <c r="N35" s="58"/>
      <c r="O35" s="59" t="s">
        <v>146</v>
      </c>
      <c r="P35" s="59" t="s">
        <v>226</v>
      </c>
    </row>
    <row r="36" spans="1:16" ht="12.75" customHeight="1" x14ac:dyDescent="0.2">
      <c r="A36" s="25" t="str">
        <f t="shared" si="0"/>
        <v> BBS 8 </v>
      </c>
      <c r="B36" s="15" t="str">
        <f t="shared" si="1"/>
        <v>I</v>
      </c>
      <c r="C36" s="25">
        <f t="shared" si="2"/>
        <v>41751.438000000002</v>
      </c>
      <c r="D36" t="str">
        <f t="shared" si="3"/>
        <v>vis</v>
      </c>
      <c r="E36">
        <f>VLOOKUP(C36,Active!C$21:E$963,3,FALSE)</f>
        <v>-3601.0014075590479</v>
      </c>
      <c r="F36" s="15" t="s">
        <v>135</v>
      </c>
      <c r="G36" t="str">
        <f t="shared" si="4"/>
        <v>41751.438</v>
      </c>
      <c r="H36" s="25">
        <f t="shared" si="5"/>
        <v>-3601</v>
      </c>
      <c r="I36" s="57" t="s">
        <v>227</v>
      </c>
      <c r="J36" s="58" t="s">
        <v>228</v>
      </c>
      <c r="K36" s="57">
        <v>-3601</v>
      </c>
      <c r="L36" s="57" t="s">
        <v>212</v>
      </c>
      <c r="M36" s="58" t="s">
        <v>145</v>
      </c>
      <c r="N36" s="58"/>
      <c r="O36" s="59" t="s">
        <v>146</v>
      </c>
      <c r="P36" s="59" t="s">
        <v>226</v>
      </c>
    </row>
    <row r="37" spans="1:16" ht="12.75" customHeight="1" x14ac:dyDescent="0.2">
      <c r="A37" s="25" t="str">
        <f t="shared" si="0"/>
        <v> BBS 8 </v>
      </c>
      <c r="B37" s="15" t="str">
        <f t="shared" si="1"/>
        <v>I</v>
      </c>
      <c r="C37" s="25">
        <f t="shared" si="2"/>
        <v>41759.385000000002</v>
      </c>
      <c r="D37" t="str">
        <f t="shared" si="3"/>
        <v>vis</v>
      </c>
      <c r="E37">
        <f>VLOOKUP(C37,Active!C$21:E$963,3,FALSE)</f>
        <v>-3591.003309801883</v>
      </c>
      <c r="F37" s="15" t="s">
        <v>135</v>
      </c>
      <c r="G37" t="str">
        <f t="shared" si="4"/>
        <v>41759.385</v>
      </c>
      <c r="H37" s="25">
        <f t="shared" si="5"/>
        <v>-3591</v>
      </c>
      <c r="I37" s="57" t="s">
        <v>229</v>
      </c>
      <c r="J37" s="58" t="s">
        <v>230</v>
      </c>
      <c r="K37" s="57">
        <v>-3591</v>
      </c>
      <c r="L37" s="57" t="s">
        <v>231</v>
      </c>
      <c r="M37" s="58" t="s">
        <v>145</v>
      </c>
      <c r="N37" s="58"/>
      <c r="O37" s="59" t="s">
        <v>146</v>
      </c>
      <c r="P37" s="59" t="s">
        <v>226</v>
      </c>
    </row>
    <row r="38" spans="1:16" ht="12.75" customHeight="1" x14ac:dyDescent="0.2">
      <c r="A38" s="25" t="str">
        <f t="shared" si="0"/>
        <v> BBS 8 </v>
      </c>
      <c r="B38" s="15" t="str">
        <f t="shared" si="1"/>
        <v>I</v>
      </c>
      <c r="C38" s="25">
        <f t="shared" si="2"/>
        <v>41763.35</v>
      </c>
      <c r="D38" t="str">
        <f t="shared" si="3"/>
        <v>vis</v>
      </c>
      <c r="E38">
        <f>VLOOKUP(C38,Active!C$21:E$963,3,FALSE)</f>
        <v>-3586.0149547487654</v>
      </c>
      <c r="F38" s="15" t="s">
        <v>135</v>
      </c>
      <c r="G38" t="str">
        <f t="shared" si="4"/>
        <v>41763.350</v>
      </c>
      <c r="H38" s="25">
        <f t="shared" si="5"/>
        <v>-3586</v>
      </c>
      <c r="I38" s="57" t="s">
        <v>232</v>
      </c>
      <c r="J38" s="58" t="s">
        <v>233</v>
      </c>
      <c r="K38" s="57">
        <v>-3586</v>
      </c>
      <c r="L38" s="57" t="s">
        <v>234</v>
      </c>
      <c r="M38" s="58" t="s">
        <v>145</v>
      </c>
      <c r="N38" s="58"/>
      <c r="O38" s="59" t="s">
        <v>146</v>
      </c>
      <c r="P38" s="59" t="s">
        <v>226</v>
      </c>
    </row>
    <row r="39" spans="1:16" ht="12.75" customHeight="1" x14ac:dyDescent="0.2">
      <c r="A39" s="25" t="str">
        <f t="shared" si="0"/>
        <v> BBS 13 </v>
      </c>
      <c r="B39" s="15" t="str">
        <f t="shared" si="1"/>
        <v>II</v>
      </c>
      <c r="C39" s="25">
        <f t="shared" si="2"/>
        <v>42035.593999999997</v>
      </c>
      <c r="D39" t="str">
        <f t="shared" si="3"/>
        <v>vis</v>
      </c>
      <c r="E39">
        <f>VLOOKUP(C39,Active!C$21:E$963,3,FALSE)</f>
        <v>-3243.5055643119154</v>
      </c>
      <c r="F39" s="15" t="s">
        <v>135</v>
      </c>
      <c r="G39" t="str">
        <f t="shared" si="4"/>
        <v>42035.594</v>
      </c>
      <c r="H39" s="25">
        <f t="shared" si="5"/>
        <v>-3243.5</v>
      </c>
      <c r="I39" s="57" t="s">
        <v>235</v>
      </c>
      <c r="J39" s="58" t="s">
        <v>236</v>
      </c>
      <c r="K39" s="57">
        <v>-3243.5</v>
      </c>
      <c r="L39" s="57" t="s">
        <v>237</v>
      </c>
      <c r="M39" s="58" t="s">
        <v>145</v>
      </c>
      <c r="N39" s="58"/>
      <c r="O39" s="59" t="s">
        <v>146</v>
      </c>
      <c r="P39" s="59" t="s">
        <v>238</v>
      </c>
    </row>
    <row r="40" spans="1:16" ht="12.75" customHeight="1" x14ac:dyDescent="0.2">
      <c r="A40" s="25" t="str">
        <f t="shared" si="0"/>
        <v> BBS 13 </v>
      </c>
      <c r="B40" s="15" t="str">
        <f t="shared" si="1"/>
        <v>II</v>
      </c>
      <c r="C40" s="25">
        <f t="shared" si="2"/>
        <v>42043.542000000001</v>
      </c>
      <c r="D40" t="str">
        <f t="shared" si="3"/>
        <v>vis</v>
      </c>
      <c r="E40">
        <f>VLOOKUP(C40,Active!C$21:E$963,3,FALSE)</f>
        <v>-3233.5062084576321</v>
      </c>
      <c r="F40" s="15" t="s">
        <v>135</v>
      </c>
      <c r="G40" t="str">
        <f t="shared" si="4"/>
        <v>42043.542</v>
      </c>
      <c r="H40" s="25">
        <f t="shared" si="5"/>
        <v>-3233.5</v>
      </c>
      <c r="I40" s="57" t="s">
        <v>239</v>
      </c>
      <c r="J40" s="58" t="s">
        <v>240</v>
      </c>
      <c r="K40" s="57">
        <v>-3233.5</v>
      </c>
      <c r="L40" s="57" t="s">
        <v>241</v>
      </c>
      <c r="M40" s="58" t="s">
        <v>145</v>
      </c>
      <c r="N40" s="58"/>
      <c r="O40" s="59" t="s">
        <v>146</v>
      </c>
      <c r="P40" s="59" t="s">
        <v>238</v>
      </c>
    </row>
    <row r="41" spans="1:16" ht="12.75" customHeight="1" x14ac:dyDescent="0.2">
      <c r="A41" s="25" t="str">
        <f t="shared" si="0"/>
        <v> BBS 13 </v>
      </c>
      <c r="B41" s="15" t="str">
        <f t="shared" si="1"/>
        <v>I</v>
      </c>
      <c r="C41" s="25">
        <f t="shared" si="2"/>
        <v>42061.423000000003</v>
      </c>
      <c r="D41" t="str">
        <f t="shared" si="3"/>
        <v>vis</v>
      </c>
      <c r="E41">
        <f>VLOOKUP(C41,Active!C$21:E$963,3,FALSE)</f>
        <v>-3211.010173979731</v>
      </c>
      <c r="F41" s="15" t="s">
        <v>135</v>
      </c>
      <c r="G41" t="str">
        <f t="shared" si="4"/>
        <v>42061.423</v>
      </c>
      <c r="H41" s="25">
        <f t="shared" si="5"/>
        <v>-3211</v>
      </c>
      <c r="I41" s="57" t="s">
        <v>242</v>
      </c>
      <c r="J41" s="58" t="s">
        <v>243</v>
      </c>
      <c r="K41" s="57">
        <v>-3211</v>
      </c>
      <c r="L41" s="57" t="s">
        <v>244</v>
      </c>
      <c r="M41" s="58" t="s">
        <v>145</v>
      </c>
      <c r="N41" s="58"/>
      <c r="O41" s="59" t="s">
        <v>146</v>
      </c>
      <c r="P41" s="59" t="s">
        <v>238</v>
      </c>
    </row>
    <row r="42" spans="1:16" ht="12.75" customHeight="1" x14ac:dyDescent="0.2">
      <c r="A42" s="25" t="str">
        <f t="shared" si="0"/>
        <v> BBS 14 </v>
      </c>
      <c r="B42" s="15" t="str">
        <f t="shared" si="1"/>
        <v>I</v>
      </c>
      <c r="C42" s="25">
        <f t="shared" si="2"/>
        <v>42100.358</v>
      </c>
      <c r="D42" t="str">
        <f t="shared" si="3"/>
        <v>vis</v>
      </c>
      <c r="E42">
        <f>VLOOKUP(C42,Active!C$21:E$963,3,FALSE)</f>
        <v>-3162.0261628843236</v>
      </c>
      <c r="F42" s="15" t="s">
        <v>135</v>
      </c>
      <c r="G42" t="str">
        <f t="shared" si="4"/>
        <v>42100.358</v>
      </c>
      <c r="H42" s="25">
        <f t="shared" si="5"/>
        <v>-3162</v>
      </c>
      <c r="I42" s="57" t="s">
        <v>245</v>
      </c>
      <c r="J42" s="58" t="s">
        <v>246</v>
      </c>
      <c r="K42" s="57">
        <v>-3162</v>
      </c>
      <c r="L42" s="57" t="s">
        <v>247</v>
      </c>
      <c r="M42" s="58" t="s">
        <v>145</v>
      </c>
      <c r="N42" s="58"/>
      <c r="O42" s="59" t="s">
        <v>146</v>
      </c>
      <c r="P42" s="59" t="s">
        <v>248</v>
      </c>
    </row>
    <row r="43" spans="1:16" ht="12.75" customHeight="1" x14ac:dyDescent="0.2">
      <c r="A43" s="25" t="str">
        <f t="shared" ref="A43:A74" si="6">P43</f>
        <v> BBS 14 </v>
      </c>
      <c r="B43" s="15" t="str">
        <f t="shared" ref="B43:B74" si="7">IF(H43=INT(H43),"I","II")</f>
        <v>I</v>
      </c>
      <c r="C43" s="25">
        <f t="shared" ref="C43:C74" si="8">1*G43</f>
        <v>42127.39</v>
      </c>
      <c r="D43" t="str">
        <f t="shared" ref="D43:D74" si="9">VLOOKUP(F43,I$1:J$5,2,FALSE)</f>
        <v>vis</v>
      </c>
      <c r="E43">
        <f>VLOOKUP(C43,Active!C$21:E$963,3,FALSE)</f>
        <v>-3128.0172817251846</v>
      </c>
      <c r="F43" s="15" t="s">
        <v>135</v>
      </c>
      <c r="G43" t="str">
        <f t="shared" ref="G43:G74" si="10">MID(I43,3,LEN(I43)-3)</f>
        <v>42127.390</v>
      </c>
      <c r="H43" s="25">
        <f t="shared" ref="H43:H74" si="11">1*K43</f>
        <v>-3128</v>
      </c>
      <c r="I43" s="57" t="s">
        <v>249</v>
      </c>
      <c r="J43" s="58" t="s">
        <v>250</v>
      </c>
      <c r="K43" s="57">
        <v>-3128</v>
      </c>
      <c r="L43" s="57" t="s">
        <v>251</v>
      </c>
      <c r="M43" s="58" t="s">
        <v>145</v>
      </c>
      <c r="N43" s="58"/>
      <c r="O43" s="59" t="s">
        <v>146</v>
      </c>
      <c r="P43" s="59" t="s">
        <v>248</v>
      </c>
    </row>
    <row r="44" spans="1:16" ht="12.75" customHeight="1" x14ac:dyDescent="0.2">
      <c r="A44" s="25" t="str">
        <f t="shared" si="6"/>
        <v> BBS 20 </v>
      </c>
      <c r="B44" s="15" t="str">
        <f t="shared" si="7"/>
        <v>I</v>
      </c>
      <c r="C44" s="25">
        <f t="shared" si="8"/>
        <v>42417.523000000001</v>
      </c>
      <c r="D44" t="str">
        <f t="shared" si="9"/>
        <v>vis</v>
      </c>
      <c r="E44">
        <f>VLOOKUP(C44,Active!C$21:E$963,3,FALSE)</f>
        <v>-2763.0017920335267</v>
      </c>
      <c r="F44" s="15" t="s">
        <v>135</v>
      </c>
      <c r="G44" t="str">
        <f t="shared" si="10"/>
        <v>42417.523</v>
      </c>
      <c r="H44" s="25">
        <f t="shared" si="11"/>
        <v>-2763</v>
      </c>
      <c r="I44" s="57" t="s">
        <v>252</v>
      </c>
      <c r="J44" s="58" t="s">
        <v>253</v>
      </c>
      <c r="K44" s="57">
        <v>-2763</v>
      </c>
      <c r="L44" s="57" t="s">
        <v>212</v>
      </c>
      <c r="M44" s="58" t="s">
        <v>145</v>
      </c>
      <c r="N44" s="58"/>
      <c r="O44" s="59" t="s">
        <v>146</v>
      </c>
      <c r="P44" s="59" t="s">
        <v>254</v>
      </c>
    </row>
    <row r="45" spans="1:16" ht="12.75" customHeight="1" x14ac:dyDescent="0.2">
      <c r="A45" s="25" t="str">
        <f t="shared" si="6"/>
        <v> BBS 20 </v>
      </c>
      <c r="B45" s="15" t="str">
        <f t="shared" si="7"/>
        <v>I</v>
      </c>
      <c r="C45" s="25">
        <f t="shared" si="8"/>
        <v>42433.423999999999</v>
      </c>
      <c r="D45" t="str">
        <f t="shared" si="9"/>
        <v>vis</v>
      </c>
      <c r="E45">
        <f>VLOOKUP(C45,Active!C$21:E$963,3,FALSE)</f>
        <v>-2742.9967898394079</v>
      </c>
      <c r="F45" s="15" t="s">
        <v>135</v>
      </c>
      <c r="G45" t="str">
        <f t="shared" si="10"/>
        <v>42433.424</v>
      </c>
      <c r="H45" s="25">
        <f t="shared" si="11"/>
        <v>-2743</v>
      </c>
      <c r="I45" s="57" t="s">
        <v>255</v>
      </c>
      <c r="J45" s="58" t="s">
        <v>256</v>
      </c>
      <c r="K45" s="57">
        <v>-2743</v>
      </c>
      <c r="L45" s="57" t="s">
        <v>203</v>
      </c>
      <c r="M45" s="58" t="s">
        <v>145</v>
      </c>
      <c r="N45" s="58"/>
      <c r="O45" s="59" t="s">
        <v>146</v>
      </c>
      <c r="P45" s="59" t="s">
        <v>254</v>
      </c>
    </row>
    <row r="46" spans="1:16" ht="12.75" customHeight="1" x14ac:dyDescent="0.2">
      <c r="A46" s="25" t="str">
        <f t="shared" si="6"/>
        <v> BBS 20 </v>
      </c>
      <c r="B46" s="15" t="str">
        <f t="shared" si="7"/>
        <v>II</v>
      </c>
      <c r="C46" s="25">
        <f t="shared" si="8"/>
        <v>42439.366999999998</v>
      </c>
      <c r="D46" t="str">
        <f t="shared" si="9"/>
        <v>vis</v>
      </c>
      <c r="E46">
        <f>VLOOKUP(C46,Active!C$21:E$963,3,FALSE)</f>
        <v>-2735.5199186967347</v>
      </c>
      <c r="F46" s="15" t="s">
        <v>135</v>
      </c>
      <c r="G46" t="str">
        <f t="shared" si="10"/>
        <v>42439.367</v>
      </c>
      <c r="H46" s="25">
        <f t="shared" si="11"/>
        <v>-2735.5</v>
      </c>
      <c r="I46" s="57" t="s">
        <v>257</v>
      </c>
      <c r="J46" s="58" t="s">
        <v>258</v>
      </c>
      <c r="K46" s="57">
        <v>-2735.5</v>
      </c>
      <c r="L46" s="57" t="s">
        <v>259</v>
      </c>
      <c r="M46" s="58" t="s">
        <v>145</v>
      </c>
      <c r="N46" s="58"/>
      <c r="O46" s="59" t="s">
        <v>189</v>
      </c>
      <c r="P46" s="59" t="s">
        <v>254</v>
      </c>
    </row>
    <row r="47" spans="1:16" ht="12.75" customHeight="1" x14ac:dyDescent="0.2">
      <c r="A47" s="25" t="str">
        <f t="shared" si="6"/>
        <v> BBS 20 </v>
      </c>
      <c r="B47" s="15" t="str">
        <f t="shared" si="7"/>
        <v>II</v>
      </c>
      <c r="C47" s="25">
        <f t="shared" si="8"/>
        <v>42439.375999999997</v>
      </c>
      <c r="D47" t="str">
        <f t="shared" si="9"/>
        <v>vis</v>
      </c>
      <c r="E47">
        <f>VLOOKUP(C47,Active!C$21:E$963,3,FALSE)</f>
        <v>-2735.5085958227196</v>
      </c>
      <c r="F47" s="15" t="s">
        <v>135</v>
      </c>
      <c r="G47" t="str">
        <f t="shared" si="10"/>
        <v>42439.376</v>
      </c>
      <c r="H47" s="25">
        <f t="shared" si="11"/>
        <v>-2735.5</v>
      </c>
      <c r="I47" s="57" t="s">
        <v>260</v>
      </c>
      <c r="J47" s="58" t="s">
        <v>261</v>
      </c>
      <c r="K47" s="57">
        <v>-2735.5</v>
      </c>
      <c r="L47" s="57" t="s">
        <v>262</v>
      </c>
      <c r="M47" s="58" t="s">
        <v>145</v>
      </c>
      <c r="N47" s="58"/>
      <c r="O47" s="59" t="s">
        <v>146</v>
      </c>
      <c r="P47" s="59" t="s">
        <v>254</v>
      </c>
    </row>
    <row r="48" spans="1:16" ht="12.75" customHeight="1" x14ac:dyDescent="0.2">
      <c r="A48" s="25" t="str">
        <f t="shared" si="6"/>
        <v> BBS 21 </v>
      </c>
      <c r="B48" s="15" t="str">
        <f t="shared" si="7"/>
        <v>II</v>
      </c>
      <c r="C48" s="25">
        <f t="shared" si="8"/>
        <v>42454.476999999999</v>
      </c>
      <c r="D48" t="str">
        <f t="shared" si="9"/>
        <v>vis</v>
      </c>
      <c r="E48">
        <f>VLOOKUP(C48,Active!C$21:E$963,3,FALSE)</f>
        <v>-2716.5100713190109</v>
      </c>
      <c r="F48" s="15" t="s">
        <v>135</v>
      </c>
      <c r="G48" t="str">
        <f t="shared" si="10"/>
        <v>42454.477</v>
      </c>
      <c r="H48" s="25">
        <f t="shared" si="11"/>
        <v>-2716.5</v>
      </c>
      <c r="I48" s="57" t="s">
        <v>263</v>
      </c>
      <c r="J48" s="58" t="s">
        <v>264</v>
      </c>
      <c r="K48" s="57">
        <v>-2716.5</v>
      </c>
      <c r="L48" s="57" t="s">
        <v>244</v>
      </c>
      <c r="M48" s="58" t="s">
        <v>145</v>
      </c>
      <c r="N48" s="58"/>
      <c r="O48" s="59" t="s">
        <v>146</v>
      </c>
      <c r="P48" s="59" t="s">
        <v>76</v>
      </c>
    </row>
    <row r="49" spans="1:16" ht="12.75" customHeight="1" x14ac:dyDescent="0.2">
      <c r="A49" s="25" t="str">
        <f t="shared" si="6"/>
        <v> BBS 21 </v>
      </c>
      <c r="B49" s="15" t="str">
        <f t="shared" si="7"/>
        <v>II</v>
      </c>
      <c r="C49" s="25">
        <f t="shared" si="8"/>
        <v>42466.41</v>
      </c>
      <c r="D49" t="str">
        <f t="shared" si="9"/>
        <v>vis</v>
      </c>
      <c r="E49">
        <f>VLOOKUP(C49,Active!C$21:E$963,3,FALSE)</f>
        <v>-2701.4971984693448</v>
      </c>
      <c r="F49" s="15" t="s">
        <v>135</v>
      </c>
      <c r="G49" t="str">
        <f t="shared" si="10"/>
        <v>42466.410</v>
      </c>
      <c r="H49" s="25">
        <f t="shared" si="11"/>
        <v>-2701.5</v>
      </c>
      <c r="I49" s="57" t="s">
        <v>265</v>
      </c>
      <c r="J49" s="58" t="s">
        <v>266</v>
      </c>
      <c r="K49" s="57">
        <v>-2701.5</v>
      </c>
      <c r="L49" s="57" t="s">
        <v>219</v>
      </c>
      <c r="M49" s="58" t="s">
        <v>145</v>
      </c>
      <c r="N49" s="58"/>
      <c r="O49" s="59" t="s">
        <v>146</v>
      </c>
      <c r="P49" s="59" t="s">
        <v>76</v>
      </c>
    </row>
    <row r="50" spans="1:16" ht="12.75" customHeight="1" x14ac:dyDescent="0.2">
      <c r="A50" s="25" t="str">
        <f t="shared" si="6"/>
        <v> BBS 26 </v>
      </c>
      <c r="B50" s="15" t="str">
        <f t="shared" si="7"/>
        <v>I</v>
      </c>
      <c r="C50" s="25">
        <f t="shared" si="8"/>
        <v>42832.436999999998</v>
      </c>
      <c r="D50" t="str">
        <f t="shared" si="9"/>
        <v>vis</v>
      </c>
      <c r="E50">
        <f>VLOOKUP(C50,Active!C$21:E$963,3,FALSE)</f>
        <v>-2240.9996864822024</v>
      </c>
      <c r="F50" s="15" t="str">
        <f>LEFT(M50,1)</f>
        <v>V</v>
      </c>
      <c r="G50" t="str">
        <f t="shared" si="10"/>
        <v>42832.437</v>
      </c>
      <c r="H50" s="25">
        <f t="shared" si="11"/>
        <v>-2241</v>
      </c>
      <c r="I50" s="57" t="s">
        <v>267</v>
      </c>
      <c r="J50" s="58" t="s">
        <v>268</v>
      </c>
      <c r="K50" s="57">
        <v>-2241</v>
      </c>
      <c r="L50" s="57" t="s">
        <v>154</v>
      </c>
      <c r="M50" s="58" t="s">
        <v>145</v>
      </c>
      <c r="N50" s="58"/>
      <c r="O50" s="59" t="s">
        <v>146</v>
      </c>
      <c r="P50" s="59" t="s">
        <v>269</v>
      </c>
    </row>
    <row r="51" spans="1:16" ht="12.75" customHeight="1" x14ac:dyDescent="0.2">
      <c r="A51" s="25" t="str">
        <f t="shared" si="6"/>
        <v> BBS 27 </v>
      </c>
      <c r="B51" s="15" t="str">
        <f t="shared" si="7"/>
        <v>II</v>
      </c>
      <c r="C51" s="25">
        <f t="shared" si="8"/>
        <v>42842.362000000001</v>
      </c>
      <c r="D51" t="str">
        <f t="shared" si="9"/>
        <v>vis</v>
      </c>
      <c r="E51">
        <f>VLOOKUP(C51,Active!C$21:E$963,3,FALSE)</f>
        <v>-2228.513072635481</v>
      </c>
      <c r="F51" s="15" t="str">
        <f>LEFT(M51,1)</f>
        <v>V</v>
      </c>
      <c r="G51" t="str">
        <f t="shared" si="10"/>
        <v>42842.362</v>
      </c>
      <c r="H51" s="25">
        <f t="shared" si="11"/>
        <v>-2228.5</v>
      </c>
      <c r="I51" s="57" t="s">
        <v>270</v>
      </c>
      <c r="J51" s="58" t="s">
        <v>271</v>
      </c>
      <c r="K51" s="57">
        <v>-2228.5</v>
      </c>
      <c r="L51" s="57" t="s">
        <v>272</v>
      </c>
      <c r="M51" s="58" t="s">
        <v>145</v>
      </c>
      <c r="N51" s="58"/>
      <c r="O51" s="59" t="s">
        <v>273</v>
      </c>
      <c r="P51" s="59" t="s">
        <v>80</v>
      </c>
    </row>
    <row r="52" spans="1:16" ht="12.75" customHeight="1" x14ac:dyDescent="0.2">
      <c r="A52" s="25" t="str">
        <f t="shared" si="6"/>
        <v> BBS 27 </v>
      </c>
      <c r="B52" s="15" t="str">
        <f t="shared" si="7"/>
        <v>I</v>
      </c>
      <c r="C52" s="25">
        <f t="shared" si="8"/>
        <v>42879.34</v>
      </c>
      <c r="D52" t="str">
        <f t="shared" si="9"/>
        <v>vis</v>
      </c>
      <c r="E52">
        <f>VLOOKUP(C52,Active!C$21:E$963,3,FALSE)</f>
        <v>-2181.9911575902556</v>
      </c>
      <c r="F52" s="15" t="str">
        <f>LEFT(M52,1)</f>
        <v>V</v>
      </c>
      <c r="G52" t="str">
        <f t="shared" si="10"/>
        <v>42879.340</v>
      </c>
      <c r="H52" s="25">
        <f t="shared" si="11"/>
        <v>-2182</v>
      </c>
      <c r="I52" s="57" t="s">
        <v>274</v>
      </c>
      <c r="J52" s="58" t="s">
        <v>275</v>
      </c>
      <c r="K52" s="57">
        <v>-2182</v>
      </c>
      <c r="L52" s="57" t="s">
        <v>144</v>
      </c>
      <c r="M52" s="58" t="s">
        <v>145</v>
      </c>
      <c r="N52" s="58"/>
      <c r="O52" s="59" t="s">
        <v>146</v>
      </c>
      <c r="P52" s="59" t="s">
        <v>80</v>
      </c>
    </row>
    <row r="53" spans="1:16" ht="12.75" customHeight="1" x14ac:dyDescent="0.2">
      <c r="A53" s="25" t="str">
        <f t="shared" si="6"/>
        <v> AOEB 3 </v>
      </c>
      <c r="B53" s="15" t="str">
        <f t="shared" si="7"/>
        <v>I</v>
      </c>
      <c r="C53" s="25">
        <f t="shared" si="8"/>
        <v>43144.817999999999</v>
      </c>
      <c r="D53" t="str">
        <f t="shared" si="9"/>
        <v>vis</v>
      </c>
      <c r="E53">
        <f>VLOOKUP(C53,Active!C$21:E$963,3,FALSE)</f>
        <v>-1847.9940522200898</v>
      </c>
      <c r="F53" s="15" t="s">
        <v>135</v>
      </c>
      <c r="G53" t="str">
        <f t="shared" si="10"/>
        <v>43144.818</v>
      </c>
      <c r="H53" s="25">
        <f t="shared" si="11"/>
        <v>-1848</v>
      </c>
      <c r="I53" s="57" t="s">
        <v>276</v>
      </c>
      <c r="J53" s="58" t="s">
        <v>277</v>
      </c>
      <c r="K53" s="57">
        <v>-1848</v>
      </c>
      <c r="L53" s="57" t="s">
        <v>181</v>
      </c>
      <c r="M53" s="58" t="s">
        <v>145</v>
      </c>
      <c r="N53" s="58"/>
      <c r="O53" s="59" t="s">
        <v>278</v>
      </c>
      <c r="P53" s="59" t="s">
        <v>279</v>
      </c>
    </row>
    <row r="54" spans="1:16" ht="12.75" customHeight="1" x14ac:dyDescent="0.2">
      <c r="A54" s="25" t="str">
        <f t="shared" si="6"/>
        <v> BBS 33 </v>
      </c>
      <c r="B54" s="15" t="str">
        <f t="shared" si="7"/>
        <v>I</v>
      </c>
      <c r="C54" s="25">
        <f t="shared" si="8"/>
        <v>43220.332999999999</v>
      </c>
      <c r="D54" t="str">
        <f t="shared" si="9"/>
        <v>vis</v>
      </c>
      <c r="E54">
        <f>VLOOKUP(C54,Active!C$21:E$963,3,FALSE)</f>
        <v>-1752.9888487304311</v>
      </c>
      <c r="F54" s="15" t="s">
        <v>135</v>
      </c>
      <c r="G54" t="str">
        <f t="shared" si="10"/>
        <v>43220.333</v>
      </c>
      <c r="H54" s="25">
        <f t="shared" si="11"/>
        <v>-1753</v>
      </c>
      <c r="I54" s="57" t="s">
        <v>280</v>
      </c>
      <c r="J54" s="58" t="s">
        <v>281</v>
      </c>
      <c r="K54" s="57">
        <v>-1753</v>
      </c>
      <c r="L54" s="57" t="s">
        <v>164</v>
      </c>
      <c r="M54" s="58" t="s">
        <v>145</v>
      </c>
      <c r="N54" s="58"/>
      <c r="O54" s="59" t="s">
        <v>189</v>
      </c>
      <c r="P54" s="59" t="s">
        <v>282</v>
      </c>
    </row>
    <row r="55" spans="1:16" ht="12.75" customHeight="1" x14ac:dyDescent="0.2">
      <c r="A55" s="25" t="str">
        <f t="shared" si="6"/>
        <v> BBS 35 </v>
      </c>
      <c r="B55" s="15" t="str">
        <f t="shared" si="7"/>
        <v>I</v>
      </c>
      <c r="C55" s="25">
        <f t="shared" si="8"/>
        <v>43447.656999999999</v>
      </c>
      <c r="D55" t="str">
        <f t="shared" si="9"/>
        <v>vis</v>
      </c>
      <c r="E55">
        <f>VLOOKUP(C55,Active!C$21:E$963,3,FALSE)</f>
        <v>-1466.9931806104098</v>
      </c>
      <c r="F55" s="15" t="s">
        <v>135</v>
      </c>
      <c r="G55" t="str">
        <f t="shared" si="10"/>
        <v>43447.657</v>
      </c>
      <c r="H55" s="25">
        <f t="shared" si="11"/>
        <v>-1467</v>
      </c>
      <c r="I55" s="57" t="s">
        <v>283</v>
      </c>
      <c r="J55" s="58" t="s">
        <v>284</v>
      </c>
      <c r="K55" s="57">
        <v>-1467</v>
      </c>
      <c r="L55" s="57" t="s">
        <v>181</v>
      </c>
      <c r="M55" s="58" t="s">
        <v>145</v>
      </c>
      <c r="N55" s="58"/>
      <c r="O55" s="59" t="s">
        <v>146</v>
      </c>
      <c r="P55" s="59" t="s">
        <v>87</v>
      </c>
    </row>
    <row r="56" spans="1:16" ht="12.75" customHeight="1" x14ac:dyDescent="0.2">
      <c r="A56" s="25" t="str">
        <f t="shared" si="6"/>
        <v> BBS 36 </v>
      </c>
      <c r="B56" s="15" t="str">
        <f t="shared" si="7"/>
        <v>I</v>
      </c>
      <c r="C56" s="25">
        <f t="shared" si="8"/>
        <v>43513.605000000003</v>
      </c>
      <c r="D56" t="str">
        <f t="shared" si="9"/>
        <v>vis</v>
      </c>
      <c r="E56">
        <f>VLOOKUP(C56,Active!C$21:E$963,3,FALSE)</f>
        <v>-1384.0241922010021</v>
      </c>
      <c r="F56" s="15" t="s">
        <v>135</v>
      </c>
      <c r="G56" t="str">
        <f t="shared" si="10"/>
        <v>43513.605</v>
      </c>
      <c r="H56" s="25">
        <f t="shared" si="11"/>
        <v>-1384</v>
      </c>
      <c r="I56" s="57" t="s">
        <v>285</v>
      </c>
      <c r="J56" s="58" t="s">
        <v>286</v>
      </c>
      <c r="K56" s="57">
        <v>-1384</v>
      </c>
      <c r="L56" s="57" t="s">
        <v>287</v>
      </c>
      <c r="M56" s="58" t="s">
        <v>145</v>
      </c>
      <c r="N56" s="58"/>
      <c r="O56" s="59" t="s">
        <v>146</v>
      </c>
      <c r="P56" s="59" t="s">
        <v>288</v>
      </c>
    </row>
    <row r="57" spans="1:16" ht="12.75" customHeight="1" x14ac:dyDescent="0.2">
      <c r="A57" s="25" t="str">
        <f t="shared" si="6"/>
        <v> BBS 36 </v>
      </c>
      <c r="B57" s="15" t="str">
        <f t="shared" si="7"/>
        <v>I</v>
      </c>
      <c r="C57" s="25">
        <f t="shared" si="8"/>
        <v>43549.37</v>
      </c>
      <c r="D57" t="str">
        <f t="shared" si="9"/>
        <v>vis</v>
      </c>
      <c r="E57">
        <f>VLOOKUP(C57,Active!C$21:E$963,3,FALSE)</f>
        <v>-1339.0283489538642</v>
      </c>
      <c r="F57" s="15" t="s">
        <v>135</v>
      </c>
      <c r="G57" t="str">
        <f t="shared" si="10"/>
        <v>43549.370</v>
      </c>
      <c r="H57" s="25">
        <f t="shared" si="11"/>
        <v>-1339</v>
      </c>
      <c r="I57" s="57" t="s">
        <v>289</v>
      </c>
      <c r="J57" s="58" t="s">
        <v>290</v>
      </c>
      <c r="K57" s="57">
        <v>-1339</v>
      </c>
      <c r="L57" s="57" t="s">
        <v>291</v>
      </c>
      <c r="M57" s="58" t="s">
        <v>145</v>
      </c>
      <c r="N57" s="58"/>
      <c r="O57" s="59" t="s">
        <v>146</v>
      </c>
      <c r="P57" s="59" t="s">
        <v>288</v>
      </c>
    </row>
    <row r="58" spans="1:16" ht="12.75" customHeight="1" x14ac:dyDescent="0.2">
      <c r="A58" s="25" t="str">
        <f t="shared" si="6"/>
        <v> BBS 37 </v>
      </c>
      <c r="B58" s="15" t="str">
        <f t="shared" si="7"/>
        <v>I</v>
      </c>
      <c r="C58" s="25">
        <f t="shared" si="8"/>
        <v>43611.375999999997</v>
      </c>
      <c r="D58" t="str">
        <f t="shared" si="9"/>
        <v>vis</v>
      </c>
      <c r="E58">
        <f>VLOOKUP(C58,Active!C$21:E$963,3,FALSE)</f>
        <v>-1261.0187793639914</v>
      </c>
      <c r="F58" s="15" t="s">
        <v>135</v>
      </c>
      <c r="G58" t="str">
        <f t="shared" si="10"/>
        <v>43611.376</v>
      </c>
      <c r="H58" s="25">
        <f t="shared" si="11"/>
        <v>-1261</v>
      </c>
      <c r="I58" s="57" t="s">
        <v>292</v>
      </c>
      <c r="J58" s="58" t="s">
        <v>293</v>
      </c>
      <c r="K58" s="57">
        <v>-1261</v>
      </c>
      <c r="L58" s="57" t="s">
        <v>294</v>
      </c>
      <c r="M58" s="58" t="s">
        <v>145</v>
      </c>
      <c r="N58" s="58"/>
      <c r="O58" s="59" t="s">
        <v>146</v>
      </c>
      <c r="P58" s="59" t="s">
        <v>89</v>
      </c>
    </row>
    <row r="59" spans="1:16" ht="12.75" customHeight="1" x14ac:dyDescent="0.2">
      <c r="A59" s="25" t="str">
        <f t="shared" si="6"/>
        <v> BBS 41 </v>
      </c>
      <c r="B59" s="15" t="str">
        <f t="shared" si="7"/>
        <v>I</v>
      </c>
      <c r="C59" s="25">
        <f t="shared" si="8"/>
        <v>43878.468000000001</v>
      </c>
      <c r="D59" t="str">
        <f t="shared" si="9"/>
        <v>vis</v>
      </c>
      <c r="E59">
        <f>VLOOKUP(C59,Active!C$21:E$963,3,FALSE)</f>
        <v>-924.99110525341041</v>
      </c>
      <c r="F59" s="15" t="s">
        <v>135</v>
      </c>
      <c r="G59" t="str">
        <f t="shared" si="10"/>
        <v>43878.468</v>
      </c>
      <c r="H59" s="25">
        <f t="shared" si="11"/>
        <v>-925</v>
      </c>
      <c r="I59" s="57" t="s">
        <v>295</v>
      </c>
      <c r="J59" s="58" t="s">
        <v>296</v>
      </c>
      <c r="K59" s="57">
        <v>-925</v>
      </c>
      <c r="L59" s="57" t="s">
        <v>144</v>
      </c>
      <c r="M59" s="58" t="s">
        <v>145</v>
      </c>
      <c r="N59" s="58"/>
      <c r="O59" s="59" t="s">
        <v>146</v>
      </c>
      <c r="P59" s="59" t="s">
        <v>297</v>
      </c>
    </row>
    <row r="60" spans="1:16" ht="12.75" customHeight="1" x14ac:dyDescent="0.2">
      <c r="A60" s="25" t="str">
        <f t="shared" si="6"/>
        <v> AOEB 3 </v>
      </c>
      <c r="B60" s="15" t="str">
        <f t="shared" si="7"/>
        <v>II</v>
      </c>
      <c r="C60" s="25">
        <f t="shared" si="8"/>
        <v>43879.665000000001</v>
      </c>
      <c r="D60" t="str">
        <f t="shared" si="9"/>
        <v>vis</v>
      </c>
      <c r="E60">
        <f>VLOOKUP(C60,Active!C$21:E$963,3,FALSE)</f>
        <v>-923.48516300912604</v>
      </c>
      <c r="F60" s="15" t="s">
        <v>135</v>
      </c>
      <c r="G60" t="str">
        <f t="shared" si="10"/>
        <v>43879.665</v>
      </c>
      <c r="H60" s="25">
        <f t="shared" si="11"/>
        <v>-923.5</v>
      </c>
      <c r="I60" s="57" t="s">
        <v>298</v>
      </c>
      <c r="J60" s="58" t="s">
        <v>299</v>
      </c>
      <c r="K60" s="57">
        <v>-923.5</v>
      </c>
      <c r="L60" s="57" t="s">
        <v>194</v>
      </c>
      <c r="M60" s="58" t="s">
        <v>145</v>
      </c>
      <c r="N60" s="58"/>
      <c r="O60" s="59" t="s">
        <v>278</v>
      </c>
      <c r="P60" s="59" t="s">
        <v>279</v>
      </c>
    </row>
    <row r="61" spans="1:16" ht="12.75" customHeight="1" x14ac:dyDescent="0.2">
      <c r="A61" s="25" t="str">
        <f t="shared" si="6"/>
        <v> BBS 42 </v>
      </c>
      <c r="B61" s="15" t="str">
        <f t="shared" si="7"/>
        <v>II</v>
      </c>
      <c r="C61" s="25">
        <f t="shared" si="8"/>
        <v>43931.32</v>
      </c>
      <c r="D61" t="str">
        <f t="shared" si="9"/>
        <v>vis</v>
      </c>
      <c r="E61">
        <f>VLOOKUP(C61,Active!C$21:E$963,3,FALSE)</f>
        <v>-858.49815663611071</v>
      </c>
      <c r="F61" s="15" t="s">
        <v>135</v>
      </c>
      <c r="G61" t="str">
        <f t="shared" si="10"/>
        <v>43931.320</v>
      </c>
      <c r="H61" s="25">
        <f t="shared" si="11"/>
        <v>-858.5</v>
      </c>
      <c r="I61" s="57" t="s">
        <v>300</v>
      </c>
      <c r="J61" s="58" t="s">
        <v>301</v>
      </c>
      <c r="K61" s="57">
        <v>-858.5</v>
      </c>
      <c r="L61" s="57" t="s">
        <v>302</v>
      </c>
      <c r="M61" s="58" t="s">
        <v>145</v>
      </c>
      <c r="N61" s="58"/>
      <c r="O61" s="59" t="s">
        <v>273</v>
      </c>
      <c r="P61" s="59" t="s">
        <v>303</v>
      </c>
    </row>
    <row r="62" spans="1:16" ht="12.75" customHeight="1" x14ac:dyDescent="0.2">
      <c r="A62" s="25" t="str">
        <f t="shared" si="6"/>
        <v> BBS 46 </v>
      </c>
      <c r="B62" s="15" t="str">
        <f t="shared" si="7"/>
        <v>I</v>
      </c>
      <c r="C62" s="25">
        <f t="shared" si="8"/>
        <v>44214.69</v>
      </c>
      <c r="D62" t="str">
        <f t="shared" si="9"/>
        <v>vis</v>
      </c>
      <c r="E62">
        <f>VLOOKUP(C62,Active!C$21:E$963,3,FALSE)</f>
        <v>-501.99117771980207</v>
      </c>
      <c r="F62" s="15" t="s">
        <v>135</v>
      </c>
      <c r="G62" t="str">
        <f t="shared" si="10"/>
        <v>44214.690</v>
      </c>
      <c r="H62" s="25">
        <f t="shared" si="11"/>
        <v>-502</v>
      </c>
      <c r="I62" s="57" t="s">
        <v>304</v>
      </c>
      <c r="J62" s="58" t="s">
        <v>305</v>
      </c>
      <c r="K62" s="57">
        <v>-502</v>
      </c>
      <c r="L62" s="57" t="s">
        <v>144</v>
      </c>
      <c r="M62" s="58" t="s">
        <v>145</v>
      </c>
      <c r="N62" s="58"/>
      <c r="O62" s="59" t="s">
        <v>146</v>
      </c>
      <c r="P62" s="59" t="s">
        <v>306</v>
      </c>
    </row>
    <row r="63" spans="1:16" ht="12.75" customHeight="1" x14ac:dyDescent="0.2">
      <c r="A63" s="25" t="str">
        <f t="shared" si="6"/>
        <v> AOEB 3 </v>
      </c>
      <c r="B63" s="15" t="str">
        <f t="shared" si="7"/>
        <v>II</v>
      </c>
      <c r="C63" s="25">
        <f t="shared" si="8"/>
        <v>44270.709000000003</v>
      </c>
      <c r="D63" t="str">
        <f t="shared" si="9"/>
        <v>vis</v>
      </c>
      <c r="E63">
        <f>VLOOKUP(C63,Active!C$21:E$963,3,FALSE)</f>
        <v>-431.51383554556844</v>
      </c>
      <c r="F63" s="15" t="s">
        <v>135</v>
      </c>
      <c r="G63" t="str">
        <f t="shared" si="10"/>
        <v>44270.709</v>
      </c>
      <c r="H63" s="25">
        <f t="shared" si="11"/>
        <v>-431.5</v>
      </c>
      <c r="I63" s="57" t="s">
        <v>307</v>
      </c>
      <c r="J63" s="58" t="s">
        <v>308</v>
      </c>
      <c r="K63" s="57">
        <v>-431.5</v>
      </c>
      <c r="L63" s="57" t="s">
        <v>309</v>
      </c>
      <c r="M63" s="58" t="s">
        <v>145</v>
      </c>
      <c r="N63" s="58"/>
      <c r="O63" s="59" t="s">
        <v>278</v>
      </c>
      <c r="P63" s="59" t="s">
        <v>279</v>
      </c>
    </row>
    <row r="64" spans="1:16" ht="12.75" customHeight="1" x14ac:dyDescent="0.2">
      <c r="A64" s="25" t="str">
        <f t="shared" si="6"/>
        <v> BBS 52 </v>
      </c>
      <c r="B64" s="15" t="str">
        <f t="shared" si="7"/>
        <v>I</v>
      </c>
      <c r="C64" s="25">
        <f t="shared" si="8"/>
        <v>44591.447999999997</v>
      </c>
      <c r="D64" t="str">
        <f t="shared" si="9"/>
        <v>vis</v>
      </c>
      <c r="E64">
        <f>VLOOKUP(C64,Active!C$21:E$963,3,FALSE)</f>
        <v>-27.993025612848779</v>
      </c>
      <c r="F64" s="15" t="s">
        <v>135</v>
      </c>
      <c r="G64" t="str">
        <f t="shared" si="10"/>
        <v>44591.448</v>
      </c>
      <c r="H64" s="25">
        <f t="shared" si="11"/>
        <v>-28</v>
      </c>
      <c r="I64" s="57" t="s">
        <v>310</v>
      </c>
      <c r="J64" s="58" t="s">
        <v>311</v>
      </c>
      <c r="K64" s="57">
        <v>-28</v>
      </c>
      <c r="L64" s="57" t="s">
        <v>216</v>
      </c>
      <c r="M64" s="58" t="s">
        <v>145</v>
      </c>
      <c r="N64" s="58"/>
      <c r="O64" s="59" t="s">
        <v>146</v>
      </c>
      <c r="P64" s="59" t="s">
        <v>312</v>
      </c>
    </row>
    <row r="65" spans="1:16" ht="12.75" customHeight="1" x14ac:dyDescent="0.2">
      <c r="A65" s="25" t="str">
        <f t="shared" si="6"/>
        <v> BBS 52 </v>
      </c>
      <c r="B65" s="15" t="str">
        <f t="shared" si="7"/>
        <v>I</v>
      </c>
      <c r="C65" s="25">
        <f t="shared" si="8"/>
        <v>44602.578999999998</v>
      </c>
      <c r="D65" t="str">
        <f t="shared" si="9"/>
        <v>vis</v>
      </c>
      <c r="E65">
        <f>VLOOKUP(C65,Active!C$21:E$963,3,FALSE)</f>
        <v>-13.989146647828381</v>
      </c>
      <c r="F65" s="15" t="s">
        <v>135</v>
      </c>
      <c r="G65" t="str">
        <f t="shared" si="10"/>
        <v>44602.579</v>
      </c>
      <c r="H65" s="25">
        <f t="shared" si="11"/>
        <v>-14</v>
      </c>
      <c r="I65" s="57" t="s">
        <v>313</v>
      </c>
      <c r="J65" s="58" t="s">
        <v>314</v>
      </c>
      <c r="K65" s="57">
        <v>-14</v>
      </c>
      <c r="L65" s="57" t="s">
        <v>164</v>
      </c>
      <c r="M65" s="58" t="s">
        <v>145</v>
      </c>
      <c r="N65" s="58"/>
      <c r="O65" s="59" t="s">
        <v>146</v>
      </c>
      <c r="P65" s="59" t="s">
        <v>312</v>
      </c>
    </row>
    <row r="66" spans="1:16" ht="12.75" customHeight="1" x14ac:dyDescent="0.2">
      <c r="A66" s="25" t="str">
        <f t="shared" si="6"/>
        <v> AOEB 3 </v>
      </c>
      <c r="B66" s="15" t="str">
        <f t="shared" si="7"/>
        <v>I</v>
      </c>
      <c r="C66" s="25">
        <f t="shared" si="8"/>
        <v>44608.925999999999</v>
      </c>
      <c r="D66" t="str">
        <f t="shared" si="9"/>
        <v>vis</v>
      </c>
      <c r="E66">
        <f>VLOOKUP(C66,Active!C$21:E$963,3,FALSE)</f>
        <v>-6.0040042714923167</v>
      </c>
      <c r="F66" s="15" t="s">
        <v>135</v>
      </c>
      <c r="G66" t="str">
        <f t="shared" si="10"/>
        <v>44608.926</v>
      </c>
      <c r="H66" s="25">
        <f t="shared" si="11"/>
        <v>-6</v>
      </c>
      <c r="I66" s="57" t="s">
        <v>315</v>
      </c>
      <c r="J66" s="58" t="s">
        <v>316</v>
      </c>
      <c r="K66" s="57">
        <v>-6</v>
      </c>
      <c r="L66" s="57" t="s">
        <v>231</v>
      </c>
      <c r="M66" s="58" t="s">
        <v>145</v>
      </c>
      <c r="N66" s="58"/>
      <c r="O66" s="59" t="s">
        <v>278</v>
      </c>
      <c r="P66" s="59" t="s">
        <v>279</v>
      </c>
    </row>
    <row r="67" spans="1:16" ht="12.75" customHeight="1" x14ac:dyDescent="0.2">
      <c r="A67" s="25" t="str">
        <f t="shared" si="6"/>
        <v>IBVS 2212 </v>
      </c>
      <c r="B67" s="15" t="str">
        <f t="shared" si="7"/>
        <v>I</v>
      </c>
      <c r="C67" s="25">
        <f t="shared" si="8"/>
        <v>44613.698299999996</v>
      </c>
      <c r="D67" t="str">
        <f t="shared" si="9"/>
        <v>vis</v>
      </c>
      <c r="E67">
        <f>VLOOKUP(C67,Active!C$21:E$963,3,FALSE)</f>
        <v>1.2580966235441231E-5</v>
      </c>
      <c r="F67" s="15" t="s">
        <v>135</v>
      </c>
      <c r="G67" t="str">
        <f t="shared" si="10"/>
        <v>44613.6983</v>
      </c>
      <c r="H67" s="25">
        <f t="shared" si="11"/>
        <v>0</v>
      </c>
      <c r="I67" s="57" t="s">
        <v>317</v>
      </c>
      <c r="J67" s="58" t="s">
        <v>318</v>
      </c>
      <c r="K67" s="57">
        <v>0</v>
      </c>
      <c r="L67" s="57" t="s">
        <v>319</v>
      </c>
      <c r="M67" s="58" t="s">
        <v>145</v>
      </c>
      <c r="N67" s="58"/>
      <c r="O67" s="59" t="s">
        <v>320</v>
      </c>
      <c r="P67" s="60" t="s">
        <v>321</v>
      </c>
    </row>
    <row r="68" spans="1:16" ht="12.75" customHeight="1" x14ac:dyDescent="0.2">
      <c r="A68" s="25" t="str">
        <f t="shared" si="6"/>
        <v>IBVS 2212 </v>
      </c>
      <c r="B68" s="15" t="str">
        <f t="shared" si="7"/>
        <v>II</v>
      </c>
      <c r="C68" s="25">
        <f t="shared" si="8"/>
        <v>44615.687100000003</v>
      </c>
      <c r="D68" t="str">
        <f t="shared" si="9"/>
        <v>vis</v>
      </c>
      <c r="E68">
        <f>VLOOKUP(C68,Active!C$21:E$963,3,FALSE)</f>
        <v>2.5021161193473178</v>
      </c>
      <c r="F68" s="15" t="s">
        <v>135</v>
      </c>
      <c r="G68" t="str">
        <f t="shared" si="10"/>
        <v>44615.6871</v>
      </c>
      <c r="H68" s="25">
        <f t="shared" si="11"/>
        <v>2.5</v>
      </c>
      <c r="I68" s="57" t="s">
        <v>322</v>
      </c>
      <c r="J68" s="58" t="s">
        <v>323</v>
      </c>
      <c r="K68" s="57">
        <v>2.5</v>
      </c>
      <c r="L68" s="57" t="s">
        <v>324</v>
      </c>
      <c r="M68" s="58" t="s">
        <v>145</v>
      </c>
      <c r="N68" s="58"/>
      <c r="O68" s="59" t="s">
        <v>320</v>
      </c>
      <c r="P68" s="60" t="s">
        <v>321</v>
      </c>
    </row>
    <row r="69" spans="1:16" ht="12.75" customHeight="1" x14ac:dyDescent="0.2">
      <c r="A69" s="25" t="str">
        <f t="shared" si="6"/>
        <v> BBS 52 </v>
      </c>
      <c r="B69" s="15" t="str">
        <f t="shared" si="7"/>
        <v>I</v>
      </c>
      <c r="C69" s="25">
        <f t="shared" si="8"/>
        <v>44626.415999999997</v>
      </c>
      <c r="D69" t="str">
        <f t="shared" si="9"/>
        <v>vis</v>
      </c>
      <c r="E69">
        <f>VLOOKUP(C69,Active!C$21:E$963,3,FALSE)</f>
        <v>16.000114235214301</v>
      </c>
      <c r="F69" s="15" t="s">
        <v>135</v>
      </c>
      <c r="G69" t="str">
        <f t="shared" si="10"/>
        <v>44626.416</v>
      </c>
      <c r="H69" s="25">
        <f t="shared" si="11"/>
        <v>16</v>
      </c>
      <c r="I69" s="57" t="s">
        <v>325</v>
      </c>
      <c r="J69" s="58" t="s">
        <v>326</v>
      </c>
      <c r="K69" s="57">
        <v>16</v>
      </c>
      <c r="L69" s="57" t="s">
        <v>154</v>
      </c>
      <c r="M69" s="58" t="s">
        <v>145</v>
      </c>
      <c r="N69" s="58"/>
      <c r="O69" s="59" t="s">
        <v>146</v>
      </c>
      <c r="P69" s="59" t="s">
        <v>312</v>
      </c>
    </row>
    <row r="70" spans="1:16" ht="12.75" customHeight="1" x14ac:dyDescent="0.2">
      <c r="A70" s="25" t="str">
        <f t="shared" si="6"/>
        <v> AOEB 3 </v>
      </c>
      <c r="B70" s="15" t="str">
        <f t="shared" si="7"/>
        <v>II</v>
      </c>
      <c r="C70" s="25">
        <f t="shared" si="8"/>
        <v>44654.629000000001</v>
      </c>
      <c r="D70" t="str">
        <f t="shared" si="9"/>
        <v>vis</v>
      </c>
      <c r="E70">
        <f>VLOOKUP(C70,Active!C$21:E$963,3,FALSE)</f>
        <v>51.494808084834681</v>
      </c>
      <c r="F70" s="15" t="s">
        <v>135</v>
      </c>
      <c r="G70" t="str">
        <f t="shared" si="10"/>
        <v>44654.629</v>
      </c>
      <c r="H70" s="25">
        <f t="shared" si="11"/>
        <v>51.5</v>
      </c>
      <c r="I70" s="57" t="s">
        <v>327</v>
      </c>
      <c r="J70" s="58" t="s">
        <v>328</v>
      </c>
      <c r="K70" s="57">
        <v>51.5</v>
      </c>
      <c r="L70" s="57" t="s">
        <v>237</v>
      </c>
      <c r="M70" s="58" t="s">
        <v>145</v>
      </c>
      <c r="N70" s="58"/>
      <c r="O70" s="59" t="s">
        <v>278</v>
      </c>
      <c r="P70" s="59" t="s">
        <v>279</v>
      </c>
    </row>
    <row r="71" spans="1:16" ht="12.75" customHeight="1" x14ac:dyDescent="0.2">
      <c r="A71" s="25" t="str">
        <f t="shared" si="6"/>
        <v> AOEB 3 </v>
      </c>
      <c r="B71" s="15" t="str">
        <f t="shared" si="7"/>
        <v>II</v>
      </c>
      <c r="C71" s="25">
        <f t="shared" si="8"/>
        <v>45026.623</v>
      </c>
      <c r="D71" t="str">
        <f t="shared" si="9"/>
        <v>vis</v>
      </c>
      <c r="E71">
        <f>VLOOKUP(C71,Active!C$21:E$963,3,FALSE)</f>
        <v>519.49938554536914</v>
      </c>
      <c r="F71" s="15" t="s">
        <v>135</v>
      </c>
      <c r="G71" t="str">
        <f t="shared" si="10"/>
        <v>45026.623</v>
      </c>
      <c r="H71" s="25">
        <f t="shared" si="11"/>
        <v>519.5</v>
      </c>
      <c r="I71" s="57" t="s">
        <v>329</v>
      </c>
      <c r="J71" s="58" t="s">
        <v>330</v>
      </c>
      <c r="K71" s="57">
        <v>519.5</v>
      </c>
      <c r="L71" s="57" t="s">
        <v>331</v>
      </c>
      <c r="M71" s="58" t="s">
        <v>145</v>
      </c>
      <c r="N71" s="58"/>
      <c r="O71" s="59" t="s">
        <v>278</v>
      </c>
      <c r="P71" s="59" t="s">
        <v>279</v>
      </c>
    </row>
    <row r="72" spans="1:16" ht="12.75" customHeight="1" x14ac:dyDescent="0.2">
      <c r="A72" s="25" t="str">
        <f t="shared" si="6"/>
        <v> BBS 59 </v>
      </c>
      <c r="B72" s="15" t="str">
        <f t="shared" si="7"/>
        <v>I</v>
      </c>
      <c r="C72" s="25">
        <f t="shared" si="8"/>
        <v>45037.343999999997</v>
      </c>
      <c r="D72" t="str">
        <f t="shared" si="9"/>
        <v>vis</v>
      </c>
      <c r="E72">
        <f>VLOOKUP(C72,Active!C$21:E$963,3,FALSE)</f>
        <v>532.98744469404721</v>
      </c>
      <c r="F72" s="15" t="s">
        <v>135</v>
      </c>
      <c r="G72" t="str">
        <f t="shared" si="10"/>
        <v>45037.344</v>
      </c>
      <c r="H72" s="25">
        <f t="shared" si="11"/>
        <v>533</v>
      </c>
      <c r="I72" s="57" t="s">
        <v>332</v>
      </c>
      <c r="J72" s="58" t="s">
        <v>333</v>
      </c>
      <c r="K72" s="57">
        <v>533</v>
      </c>
      <c r="L72" s="57" t="s">
        <v>272</v>
      </c>
      <c r="M72" s="58" t="s">
        <v>145</v>
      </c>
      <c r="N72" s="58"/>
      <c r="O72" s="59" t="s">
        <v>146</v>
      </c>
      <c r="P72" s="59" t="s">
        <v>334</v>
      </c>
    </row>
    <row r="73" spans="1:16" ht="12.75" customHeight="1" x14ac:dyDescent="0.2">
      <c r="A73" s="25" t="str">
        <f t="shared" si="6"/>
        <v> BBS 63 </v>
      </c>
      <c r="B73" s="15" t="str">
        <f t="shared" si="7"/>
        <v>I</v>
      </c>
      <c r="C73" s="25">
        <f t="shared" si="8"/>
        <v>45249.587</v>
      </c>
      <c r="D73" t="str">
        <f t="shared" si="9"/>
        <v>vis</v>
      </c>
      <c r="E73">
        <f>VLOOKUP(C73,Active!C$21:E$963,3,FALSE)</f>
        <v>800.00975025262494</v>
      </c>
      <c r="F73" s="15" t="s">
        <v>135</v>
      </c>
      <c r="G73" t="str">
        <f t="shared" si="10"/>
        <v>45249.587</v>
      </c>
      <c r="H73" s="25">
        <f t="shared" si="11"/>
        <v>800</v>
      </c>
      <c r="I73" s="57" t="s">
        <v>335</v>
      </c>
      <c r="J73" s="58" t="s">
        <v>336</v>
      </c>
      <c r="K73" s="57">
        <v>800</v>
      </c>
      <c r="L73" s="57" t="s">
        <v>150</v>
      </c>
      <c r="M73" s="58" t="s">
        <v>145</v>
      </c>
      <c r="N73" s="58"/>
      <c r="O73" s="59" t="s">
        <v>146</v>
      </c>
      <c r="P73" s="59" t="s">
        <v>337</v>
      </c>
    </row>
    <row r="74" spans="1:16" ht="12.75" customHeight="1" x14ac:dyDescent="0.2">
      <c r="A74" s="25" t="str">
        <f t="shared" si="6"/>
        <v> AOEB 3 </v>
      </c>
      <c r="B74" s="15" t="str">
        <f t="shared" si="7"/>
        <v>I</v>
      </c>
      <c r="C74" s="25">
        <f t="shared" si="8"/>
        <v>45298.858999999997</v>
      </c>
      <c r="D74" t="str">
        <f t="shared" si="9"/>
        <v>vis</v>
      </c>
      <c r="E74">
        <f>VLOOKUP(C74,Active!C$21:E$963,3,FALSE)</f>
        <v>861.99871120531304</v>
      </c>
      <c r="F74" s="15" t="s">
        <v>135</v>
      </c>
      <c r="G74" t="str">
        <f t="shared" si="10"/>
        <v>45298.859</v>
      </c>
      <c r="H74" s="25">
        <f t="shared" si="11"/>
        <v>862</v>
      </c>
      <c r="I74" s="57" t="s">
        <v>338</v>
      </c>
      <c r="J74" s="58" t="s">
        <v>339</v>
      </c>
      <c r="K74" s="57">
        <v>862</v>
      </c>
      <c r="L74" s="57" t="s">
        <v>212</v>
      </c>
      <c r="M74" s="58" t="s">
        <v>145</v>
      </c>
      <c r="N74" s="58"/>
      <c r="O74" s="59" t="s">
        <v>278</v>
      </c>
      <c r="P74" s="59" t="s">
        <v>279</v>
      </c>
    </row>
    <row r="75" spans="1:16" ht="12.75" customHeight="1" x14ac:dyDescent="0.2">
      <c r="A75" s="25" t="str">
        <f t="shared" ref="A75:A106" si="12">P75</f>
        <v> AOEB 3 </v>
      </c>
      <c r="B75" s="15" t="str">
        <f t="shared" ref="B75:B106" si="13">IF(H75=INT(H75),"I","II")</f>
        <v>II</v>
      </c>
      <c r="C75" s="25">
        <f t="shared" ref="C75:C106" si="14">1*G75</f>
        <v>45762.652000000002</v>
      </c>
      <c r="D75" t="str">
        <f t="shared" ref="D75:D106" si="15">VLOOKUP(F75,I$1:J$5,2,FALSE)</f>
        <v>vis</v>
      </c>
      <c r="E75">
        <f>VLOOKUP(C75,Active!C$21:E$963,3,FALSE)</f>
        <v>1445.4953455439227</v>
      </c>
      <c r="F75" s="15" t="s">
        <v>135</v>
      </c>
      <c r="G75" t="str">
        <f t="shared" ref="G75:G106" si="16">MID(I75,3,LEN(I75)-3)</f>
        <v>45762.652</v>
      </c>
      <c r="H75" s="25">
        <f t="shared" ref="H75:H106" si="17">1*K75</f>
        <v>1445.5</v>
      </c>
      <c r="I75" s="57" t="s">
        <v>340</v>
      </c>
      <c r="J75" s="58" t="s">
        <v>341</v>
      </c>
      <c r="K75" s="57">
        <v>1445.5</v>
      </c>
      <c r="L75" s="57" t="s">
        <v>237</v>
      </c>
      <c r="M75" s="58" t="s">
        <v>145</v>
      </c>
      <c r="N75" s="58"/>
      <c r="O75" s="59" t="s">
        <v>278</v>
      </c>
      <c r="P75" s="59" t="s">
        <v>279</v>
      </c>
    </row>
    <row r="76" spans="1:16" ht="12.75" customHeight="1" x14ac:dyDescent="0.2">
      <c r="A76" s="25" t="str">
        <f t="shared" si="12"/>
        <v> AOEB 3 </v>
      </c>
      <c r="B76" s="15" t="str">
        <f t="shared" si="13"/>
        <v>II</v>
      </c>
      <c r="C76" s="25">
        <f t="shared" si="14"/>
        <v>46091.709000000003</v>
      </c>
      <c r="D76" t="str">
        <f t="shared" si="15"/>
        <v>vis</v>
      </c>
      <c r="E76">
        <f>VLOOKUP(C76,Active!C$21:E$963,3,FALSE)</f>
        <v>1859.4810072627458</v>
      </c>
      <c r="F76" s="15" t="s">
        <v>135</v>
      </c>
      <c r="G76" t="str">
        <f t="shared" si="16"/>
        <v>46091.709</v>
      </c>
      <c r="H76" s="25">
        <f t="shared" si="17"/>
        <v>1859.5</v>
      </c>
      <c r="I76" s="57" t="s">
        <v>342</v>
      </c>
      <c r="J76" s="58" t="s">
        <v>343</v>
      </c>
      <c r="K76" s="57">
        <v>1859.5</v>
      </c>
      <c r="L76" s="57" t="s">
        <v>294</v>
      </c>
      <c r="M76" s="58" t="s">
        <v>145</v>
      </c>
      <c r="N76" s="58"/>
      <c r="O76" s="59" t="s">
        <v>278</v>
      </c>
      <c r="P76" s="59" t="s">
        <v>279</v>
      </c>
    </row>
    <row r="77" spans="1:16" ht="12.75" customHeight="1" x14ac:dyDescent="0.2">
      <c r="A77" s="25" t="str">
        <f t="shared" si="12"/>
        <v> AOEB 3 </v>
      </c>
      <c r="B77" s="15" t="str">
        <f t="shared" si="13"/>
        <v>I</v>
      </c>
      <c r="C77" s="25">
        <f t="shared" si="14"/>
        <v>46814.642999999996</v>
      </c>
      <c r="D77" t="str">
        <f t="shared" si="15"/>
        <v>vis</v>
      </c>
      <c r="E77">
        <f>VLOOKUP(C77,Active!C$21:E$963,3,FALSE)</f>
        <v>2769.0021855662999</v>
      </c>
      <c r="F77" s="15" t="s">
        <v>135</v>
      </c>
      <c r="G77" t="str">
        <f t="shared" si="16"/>
        <v>46814.643</v>
      </c>
      <c r="H77" s="25">
        <f t="shared" si="17"/>
        <v>2769</v>
      </c>
      <c r="I77" s="57" t="s">
        <v>344</v>
      </c>
      <c r="J77" s="58" t="s">
        <v>345</v>
      </c>
      <c r="K77" s="57">
        <v>2769</v>
      </c>
      <c r="L77" s="57" t="s">
        <v>219</v>
      </c>
      <c r="M77" s="58" t="s">
        <v>145</v>
      </c>
      <c r="N77" s="58"/>
      <c r="O77" s="59" t="s">
        <v>278</v>
      </c>
      <c r="P77" s="59" t="s">
        <v>279</v>
      </c>
    </row>
    <row r="78" spans="1:16" ht="12.75" customHeight="1" x14ac:dyDescent="0.2">
      <c r="A78" s="25" t="str">
        <f t="shared" si="12"/>
        <v> AOEB 3 </v>
      </c>
      <c r="B78" s="15" t="str">
        <f t="shared" si="13"/>
        <v>I</v>
      </c>
      <c r="C78" s="25">
        <f t="shared" si="14"/>
        <v>47170.737000000001</v>
      </c>
      <c r="D78" t="str">
        <f t="shared" si="15"/>
        <v>vis</v>
      </c>
      <c r="E78">
        <f>VLOOKUP(C78,Active!C$21:E$963,3,FALSE)</f>
        <v>3217.0030189298332</v>
      </c>
      <c r="F78" s="15" t="s">
        <v>135</v>
      </c>
      <c r="G78" t="str">
        <f t="shared" si="16"/>
        <v>47170.737</v>
      </c>
      <c r="H78" s="25">
        <f t="shared" si="17"/>
        <v>3217</v>
      </c>
      <c r="I78" s="57" t="s">
        <v>346</v>
      </c>
      <c r="J78" s="58" t="s">
        <v>347</v>
      </c>
      <c r="K78" s="57">
        <v>3217</v>
      </c>
      <c r="L78" s="57" t="s">
        <v>219</v>
      </c>
      <c r="M78" s="58" t="s">
        <v>145</v>
      </c>
      <c r="N78" s="58"/>
      <c r="O78" s="59" t="s">
        <v>278</v>
      </c>
      <c r="P78" s="59" t="s">
        <v>279</v>
      </c>
    </row>
    <row r="79" spans="1:16" ht="12.75" customHeight="1" x14ac:dyDescent="0.2">
      <c r="A79" s="25" t="str">
        <f t="shared" si="12"/>
        <v> AOEB 3 </v>
      </c>
      <c r="B79" s="15" t="str">
        <f t="shared" si="13"/>
        <v>II</v>
      </c>
      <c r="C79" s="25">
        <f t="shared" si="14"/>
        <v>47540.743000000002</v>
      </c>
      <c r="D79" t="str">
        <f t="shared" si="15"/>
        <v>vis</v>
      </c>
      <c r="E79">
        <f>VLOOKUP(C79,Active!C$21:E$963,3,FALSE)</f>
        <v>3682.5064993296883</v>
      </c>
      <c r="F79" s="15" t="s">
        <v>135</v>
      </c>
      <c r="G79" t="str">
        <f t="shared" si="16"/>
        <v>47540.743</v>
      </c>
      <c r="H79" s="25">
        <f t="shared" si="17"/>
        <v>3682.5</v>
      </c>
      <c r="I79" s="57" t="s">
        <v>348</v>
      </c>
      <c r="J79" s="58" t="s">
        <v>349</v>
      </c>
      <c r="K79" s="57">
        <v>3682.5</v>
      </c>
      <c r="L79" s="57" t="s">
        <v>181</v>
      </c>
      <c r="M79" s="58" t="s">
        <v>145</v>
      </c>
      <c r="N79" s="58"/>
      <c r="O79" s="59" t="s">
        <v>278</v>
      </c>
      <c r="P79" s="59" t="s">
        <v>279</v>
      </c>
    </row>
    <row r="80" spans="1:16" ht="12.75" customHeight="1" x14ac:dyDescent="0.2">
      <c r="A80" s="25" t="str">
        <f t="shared" si="12"/>
        <v> AOEB 3 </v>
      </c>
      <c r="B80" s="15" t="str">
        <f t="shared" si="13"/>
        <v>I</v>
      </c>
      <c r="C80" s="25">
        <f t="shared" si="14"/>
        <v>47554.650999999998</v>
      </c>
      <c r="D80" t="str">
        <f t="shared" si="15"/>
        <v>vis</v>
      </c>
      <c r="E80">
        <f>VLOOKUP(C80,Active!C$21:E$963,3,FALSE)</f>
        <v>3700.0041139775567</v>
      </c>
      <c r="F80" s="15" t="s">
        <v>135</v>
      </c>
      <c r="G80" t="str">
        <f t="shared" si="16"/>
        <v>47554.651</v>
      </c>
      <c r="H80" s="25">
        <f t="shared" si="17"/>
        <v>3700</v>
      </c>
      <c r="I80" s="57" t="s">
        <v>350</v>
      </c>
      <c r="J80" s="58" t="s">
        <v>351</v>
      </c>
      <c r="K80" s="57">
        <v>3700</v>
      </c>
      <c r="L80" s="57" t="s">
        <v>203</v>
      </c>
      <c r="M80" s="58" t="s">
        <v>145</v>
      </c>
      <c r="N80" s="58"/>
      <c r="O80" s="59" t="s">
        <v>278</v>
      </c>
      <c r="P80" s="59" t="s">
        <v>279</v>
      </c>
    </row>
    <row r="81" spans="1:16" ht="12.75" customHeight="1" x14ac:dyDescent="0.2">
      <c r="A81" s="25" t="str">
        <f t="shared" si="12"/>
        <v> AOEB 3 </v>
      </c>
      <c r="B81" s="15" t="str">
        <f t="shared" si="13"/>
        <v>II</v>
      </c>
      <c r="C81" s="25">
        <f t="shared" si="14"/>
        <v>48296.639000000003</v>
      </c>
      <c r="D81" t="str">
        <f t="shared" si="15"/>
        <v>vis</v>
      </c>
      <c r="E81">
        <f>VLOOKUP(C81,Active!C$21:E$963,3,FALSE)</f>
        <v>4633.4970746725958</v>
      </c>
      <c r="F81" s="15" t="s">
        <v>135</v>
      </c>
      <c r="G81" t="str">
        <f t="shared" si="16"/>
        <v>48296.639</v>
      </c>
      <c r="H81" s="25">
        <f t="shared" si="17"/>
        <v>4633.5</v>
      </c>
      <c r="I81" s="57" t="s">
        <v>352</v>
      </c>
      <c r="J81" s="58" t="s">
        <v>353</v>
      </c>
      <c r="K81" s="57">
        <v>4633.5</v>
      </c>
      <c r="L81" s="57" t="s">
        <v>354</v>
      </c>
      <c r="M81" s="58" t="s">
        <v>145</v>
      </c>
      <c r="N81" s="58"/>
      <c r="O81" s="59" t="s">
        <v>355</v>
      </c>
      <c r="P81" s="59" t="s">
        <v>279</v>
      </c>
    </row>
    <row r="82" spans="1:16" ht="12.75" customHeight="1" x14ac:dyDescent="0.2">
      <c r="A82" s="25" t="str">
        <f t="shared" si="12"/>
        <v> AOEB 3 </v>
      </c>
      <c r="B82" s="15" t="str">
        <f t="shared" si="13"/>
        <v>I</v>
      </c>
      <c r="C82" s="25">
        <f t="shared" si="14"/>
        <v>48654.718999999997</v>
      </c>
      <c r="D82" t="str">
        <f t="shared" si="15"/>
        <v>vis</v>
      </c>
      <c r="E82">
        <f>VLOOKUP(C82,Active!C$21:E$963,3,FALSE)</f>
        <v>5083.9964889025732</v>
      </c>
      <c r="F82" s="15" t="s">
        <v>135</v>
      </c>
      <c r="G82" t="str">
        <f t="shared" si="16"/>
        <v>48654.719</v>
      </c>
      <c r="H82" s="25">
        <f t="shared" si="17"/>
        <v>5084</v>
      </c>
      <c r="I82" s="57" t="s">
        <v>356</v>
      </c>
      <c r="J82" s="58" t="s">
        <v>357</v>
      </c>
      <c r="K82" s="57">
        <v>5084</v>
      </c>
      <c r="L82" s="57" t="s">
        <v>231</v>
      </c>
      <c r="M82" s="58" t="s">
        <v>145</v>
      </c>
      <c r="N82" s="58"/>
      <c r="O82" s="59" t="s">
        <v>278</v>
      </c>
      <c r="P82" s="59" t="s">
        <v>279</v>
      </c>
    </row>
    <row r="83" spans="1:16" ht="12.75" customHeight="1" x14ac:dyDescent="0.2">
      <c r="A83" s="25" t="str">
        <f t="shared" si="12"/>
        <v> AOEB 3 </v>
      </c>
      <c r="B83" s="15" t="str">
        <f t="shared" si="13"/>
        <v>I</v>
      </c>
      <c r="C83" s="25">
        <f t="shared" si="14"/>
        <v>49007.644</v>
      </c>
      <c r="D83" t="str">
        <f t="shared" si="15"/>
        <v>vis</v>
      </c>
      <c r="E83">
        <f>VLOOKUP(C83,Active!C$21:E$963,3,FALSE)</f>
        <v>5528.0104125149464</v>
      </c>
      <c r="F83" s="15" t="s">
        <v>135</v>
      </c>
      <c r="G83" t="str">
        <f t="shared" si="16"/>
        <v>49007.644</v>
      </c>
      <c r="H83" s="25">
        <f t="shared" si="17"/>
        <v>5528</v>
      </c>
      <c r="I83" s="57" t="s">
        <v>358</v>
      </c>
      <c r="J83" s="58" t="s">
        <v>359</v>
      </c>
      <c r="K83" s="57">
        <v>5528</v>
      </c>
      <c r="L83" s="57" t="s">
        <v>150</v>
      </c>
      <c r="M83" s="58" t="s">
        <v>145</v>
      </c>
      <c r="N83" s="58"/>
      <c r="O83" s="59" t="s">
        <v>278</v>
      </c>
      <c r="P83" s="59" t="s">
        <v>279</v>
      </c>
    </row>
    <row r="84" spans="1:16" ht="12.75" customHeight="1" x14ac:dyDescent="0.2">
      <c r="A84" s="25" t="str">
        <f t="shared" si="12"/>
        <v> AOEB 3 </v>
      </c>
      <c r="B84" s="15" t="str">
        <f t="shared" si="13"/>
        <v>II</v>
      </c>
      <c r="C84" s="25">
        <f t="shared" si="14"/>
        <v>49036.652999999998</v>
      </c>
      <c r="D84" t="str">
        <f t="shared" si="15"/>
        <v>vis</v>
      </c>
      <c r="E84">
        <f>VLOOKUP(C84,Active!C$21:E$963,3,FALSE)</f>
        <v>5564.5065516665236</v>
      </c>
      <c r="F84" s="15" t="s">
        <v>135</v>
      </c>
      <c r="G84" t="str">
        <f t="shared" si="16"/>
        <v>49036.653</v>
      </c>
      <c r="H84" s="25">
        <f t="shared" si="17"/>
        <v>5564.5</v>
      </c>
      <c r="I84" s="57" t="s">
        <v>360</v>
      </c>
      <c r="J84" s="58" t="s">
        <v>361</v>
      </c>
      <c r="K84" s="57">
        <v>5564.5</v>
      </c>
      <c r="L84" s="57" t="s">
        <v>181</v>
      </c>
      <c r="M84" s="58" t="s">
        <v>145</v>
      </c>
      <c r="N84" s="58"/>
      <c r="O84" s="59" t="s">
        <v>278</v>
      </c>
      <c r="P84" s="59" t="s">
        <v>279</v>
      </c>
    </row>
    <row r="85" spans="1:16" ht="12.75" customHeight="1" x14ac:dyDescent="0.2">
      <c r="A85" s="25" t="str">
        <f t="shared" si="12"/>
        <v> AOEB 3 </v>
      </c>
      <c r="B85" s="15" t="str">
        <f t="shared" si="13"/>
        <v>I</v>
      </c>
      <c r="C85" s="25">
        <f t="shared" si="14"/>
        <v>49059.303999999996</v>
      </c>
      <c r="D85" t="str">
        <f t="shared" si="15"/>
        <v>vis</v>
      </c>
      <c r="E85">
        <f>VLOOKUP(C85,Active!C$21:E$963,3,FALSE)</f>
        <v>5593.0037093735236</v>
      </c>
      <c r="F85" s="15" t="s">
        <v>135</v>
      </c>
      <c r="G85" t="str">
        <f t="shared" si="16"/>
        <v>49059.304</v>
      </c>
      <c r="H85" s="25">
        <f t="shared" si="17"/>
        <v>5593</v>
      </c>
      <c r="I85" s="57" t="s">
        <v>362</v>
      </c>
      <c r="J85" s="58" t="s">
        <v>363</v>
      </c>
      <c r="K85" s="57">
        <v>5593</v>
      </c>
      <c r="L85" s="57" t="s">
        <v>203</v>
      </c>
      <c r="M85" s="58" t="s">
        <v>145</v>
      </c>
      <c r="N85" s="58"/>
      <c r="O85" s="59" t="s">
        <v>364</v>
      </c>
      <c r="P85" s="59" t="s">
        <v>279</v>
      </c>
    </row>
    <row r="86" spans="1:16" ht="12.75" customHeight="1" x14ac:dyDescent="0.2">
      <c r="A86" s="25" t="str">
        <f t="shared" si="12"/>
        <v> AOEB 3 </v>
      </c>
      <c r="B86" s="15" t="str">
        <f t="shared" si="13"/>
        <v>I</v>
      </c>
      <c r="C86" s="25">
        <f t="shared" si="14"/>
        <v>49397.904000000002</v>
      </c>
      <c r="D86" t="str">
        <f t="shared" si="15"/>
        <v>vis</v>
      </c>
      <c r="E86">
        <f>VLOOKUP(C86,Active!C$21:E$963,3,FALSE)</f>
        <v>6018.9953918418969</v>
      </c>
      <c r="F86" s="15" t="s">
        <v>135</v>
      </c>
      <c r="G86" t="str">
        <f t="shared" si="16"/>
        <v>49397.904</v>
      </c>
      <c r="H86" s="25">
        <f t="shared" si="17"/>
        <v>6019</v>
      </c>
      <c r="I86" s="57" t="s">
        <v>365</v>
      </c>
      <c r="J86" s="58" t="s">
        <v>366</v>
      </c>
      <c r="K86" s="57">
        <v>6019</v>
      </c>
      <c r="L86" s="57" t="s">
        <v>237</v>
      </c>
      <c r="M86" s="58" t="s">
        <v>145</v>
      </c>
      <c r="N86" s="58"/>
      <c r="O86" s="59" t="s">
        <v>364</v>
      </c>
      <c r="P86" s="59" t="s">
        <v>279</v>
      </c>
    </row>
    <row r="87" spans="1:16" ht="12.75" customHeight="1" x14ac:dyDescent="0.2">
      <c r="A87" s="25" t="str">
        <f t="shared" si="12"/>
        <v> AOEB 3 </v>
      </c>
      <c r="B87" s="15" t="str">
        <f t="shared" si="13"/>
        <v>II</v>
      </c>
      <c r="C87" s="25">
        <f t="shared" si="14"/>
        <v>50152.623</v>
      </c>
      <c r="D87" t="str">
        <f t="shared" si="15"/>
        <v>vis</v>
      </c>
      <c r="E87">
        <f>VLOOKUP(C87,Active!C$21:E$963,3,FALSE)</f>
        <v>6968.5051868827768</v>
      </c>
      <c r="F87" s="15" t="s">
        <v>135</v>
      </c>
      <c r="G87" t="str">
        <f t="shared" si="16"/>
        <v>50152.623</v>
      </c>
      <c r="H87" s="25">
        <f t="shared" si="17"/>
        <v>6968.5</v>
      </c>
      <c r="I87" s="57" t="s">
        <v>367</v>
      </c>
      <c r="J87" s="58" t="s">
        <v>368</v>
      </c>
      <c r="K87" s="57">
        <v>6968.5</v>
      </c>
      <c r="L87" s="57" t="s">
        <v>174</v>
      </c>
      <c r="M87" s="58" t="s">
        <v>145</v>
      </c>
      <c r="N87" s="58"/>
      <c r="O87" s="59" t="s">
        <v>278</v>
      </c>
      <c r="P87" s="59" t="s">
        <v>279</v>
      </c>
    </row>
    <row r="88" spans="1:16" ht="12.75" customHeight="1" x14ac:dyDescent="0.2">
      <c r="A88" s="25" t="str">
        <f t="shared" si="12"/>
        <v> AOEB 3 </v>
      </c>
      <c r="B88" s="15" t="str">
        <f t="shared" si="13"/>
        <v>II</v>
      </c>
      <c r="C88" s="25">
        <f t="shared" si="14"/>
        <v>50183.608999999997</v>
      </c>
      <c r="D88" t="str">
        <f t="shared" si="15"/>
        <v>vis</v>
      </c>
      <c r="E88">
        <f>VLOOKUP(C88,Active!C$21:E$963,3,FALSE)</f>
        <v>7007.4885840267925</v>
      </c>
      <c r="F88" s="15" t="s">
        <v>135</v>
      </c>
      <c r="G88" t="str">
        <f t="shared" si="16"/>
        <v>50183.609</v>
      </c>
      <c r="H88" s="25">
        <f t="shared" si="17"/>
        <v>7007.5</v>
      </c>
      <c r="I88" s="57" t="s">
        <v>369</v>
      </c>
      <c r="J88" s="58" t="s">
        <v>370</v>
      </c>
      <c r="K88" s="57">
        <v>7007.5</v>
      </c>
      <c r="L88" s="57" t="s">
        <v>371</v>
      </c>
      <c r="M88" s="58" t="s">
        <v>145</v>
      </c>
      <c r="N88" s="58"/>
      <c r="O88" s="59" t="s">
        <v>278</v>
      </c>
      <c r="P88" s="59" t="s">
        <v>279</v>
      </c>
    </row>
    <row r="89" spans="1:16" ht="12.75" customHeight="1" x14ac:dyDescent="0.2">
      <c r="A89" s="25" t="str">
        <f t="shared" si="12"/>
        <v>IBVS 5843 </v>
      </c>
      <c r="B89" s="15" t="str">
        <f t="shared" si="13"/>
        <v>II</v>
      </c>
      <c r="C89" s="25">
        <f t="shared" si="14"/>
        <v>54119.715199999999</v>
      </c>
      <c r="D89" t="str">
        <f t="shared" si="15"/>
        <v>vis</v>
      </c>
      <c r="E89">
        <f>VLOOKUP(C89,Active!C$21:E$963,3,FALSE)</f>
        <v>11959.492430784527</v>
      </c>
      <c r="F89" s="15" t="s">
        <v>135</v>
      </c>
      <c r="G89" t="str">
        <f t="shared" si="16"/>
        <v>54119.7152</v>
      </c>
      <c r="H89" s="25">
        <f t="shared" si="17"/>
        <v>11959.5</v>
      </c>
      <c r="I89" s="57" t="s">
        <v>372</v>
      </c>
      <c r="J89" s="58" t="s">
        <v>373</v>
      </c>
      <c r="K89" s="57">
        <v>11959.5</v>
      </c>
      <c r="L89" s="57" t="s">
        <v>374</v>
      </c>
      <c r="M89" s="58" t="s">
        <v>375</v>
      </c>
      <c r="N89" s="58" t="s">
        <v>376</v>
      </c>
      <c r="O89" s="59" t="s">
        <v>377</v>
      </c>
      <c r="P89" s="60" t="s">
        <v>378</v>
      </c>
    </row>
    <row r="90" spans="1:16" ht="12.75" customHeight="1" x14ac:dyDescent="0.2">
      <c r="A90" s="25" t="str">
        <f t="shared" si="12"/>
        <v>JAAVSO 36(2);171 </v>
      </c>
      <c r="B90" s="15" t="str">
        <f t="shared" si="13"/>
        <v>II</v>
      </c>
      <c r="C90" s="25">
        <f t="shared" si="14"/>
        <v>54495.679499999998</v>
      </c>
      <c r="D90" t="str">
        <f t="shared" si="15"/>
        <v>vis</v>
      </c>
      <c r="E90">
        <f>VLOOKUP(C90,Active!C$21:E$963,3,FALSE)</f>
        <v>12432.492031212883</v>
      </c>
      <c r="F90" s="15" t="s">
        <v>135</v>
      </c>
      <c r="G90" t="str">
        <f t="shared" si="16"/>
        <v>54495.6795</v>
      </c>
      <c r="H90" s="25">
        <f t="shared" si="17"/>
        <v>12432.5</v>
      </c>
      <c r="I90" s="57" t="s">
        <v>379</v>
      </c>
      <c r="J90" s="58" t="s">
        <v>380</v>
      </c>
      <c r="K90" s="57" t="s">
        <v>381</v>
      </c>
      <c r="L90" s="57" t="s">
        <v>382</v>
      </c>
      <c r="M90" s="58" t="s">
        <v>375</v>
      </c>
      <c r="N90" s="58" t="s">
        <v>383</v>
      </c>
      <c r="O90" s="59" t="s">
        <v>384</v>
      </c>
      <c r="P90" s="60" t="s">
        <v>385</v>
      </c>
    </row>
    <row r="91" spans="1:16" ht="12.75" customHeight="1" x14ac:dyDescent="0.2">
      <c r="A91" s="25" t="str">
        <f t="shared" si="12"/>
        <v>JAAVSO 36(2);171 </v>
      </c>
      <c r="B91" s="15" t="str">
        <f t="shared" si="13"/>
        <v>I</v>
      </c>
      <c r="C91" s="25">
        <f t="shared" si="14"/>
        <v>54513.563199999997</v>
      </c>
      <c r="D91" t="str">
        <f t="shared" si="15"/>
        <v>vis</v>
      </c>
      <c r="E91">
        <f>VLOOKUP(C91,Active!C$21:E$963,3,FALSE)</f>
        <v>12454.991462552987</v>
      </c>
      <c r="F91" s="15" t="s">
        <v>135</v>
      </c>
      <c r="G91" t="str">
        <f t="shared" si="16"/>
        <v>54513.5632</v>
      </c>
      <c r="H91" s="25">
        <f t="shared" si="17"/>
        <v>12455</v>
      </c>
      <c r="I91" s="57" t="s">
        <v>386</v>
      </c>
      <c r="J91" s="58" t="s">
        <v>387</v>
      </c>
      <c r="K91" s="57" t="s">
        <v>388</v>
      </c>
      <c r="L91" s="57" t="s">
        <v>389</v>
      </c>
      <c r="M91" s="58" t="s">
        <v>375</v>
      </c>
      <c r="N91" s="58" t="s">
        <v>383</v>
      </c>
      <c r="O91" s="59" t="s">
        <v>278</v>
      </c>
      <c r="P91" s="60" t="s">
        <v>385</v>
      </c>
    </row>
    <row r="92" spans="1:16" ht="12.75" customHeight="1" x14ac:dyDescent="0.2">
      <c r="A92" s="25" t="str">
        <f t="shared" si="12"/>
        <v>JAAVSO 36(2);171 </v>
      </c>
      <c r="B92" s="15" t="str">
        <f t="shared" si="13"/>
        <v>II</v>
      </c>
      <c r="C92" s="25">
        <f t="shared" si="14"/>
        <v>54518.730499999998</v>
      </c>
      <c r="D92" t="str">
        <f t="shared" si="15"/>
        <v>vis</v>
      </c>
      <c r="E92">
        <f>VLOOKUP(C92,Active!C$21:E$963,3,FALSE)</f>
        <v>12461.492427765093</v>
      </c>
      <c r="F92" s="15" t="s">
        <v>135</v>
      </c>
      <c r="G92" t="str">
        <f t="shared" si="16"/>
        <v>54518.7305</v>
      </c>
      <c r="H92" s="25">
        <f t="shared" si="17"/>
        <v>12461.5</v>
      </c>
      <c r="I92" s="57" t="s">
        <v>390</v>
      </c>
      <c r="J92" s="58" t="s">
        <v>391</v>
      </c>
      <c r="K92" s="57" t="s">
        <v>392</v>
      </c>
      <c r="L92" s="57" t="s">
        <v>374</v>
      </c>
      <c r="M92" s="58" t="s">
        <v>375</v>
      </c>
      <c r="N92" s="58" t="s">
        <v>383</v>
      </c>
      <c r="O92" s="59" t="s">
        <v>384</v>
      </c>
      <c r="P92" s="60" t="s">
        <v>385</v>
      </c>
    </row>
    <row r="93" spans="1:16" ht="12.75" customHeight="1" x14ac:dyDescent="0.2">
      <c r="A93" s="25" t="str">
        <f t="shared" si="12"/>
        <v>JAAVSO 36(2);171 </v>
      </c>
      <c r="B93" s="15" t="str">
        <f t="shared" si="13"/>
        <v>I</v>
      </c>
      <c r="C93" s="25">
        <f t="shared" si="14"/>
        <v>54520.715300000003</v>
      </c>
      <c r="D93" t="str">
        <f t="shared" si="15"/>
        <v>vis</v>
      </c>
      <c r="E93">
        <f>VLOOKUP(C93,Active!C$21:E$963,3,FALSE)</f>
        <v>12463.989498915022</v>
      </c>
      <c r="F93" s="15" t="s">
        <v>135</v>
      </c>
      <c r="G93" t="str">
        <f t="shared" si="16"/>
        <v>54520.7153</v>
      </c>
      <c r="H93" s="25">
        <f t="shared" si="17"/>
        <v>12464</v>
      </c>
      <c r="I93" s="57" t="s">
        <v>393</v>
      </c>
      <c r="J93" s="58" t="s">
        <v>394</v>
      </c>
      <c r="K93" s="57" t="s">
        <v>395</v>
      </c>
      <c r="L93" s="57" t="s">
        <v>396</v>
      </c>
      <c r="M93" s="58" t="s">
        <v>375</v>
      </c>
      <c r="N93" s="58" t="s">
        <v>383</v>
      </c>
      <c r="O93" s="59" t="s">
        <v>397</v>
      </c>
      <c r="P93" s="60" t="s">
        <v>385</v>
      </c>
    </row>
    <row r="94" spans="1:16" ht="12.75" customHeight="1" x14ac:dyDescent="0.2">
      <c r="A94" s="25" t="str">
        <f t="shared" si="12"/>
        <v>JAAVSO 36(2);171 </v>
      </c>
      <c r="B94" s="15" t="str">
        <f t="shared" si="13"/>
        <v>I</v>
      </c>
      <c r="C94" s="25">
        <f t="shared" si="14"/>
        <v>54520.716399999998</v>
      </c>
      <c r="D94" t="str">
        <f t="shared" si="15"/>
        <v>vis</v>
      </c>
      <c r="E94">
        <f>VLOOKUP(C94,Active!C$21:E$963,3,FALSE)</f>
        <v>12463.990882821838</v>
      </c>
      <c r="F94" s="15" t="s">
        <v>135</v>
      </c>
      <c r="G94" t="str">
        <f t="shared" si="16"/>
        <v>54520.7164</v>
      </c>
      <c r="H94" s="25">
        <f t="shared" si="17"/>
        <v>12464</v>
      </c>
      <c r="I94" s="57" t="s">
        <v>398</v>
      </c>
      <c r="J94" s="58" t="s">
        <v>399</v>
      </c>
      <c r="K94" s="57" t="s">
        <v>395</v>
      </c>
      <c r="L94" s="57" t="s">
        <v>400</v>
      </c>
      <c r="M94" s="58" t="s">
        <v>375</v>
      </c>
      <c r="N94" s="58" t="s">
        <v>383</v>
      </c>
      <c r="O94" s="59" t="s">
        <v>384</v>
      </c>
      <c r="P94" s="60" t="s">
        <v>385</v>
      </c>
    </row>
    <row r="95" spans="1:16" ht="12.75" customHeight="1" x14ac:dyDescent="0.2">
      <c r="A95" s="25" t="str">
        <f t="shared" si="12"/>
        <v>JAAVSO 37(1);44 </v>
      </c>
      <c r="B95" s="15" t="str">
        <f t="shared" si="13"/>
        <v>II</v>
      </c>
      <c r="C95" s="25">
        <f t="shared" si="14"/>
        <v>54824.748099999997</v>
      </c>
      <c r="D95" t="str">
        <f t="shared" si="15"/>
        <v>vis</v>
      </c>
      <c r="E95">
        <f>VLOOKUP(C95,Active!C$21:E$963,3,FALSE)</f>
        <v>12846.492286858216</v>
      </c>
      <c r="F95" s="15" t="s">
        <v>135</v>
      </c>
      <c r="G95" t="str">
        <f t="shared" si="16"/>
        <v>54824.7481</v>
      </c>
      <c r="H95" s="25">
        <f t="shared" si="17"/>
        <v>12846.5</v>
      </c>
      <c r="I95" s="57" t="s">
        <v>401</v>
      </c>
      <c r="J95" s="58" t="s">
        <v>402</v>
      </c>
      <c r="K95" s="57" t="s">
        <v>403</v>
      </c>
      <c r="L95" s="57" t="s">
        <v>404</v>
      </c>
      <c r="M95" s="58" t="s">
        <v>375</v>
      </c>
      <c r="N95" s="58" t="s">
        <v>383</v>
      </c>
      <c r="O95" s="59" t="s">
        <v>278</v>
      </c>
      <c r="P95" s="60" t="s">
        <v>405</v>
      </c>
    </row>
    <row r="96" spans="1:16" ht="12.75" customHeight="1" x14ac:dyDescent="0.2">
      <c r="A96" s="25" t="str">
        <f t="shared" si="12"/>
        <v>IBVS 5938 </v>
      </c>
      <c r="B96" s="15" t="str">
        <f t="shared" si="13"/>
        <v>II</v>
      </c>
      <c r="C96" s="25">
        <f t="shared" si="14"/>
        <v>54863.696400000001</v>
      </c>
      <c r="D96" t="str">
        <f t="shared" si="15"/>
        <v>vis</v>
      </c>
      <c r="E96">
        <f>VLOOKUP(C96,Active!C$21:E$963,3,FALSE)</f>
        <v>12895.493030645233</v>
      </c>
      <c r="F96" s="15" t="s">
        <v>135</v>
      </c>
      <c r="G96" t="str">
        <f t="shared" si="16"/>
        <v>54863.6964</v>
      </c>
      <c r="H96" s="25">
        <f t="shared" si="17"/>
        <v>12895.5</v>
      </c>
      <c r="I96" s="57" t="s">
        <v>406</v>
      </c>
      <c r="J96" s="58" t="s">
        <v>407</v>
      </c>
      <c r="K96" s="57" t="s">
        <v>408</v>
      </c>
      <c r="L96" s="57" t="s">
        <v>409</v>
      </c>
      <c r="M96" s="58" t="s">
        <v>375</v>
      </c>
      <c r="N96" s="58" t="s">
        <v>135</v>
      </c>
      <c r="O96" s="59" t="s">
        <v>410</v>
      </c>
      <c r="P96" s="60" t="s">
        <v>411</v>
      </c>
    </row>
    <row r="97" spans="1:16" ht="12.75" customHeight="1" x14ac:dyDescent="0.2">
      <c r="A97" s="25" t="str">
        <f t="shared" si="12"/>
        <v>JAAVSO 37(1);44 </v>
      </c>
      <c r="B97" s="15" t="str">
        <f t="shared" si="13"/>
        <v>II</v>
      </c>
      <c r="C97" s="25">
        <f t="shared" si="14"/>
        <v>54863.697699999997</v>
      </c>
      <c r="D97" t="str">
        <f t="shared" si="15"/>
        <v>vis</v>
      </c>
      <c r="E97">
        <f>VLOOKUP(C97,Active!C$21:E$963,3,FALSE)</f>
        <v>12895.494666171477</v>
      </c>
      <c r="F97" s="15" t="s">
        <v>135</v>
      </c>
      <c r="G97" t="str">
        <f t="shared" si="16"/>
        <v>54863.6977</v>
      </c>
      <c r="H97" s="25">
        <f t="shared" si="17"/>
        <v>12895.5</v>
      </c>
      <c r="I97" s="57" t="s">
        <v>412</v>
      </c>
      <c r="J97" s="58" t="s">
        <v>413</v>
      </c>
      <c r="K97" s="57" t="s">
        <v>408</v>
      </c>
      <c r="L97" s="57" t="s">
        <v>414</v>
      </c>
      <c r="M97" s="58" t="s">
        <v>375</v>
      </c>
      <c r="N97" s="58" t="s">
        <v>383</v>
      </c>
      <c r="O97" s="59" t="s">
        <v>278</v>
      </c>
      <c r="P97" s="60" t="s">
        <v>405</v>
      </c>
    </row>
    <row r="98" spans="1:16" ht="12.75" customHeight="1" x14ac:dyDescent="0.2">
      <c r="A98" s="25" t="str">
        <f t="shared" si="12"/>
        <v>JAAVSO 37(1);44 </v>
      </c>
      <c r="B98" s="15" t="str">
        <f t="shared" si="13"/>
        <v>I</v>
      </c>
      <c r="C98" s="25">
        <f t="shared" si="14"/>
        <v>54885.554199999999</v>
      </c>
      <c r="D98" t="str">
        <f t="shared" si="15"/>
        <v>vis</v>
      </c>
      <c r="E98">
        <f>VLOOKUP(C98,Active!C$21:E$963,3,FALSE)</f>
        <v>12922.992265722187</v>
      </c>
      <c r="F98" s="15" t="s">
        <v>135</v>
      </c>
      <c r="G98" t="str">
        <f t="shared" si="16"/>
        <v>54885.5542</v>
      </c>
      <c r="H98" s="25">
        <f t="shared" si="17"/>
        <v>12923</v>
      </c>
      <c r="I98" s="57" t="s">
        <v>415</v>
      </c>
      <c r="J98" s="58" t="s">
        <v>416</v>
      </c>
      <c r="K98" s="57" t="s">
        <v>417</v>
      </c>
      <c r="L98" s="57" t="s">
        <v>404</v>
      </c>
      <c r="M98" s="58" t="s">
        <v>375</v>
      </c>
      <c r="N98" s="58" t="s">
        <v>383</v>
      </c>
      <c r="O98" s="59" t="s">
        <v>278</v>
      </c>
      <c r="P98" s="60" t="s">
        <v>405</v>
      </c>
    </row>
    <row r="99" spans="1:16" ht="12.75" customHeight="1" x14ac:dyDescent="0.2">
      <c r="A99" s="25" t="str">
        <f t="shared" si="12"/>
        <v> JAAVSO 38;120 </v>
      </c>
      <c r="B99" s="15" t="str">
        <f t="shared" si="13"/>
        <v>II</v>
      </c>
      <c r="C99" s="25">
        <f t="shared" si="14"/>
        <v>55192.764999999999</v>
      </c>
      <c r="D99" t="str">
        <f t="shared" si="15"/>
        <v>vis</v>
      </c>
      <c r="E99">
        <f>VLOOKUP(C99,Active!C$21:E$963,3,FALSE)</f>
        <v>13309.493286290566</v>
      </c>
      <c r="F99" s="15" t="s">
        <v>135</v>
      </c>
      <c r="G99" t="str">
        <f t="shared" si="16"/>
        <v>55192.7650</v>
      </c>
      <c r="H99" s="25">
        <f t="shared" si="17"/>
        <v>13309.5</v>
      </c>
      <c r="I99" s="57" t="s">
        <v>418</v>
      </c>
      <c r="J99" s="58" t="s">
        <v>419</v>
      </c>
      <c r="K99" s="57" t="s">
        <v>420</v>
      </c>
      <c r="L99" s="57" t="s">
        <v>421</v>
      </c>
      <c r="M99" s="58" t="s">
        <v>375</v>
      </c>
      <c r="N99" s="58" t="s">
        <v>383</v>
      </c>
      <c r="O99" s="59" t="s">
        <v>278</v>
      </c>
      <c r="P99" s="59" t="s">
        <v>422</v>
      </c>
    </row>
    <row r="100" spans="1:16" ht="12.75" customHeight="1" x14ac:dyDescent="0.2">
      <c r="A100" s="25" t="str">
        <f t="shared" si="12"/>
        <v> JAAVSO 38;120 </v>
      </c>
      <c r="B100" s="15" t="str">
        <f t="shared" si="13"/>
        <v>II</v>
      </c>
      <c r="C100" s="25">
        <f t="shared" si="14"/>
        <v>55235.685700000002</v>
      </c>
      <c r="D100" t="str">
        <f t="shared" si="15"/>
        <v>vis</v>
      </c>
      <c r="E100">
        <f>VLOOKUP(C100,Active!C$21:E$963,3,FALSE)</f>
        <v>13363.491695049341</v>
      </c>
      <c r="F100" s="15" t="s">
        <v>135</v>
      </c>
      <c r="G100" t="str">
        <f t="shared" si="16"/>
        <v>55235.6857</v>
      </c>
      <c r="H100" s="25">
        <f t="shared" si="17"/>
        <v>13363.5</v>
      </c>
      <c r="I100" s="57" t="s">
        <v>423</v>
      </c>
      <c r="J100" s="58" t="s">
        <v>424</v>
      </c>
      <c r="K100" s="57" t="s">
        <v>425</v>
      </c>
      <c r="L100" s="57" t="s">
        <v>426</v>
      </c>
      <c r="M100" s="58" t="s">
        <v>375</v>
      </c>
      <c r="N100" s="58" t="s">
        <v>383</v>
      </c>
      <c r="O100" s="59" t="s">
        <v>427</v>
      </c>
      <c r="P100" s="59" t="s">
        <v>422</v>
      </c>
    </row>
    <row r="101" spans="1:16" ht="12.75" customHeight="1" x14ac:dyDescent="0.2">
      <c r="A101" s="25" t="str">
        <f t="shared" si="12"/>
        <v> JAAVSO 39;94 </v>
      </c>
      <c r="B101" s="15" t="str">
        <f t="shared" si="13"/>
        <v>I</v>
      </c>
      <c r="C101" s="25">
        <f t="shared" si="14"/>
        <v>55260.722199999997</v>
      </c>
      <c r="D101" t="str">
        <f t="shared" si="15"/>
        <v>vis</v>
      </c>
      <c r="E101">
        <f>VLOOKUP(C101,Active!C$21:E$963,3,FALSE)</f>
        <v>13394.990043419442</v>
      </c>
      <c r="F101" s="15" t="s">
        <v>135</v>
      </c>
      <c r="G101" t="str">
        <f t="shared" si="16"/>
        <v>55260.7222</v>
      </c>
      <c r="H101" s="25">
        <f t="shared" si="17"/>
        <v>13395</v>
      </c>
      <c r="I101" s="57" t="s">
        <v>428</v>
      </c>
      <c r="J101" s="58" t="s">
        <v>429</v>
      </c>
      <c r="K101" s="57" t="s">
        <v>430</v>
      </c>
      <c r="L101" s="57" t="s">
        <v>431</v>
      </c>
      <c r="M101" s="58" t="s">
        <v>375</v>
      </c>
      <c r="N101" s="58" t="s">
        <v>383</v>
      </c>
      <c r="O101" s="59" t="s">
        <v>278</v>
      </c>
      <c r="P101" s="59" t="s">
        <v>432</v>
      </c>
    </row>
    <row r="102" spans="1:16" ht="12.75" customHeight="1" x14ac:dyDescent="0.2">
      <c r="A102" s="25" t="str">
        <f t="shared" si="12"/>
        <v> JAAVSO 39;94 </v>
      </c>
      <c r="B102" s="15" t="str">
        <f t="shared" si="13"/>
        <v>II</v>
      </c>
      <c r="C102" s="25">
        <f t="shared" si="14"/>
        <v>55282.581700000002</v>
      </c>
      <c r="D102" t="str">
        <f t="shared" si="15"/>
        <v>vis</v>
      </c>
      <c r="E102">
        <f>VLOOKUP(C102,Active!C$21:E$963,3,FALSE)</f>
        <v>13422.491417261497</v>
      </c>
      <c r="F102" s="15" t="s">
        <v>135</v>
      </c>
      <c r="G102" t="str">
        <f t="shared" si="16"/>
        <v>55282.5817</v>
      </c>
      <c r="H102" s="25">
        <f t="shared" si="17"/>
        <v>13422.5</v>
      </c>
      <c r="I102" s="57" t="s">
        <v>433</v>
      </c>
      <c r="J102" s="58" t="s">
        <v>434</v>
      </c>
      <c r="K102" s="57" t="s">
        <v>435</v>
      </c>
      <c r="L102" s="57" t="s">
        <v>389</v>
      </c>
      <c r="M102" s="58" t="s">
        <v>375</v>
      </c>
      <c r="N102" s="58" t="s">
        <v>383</v>
      </c>
      <c r="O102" s="59" t="s">
        <v>278</v>
      </c>
      <c r="P102" s="59" t="s">
        <v>432</v>
      </c>
    </row>
    <row r="103" spans="1:16" ht="12.75" customHeight="1" x14ac:dyDescent="0.2">
      <c r="A103" s="25" t="str">
        <f t="shared" si="12"/>
        <v> JAAVSO 39;177 </v>
      </c>
      <c r="B103" s="15" t="str">
        <f t="shared" si="13"/>
        <v>II</v>
      </c>
      <c r="C103" s="25">
        <f t="shared" si="14"/>
        <v>55607.675799999997</v>
      </c>
      <c r="D103" t="str">
        <f t="shared" si="15"/>
        <v>vis</v>
      </c>
      <c r="E103">
        <f>VLOOKUP(C103,Active!C$21:E$963,3,FALSE)</f>
        <v>13831.49136593113</v>
      </c>
      <c r="F103" s="15" t="s">
        <v>135</v>
      </c>
      <c r="G103" t="str">
        <f t="shared" si="16"/>
        <v>55607.6758</v>
      </c>
      <c r="H103" s="25">
        <f t="shared" si="17"/>
        <v>13831.5</v>
      </c>
      <c r="I103" s="57" t="s">
        <v>436</v>
      </c>
      <c r="J103" s="58" t="s">
        <v>437</v>
      </c>
      <c r="K103" s="57" t="s">
        <v>438</v>
      </c>
      <c r="L103" s="57" t="s">
        <v>439</v>
      </c>
      <c r="M103" s="58" t="s">
        <v>375</v>
      </c>
      <c r="N103" s="58" t="s">
        <v>135</v>
      </c>
      <c r="O103" s="59" t="s">
        <v>427</v>
      </c>
      <c r="P103" s="59" t="s">
        <v>440</v>
      </c>
    </row>
    <row r="104" spans="1:16" ht="12.75" customHeight="1" x14ac:dyDescent="0.2">
      <c r="A104" s="25" t="str">
        <f t="shared" si="12"/>
        <v> JAAVSO 41;122 </v>
      </c>
      <c r="B104" s="15" t="str">
        <f t="shared" si="13"/>
        <v>II</v>
      </c>
      <c r="C104" s="25">
        <f t="shared" si="14"/>
        <v>55975.692199999998</v>
      </c>
      <c r="D104" t="str">
        <f t="shared" si="15"/>
        <v>vis</v>
      </c>
      <c r="E104">
        <f>VLOOKUP(C104,Active!C$21:E$963,3,FALSE)</f>
        <v>14294.49173631492</v>
      </c>
      <c r="F104" s="15" t="s">
        <v>135</v>
      </c>
      <c r="G104" t="str">
        <f t="shared" si="16"/>
        <v>55975.6922</v>
      </c>
      <c r="H104" s="25">
        <f t="shared" si="17"/>
        <v>14294.5</v>
      </c>
      <c r="I104" s="57" t="s">
        <v>441</v>
      </c>
      <c r="J104" s="58" t="s">
        <v>442</v>
      </c>
      <c r="K104" s="57" t="s">
        <v>443</v>
      </c>
      <c r="L104" s="57" t="s">
        <v>426</v>
      </c>
      <c r="M104" s="58" t="s">
        <v>375</v>
      </c>
      <c r="N104" s="58" t="s">
        <v>135</v>
      </c>
      <c r="O104" s="59" t="s">
        <v>427</v>
      </c>
      <c r="P104" s="59" t="s">
        <v>444</v>
      </c>
    </row>
    <row r="105" spans="1:16" ht="12.75" customHeight="1" x14ac:dyDescent="0.2">
      <c r="A105" s="25" t="str">
        <f t="shared" si="12"/>
        <v>IBVS 6042 </v>
      </c>
      <c r="B105" s="15" t="str">
        <f t="shared" si="13"/>
        <v>I</v>
      </c>
      <c r="C105" s="25">
        <f t="shared" si="14"/>
        <v>56282.897400000002</v>
      </c>
      <c r="D105" t="str">
        <f t="shared" si="15"/>
        <v>vis</v>
      </c>
      <c r="E105">
        <f>VLOOKUP(C105,Active!C$21:E$963,3,FALSE)</f>
        <v>14680.98571153947</v>
      </c>
      <c r="F105" s="15" t="s">
        <v>135</v>
      </c>
      <c r="G105" t="str">
        <f t="shared" si="16"/>
        <v>56282.8974</v>
      </c>
      <c r="H105" s="25">
        <f t="shared" si="17"/>
        <v>14681</v>
      </c>
      <c r="I105" s="57" t="s">
        <v>445</v>
      </c>
      <c r="J105" s="58" t="s">
        <v>446</v>
      </c>
      <c r="K105" s="57" t="s">
        <v>447</v>
      </c>
      <c r="L105" s="57" t="s">
        <v>448</v>
      </c>
      <c r="M105" s="58" t="s">
        <v>375</v>
      </c>
      <c r="N105" s="58" t="s">
        <v>135</v>
      </c>
      <c r="O105" s="59" t="s">
        <v>189</v>
      </c>
      <c r="P105" s="60" t="s">
        <v>449</v>
      </c>
    </row>
    <row r="106" spans="1:16" ht="12.75" customHeight="1" x14ac:dyDescent="0.2">
      <c r="A106" s="25" t="str">
        <f t="shared" si="12"/>
        <v> JAAVSO 42;426 </v>
      </c>
      <c r="B106" s="15" t="str">
        <f t="shared" si="13"/>
        <v>I</v>
      </c>
      <c r="C106" s="25">
        <f t="shared" si="14"/>
        <v>56725.6319</v>
      </c>
      <c r="D106" t="str">
        <f t="shared" si="15"/>
        <v>vis</v>
      </c>
      <c r="E106">
        <f>VLOOKUP(C106,Active!C$21:E$963,3,FALSE)</f>
        <v>15237.988707823553</v>
      </c>
      <c r="F106" s="15" t="s">
        <v>135</v>
      </c>
      <c r="G106" t="str">
        <f t="shared" si="16"/>
        <v>56725.6319</v>
      </c>
      <c r="H106" s="25">
        <f t="shared" si="17"/>
        <v>15238</v>
      </c>
      <c r="I106" s="57" t="s">
        <v>450</v>
      </c>
      <c r="J106" s="58" t="s">
        <v>451</v>
      </c>
      <c r="K106" s="57" t="s">
        <v>452</v>
      </c>
      <c r="L106" s="57" t="s">
        <v>453</v>
      </c>
      <c r="M106" s="58" t="s">
        <v>375</v>
      </c>
      <c r="N106" s="58" t="s">
        <v>135</v>
      </c>
      <c r="O106" s="59" t="s">
        <v>278</v>
      </c>
      <c r="P106" s="59" t="s">
        <v>454</v>
      </c>
    </row>
    <row r="107" spans="1:16" ht="12.75" customHeight="1" x14ac:dyDescent="0.2">
      <c r="A107" s="25" t="str">
        <f t="shared" ref="A107:A138" si="18">P107</f>
        <v> AAC 1.148 </v>
      </c>
      <c r="B107" s="15" t="str">
        <f t="shared" ref="B107:B138" si="19">IF(H107=INT(H107),"I","II")</f>
        <v>I</v>
      </c>
      <c r="C107" s="25">
        <f t="shared" ref="C107:C138" si="20">1*G107</f>
        <v>25997.512999999999</v>
      </c>
      <c r="D107" t="str">
        <f t="shared" ref="D107:D138" si="21">VLOOKUP(F107,I$1:J$5,2,FALSE)</f>
        <v>vis</v>
      </c>
      <c r="E107">
        <f>VLOOKUP(C107,Active!C$21:E$963,3,FALSE)</f>
        <v>-23420.968968783091</v>
      </c>
      <c r="F107" s="15" t="s">
        <v>135</v>
      </c>
      <c r="G107" t="str">
        <f t="shared" ref="G107:G138" si="22">MID(I107,3,LEN(I107)-3)</f>
        <v>25997.513</v>
      </c>
      <c r="H107" s="25">
        <f t="shared" ref="H107:H138" si="23">1*K107</f>
        <v>-23421</v>
      </c>
      <c r="I107" s="57" t="s">
        <v>455</v>
      </c>
      <c r="J107" s="58" t="s">
        <v>456</v>
      </c>
      <c r="K107" s="57">
        <v>-23421</v>
      </c>
      <c r="L107" s="57" t="s">
        <v>457</v>
      </c>
      <c r="M107" s="58" t="s">
        <v>145</v>
      </c>
      <c r="N107" s="58"/>
      <c r="O107" s="59" t="s">
        <v>458</v>
      </c>
      <c r="P107" s="59" t="s">
        <v>42</v>
      </c>
    </row>
    <row r="108" spans="1:16" ht="12.75" customHeight="1" x14ac:dyDescent="0.2">
      <c r="A108" s="25" t="str">
        <f t="shared" si="18"/>
        <v> AAC 1.148 </v>
      </c>
      <c r="B108" s="15" t="str">
        <f t="shared" si="19"/>
        <v>I</v>
      </c>
      <c r="C108" s="25">
        <f t="shared" si="20"/>
        <v>26029.276000000002</v>
      </c>
      <c r="D108" t="str">
        <f t="shared" si="21"/>
        <v>vis</v>
      </c>
      <c r="E108">
        <f>VLOOKUP(C108,Active!C$21:E$963,3,FALSE)</f>
        <v>-23381.008030182253</v>
      </c>
      <c r="F108" s="15" t="s">
        <v>135</v>
      </c>
      <c r="G108" t="str">
        <f t="shared" si="22"/>
        <v>26029.276</v>
      </c>
      <c r="H108" s="25">
        <f t="shared" si="23"/>
        <v>-23381</v>
      </c>
      <c r="I108" s="57" t="s">
        <v>459</v>
      </c>
      <c r="J108" s="58" t="s">
        <v>460</v>
      </c>
      <c r="K108" s="57">
        <v>-23381</v>
      </c>
      <c r="L108" s="57" t="s">
        <v>461</v>
      </c>
      <c r="M108" s="58" t="s">
        <v>145</v>
      </c>
      <c r="N108" s="58"/>
      <c r="O108" s="59" t="s">
        <v>458</v>
      </c>
      <c r="P108" s="59" t="s">
        <v>42</v>
      </c>
    </row>
    <row r="109" spans="1:16" ht="12.75" customHeight="1" x14ac:dyDescent="0.2">
      <c r="A109" s="25" t="str">
        <f t="shared" si="18"/>
        <v> AAC 1.148 </v>
      </c>
      <c r="B109" s="15" t="str">
        <f t="shared" si="19"/>
        <v>I</v>
      </c>
      <c r="C109" s="25">
        <f t="shared" si="20"/>
        <v>26033.258999999998</v>
      </c>
      <c r="D109" t="str">
        <f t="shared" si="21"/>
        <v>vis</v>
      </c>
      <c r="E109">
        <f>VLOOKUP(C109,Active!C$21:E$963,3,FALSE)</f>
        <v>-23375.997029381098</v>
      </c>
      <c r="F109" s="15" t="s">
        <v>135</v>
      </c>
      <c r="G109" t="str">
        <f t="shared" si="22"/>
        <v>26033.259</v>
      </c>
      <c r="H109" s="25">
        <f t="shared" si="23"/>
        <v>-23376</v>
      </c>
      <c r="I109" s="57" t="s">
        <v>462</v>
      </c>
      <c r="J109" s="58" t="s">
        <v>463</v>
      </c>
      <c r="K109" s="57">
        <v>-23376</v>
      </c>
      <c r="L109" s="57" t="s">
        <v>219</v>
      </c>
      <c r="M109" s="58" t="s">
        <v>145</v>
      </c>
      <c r="N109" s="58"/>
      <c r="O109" s="59" t="s">
        <v>458</v>
      </c>
      <c r="P109" s="59" t="s">
        <v>42</v>
      </c>
    </row>
    <row r="110" spans="1:16" ht="12.75" customHeight="1" x14ac:dyDescent="0.2">
      <c r="A110" s="25" t="str">
        <f t="shared" si="18"/>
        <v> AAC 1.148 </v>
      </c>
      <c r="B110" s="15" t="str">
        <f t="shared" si="19"/>
        <v>I</v>
      </c>
      <c r="C110" s="25">
        <f t="shared" si="20"/>
        <v>26056.289000000001</v>
      </c>
      <c r="D110" t="str">
        <f t="shared" si="21"/>
        <v>vis</v>
      </c>
      <c r="E110">
        <f>VLOOKUP(C110,Active!C$21:E$963,3,FALSE)</f>
        <v>-23347.023052868259</v>
      </c>
      <c r="F110" s="15" t="s">
        <v>135</v>
      </c>
      <c r="G110" t="str">
        <f t="shared" si="22"/>
        <v>26056.289</v>
      </c>
      <c r="H110" s="25">
        <f t="shared" si="23"/>
        <v>-23347</v>
      </c>
      <c r="I110" s="57" t="s">
        <v>464</v>
      </c>
      <c r="J110" s="58" t="s">
        <v>465</v>
      </c>
      <c r="K110" s="57">
        <v>-23347</v>
      </c>
      <c r="L110" s="57" t="s">
        <v>466</v>
      </c>
      <c r="M110" s="58" t="s">
        <v>145</v>
      </c>
      <c r="N110" s="58"/>
      <c r="O110" s="59" t="s">
        <v>458</v>
      </c>
      <c r="P110" s="59" t="s">
        <v>42</v>
      </c>
    </row>
    <row r="111" spans="1:16" ht="12.75" customHeight="1" x14ac:dyDescent="0.2">
      <c r="A111" s="25" t="str">
        <f t="shared" si="18"/>
        <v> AAC 1.148 </v>
      </c>
      <c r="B111" s="15" t="str">
        <f t="shared" si="19"/>
        <v>I</v>
      </c>
      <c r="C111" s="25">
        <f t="shared" si="20"/>
        <v>26067.386999999999</v>
      </c>
      <c r="D111" t="str">
        <f t="shared" si="21"/>
        <v>vis</v>
      </c>
      <c r="E111">
        <f>VLOOKUP(C111,Active!C$21:E$963,3,FALSE)</f>
        <v>-23333.060691107974</v>
      </c>
      <c r="F111" s="15" t="s">
        <v>135</v>
      </c>
      <c r="G111" t="str">
        <f t="shared" si="22"/>
        <v>26067.387</v>
      </c>
      <c r="H111" s="25">
        <f t="shared" si="23"/>
        <v>-23333</v>
      </c>
      <c r="I111" s="57" t="s">
        <v>467</v>
      </c>
      <c r="J111" s="58" t="s">
        <v>468</v>
      </c>
      <c r="K111" s="57">
        <v>-23333</v>
      </c>
      <c r="L111" s="57" t="s">
        <v>469</v>
      </c>
      <c r="M111" s="58" t="s">
        <v>145</v>
      </c>
      <c r="N111" s="58"/>
      <c r="O111" s="59" t="s">
        <v>458</v>
      </c>
      <c r="P111" s="59" t="s">
        <v>42</v>
      </c>
    </row>
    <row r="112" spans="1:16" ht="12.75" customHeight="1" x14ac:dyDescent="0.2">
      <c r="A112" s="25" t="str">
        <f t="shared" si="18"/>
        <v> AA 27.161 </v>
      </c>
      <c r="B112" s="15" t="str">
        <f t="shared" si="19"/>
        <v>II</v>
      </c>
      <c r="C112" s="25">
        <f t="shared" si="20"/>
        <v>26309.464</v>
      </c>
      <c r="D112" t="str">
        <f t="shared" si="21"/>
        <v>vis</v>
      </c>
      <c r="E112">
        <f>VLOOKUP(C112,Active!C$21:E$963,3,FALSE)</f>
        <v>-23028.504316279577</v>
      </c>
      <c r="F112" s="15" t="s">
        <v>135</v>
      </c>
      <c r="G112" t="str">
        <f t="shared" si="22"/>
        <v>26309.464</v>
      </c>
      <c r="H112" s="25">
        <f t="shared" si="23"/>
        <v>-23028.5</v>
      </c>
      <c r="I112" s="57" t="s">
        <v>470</v>
      </c>
      <c r="J112" s="58" t="s">
        <v>471</v>
      </c>
      <c r="K112" s="57">
        <v>-23028.5</v>
      </c>
      <c r="L112" s="57" t="s">
        <v>231</v>
      </c>
      <c r="M112" s="58" t="s">
        <v>145</v>
      </c>
      <c r="N112" s="58"/>
      <c r="O112" s="59" t="s">
        <v>458</v>
      </c>
      <c r="P112" s="59" t="s">
        <v>44</v>
      </c>
    </row>
    <row r="113" spans="1:16" ht="12.75" customHeight="1" x14ac:dyDescent="0.2">
      <c r="A113" s="25" t="str">
        <f t="shared" si="18"/>
        <v> AA 27.161 </v>
      </c>
      <c r="B113" s="15" t="str">
        <f t="shared" si="19"/>
        <v>I</v>
      </c>
      <c r="C113" s="25">
        <f t="shared" si="20"/>
        <v>26420.34</v>
      </c>
      <c r="D113" t="str">
        <f t="shared" si="21"/>
        <v>vis</v>
      </c>
      <c r="E113">
        <f>VLOOKUP(C113,Active!C$21:E$963,3,FALSE)</f>
        <v>-22889.011540776439</v>
      </c>
      <c r="F113" s="15" t="s">
        <v>135</v>
      </c>
      <c r="G113" t="str">
        <f t="shared" si="22"/>
        <v>26420.340</v>
      </c>
      <c r="H113" s="25">
        <f t="shared" si="23"/>
        <v>-22889</v>
      </c>
      <c r="I113" s="57" t="s">
        <v>472</v>
      </c>
      <c r="J113" s="58" t="s">
        <v>473</v>
      </c>
      <c r="K113" s="57">
        <v>-22889</v>
      </c>
      <c r="L113" s="57" t="s">
        <v>371</v>
      </c>
      <c r="M113" s="58" t="s">
        <v>145</v>
      </c>
      <c r="N113" s="58"/>
      <c r="O113" s="59" t="s">
        <v>458</v>
      </c>
      <c r="P113" s="59" t="s">
        <v>44</v>
      </c>
    </row>
    <row r="114" spans="1:16" ht="12.75" customHeight="1" x14ac:dyDescent="0.2">
      <c r="A114" s="25" t="str">
        <f t="shared" si="18"/>
        <v> PSMO 8.2.51 </v>
      </c>
      <c r="B114" s="15" t="str">
        <f t="shared" si="19"/>
        <v>I</v>
      </c>
      <c r="C114" s="25">
        <f t="shared" si="20"/>
        <v>26727.161</v>
      </c>
      <c r="D114" t="str">
        <f t="shared" si="21"/>
        <v>vis</v>
      </c>
      <c r="E114">
        <f>VLOOKUP(C114,Active!C$21:E$963,3,FALSE)</f>
        <v>-22503.000926462715</v>
      </c>
      <c r="F114" s="15" t="s">
        <v>135</v>
      </c>
      <c r="G114" t="str">
        <f t="shared" si="22"/>
        <v>26727.161</v>
      </c>
      <c r="H114" s="25">
        <f t="shared" si="23"/>
        <v>-22503</v>
      </c>
      <c r="I114" s="57" t="s">
        <v>474</v>
      </c>
      <c r="J114" s="58" t="s">
        <v>475</v>
      </c>
      <c r="K114" s="57">
        <v>-22503</v>
      </c>
      <c r="L114" s="57" t="s">
        <v>212</v>
      </c>
      <c r="M114" s="58" t="s">
        <v>145</v>
      </c>
      <c r="N114" s="58"/>
      <c r="O114" s="59" t="s">
        <v>476</v>
      </c>
      <c r="P114" s="59" t="s">
        <v>46</v>
      </c>
    </row>
    <row r="115" spans="1:16" ht="12.75" customHeight="1" x14ac:dyDescent="0.2">
      <c r="A115" s="25" t="str">
        <f t="shared" si="18"/>
        <v> AA 27.161 </v>
      </c>
      <c r="B115" s="15" t="str">
        <f t="shared" si="19"/>
        <v>II</v>
      </c>
      <c r="C115" s="25">
        <f t="shared" si="20"/>
        <v>26767.32</v>
      </c>
      <c r="D115" t="str">
        <f t="shared" si="21"/>
        <v>vis</v>
      </c>
      <c r="E115">
        <f>VLOOKUP(C115,Active!C$21:E$963,3,FALSE)</f>
        <v>-22452.477004500968</v>
      </c>
      <c r="F115" s="15" t="s">
        <v>135</v>
      </c>
      <c r="G115" t="str">
        <f t="shared" si="22"/>
        <v>26767.320</v>
      </c>
      <c r="H115" s="25">
        <f t="shared" si="23"/>
        <v>-22452.5</v>
      </c>
      <c r="I115" s="57" t="s">
        <v>477</v>
      </c>
      <c r="J115" s="58" t="s">
        <v>478</v>
      </c>
      <c r="K115" s="57">
        <v>-22452.5</v>
      </c>
      <c r="L115" s="57" t="s">
        <v>197</v>
      </c>
      <c r="M115" s="58" t="s">
        <v>145</v>
      </c>
      <c r="N115" s="58"/>
      <c r="O115" s="59" t="s">
        <v>458</v>
      </c>
      <c r="P115" s="59" t="s">
        <v>44</v>
      </c>
    </row>
    <row r="116" spans="1:16" ht="12.75" customHeight="1" x14ac:dyDescent="0.2">
      <c r="A116" s="25" t="str">
        <f t="shared" si="18"/>
        <v> AA 27.161 </v>
      </c>
      <c r="B116" s="15" t="str">
        <f t="shared" si="19"/>
        <v>I</v>
      </c>
      <c r="C116" s="25">
        <f t="shared" si="20"/>
        <v>26769.285</v>
      </c>
      <c r="D116" t="str">
        <f t="shared" si="21"/>
        <v>vis</v>
      </c>
      <c r="E116">
        <f>VLOOKUP(C116,Active!C$21:E$963,3,FALSE)</f>
        <v>-22450.004843673887</v>
      </c>
      <c r="F116" s="15" t="s">
        <v>135</v>
      </c>
      <c r="G116" t="str">
        <f t="shared" si="22"/>
        <v>26769.285</v>
      </c>
      <c r="H116" s="25">
        <f t="shared" si="23"/>
        <v>-22450</v>
      </c>
      <c r="I116" s="57" t="s">
        <v>479</v>
      </c>
      <c r="J116" s="58" t="s">
        <v>480</v>
      </c>
      <c r="K116" s="57">
        <v>-22450</v>
      </c>
      <c r="L116" s="57" t="s">
        <v>237</v>
      </c>
      <c r="M116" s="58" t="s">
        <v>145</v>
      </c>
      <c r="N116" s="58"/>
      <c r="O116" s="59" t="s">
        <v>458</v>
      </c>
      <c r="P116" s="59" t="s">
        <v>44</v>
      </c>
    </row>
    <row r="117" spans="1:16" ht="12.75" customHeight="1" x14ac:dyDescent="0.2">
      <c r="A117" s="25" t="str">
        <f t="shared" si="18"/>
        <v> PSMO 8.2.51 </v>
      </c>
      <c r="B117" s="15" t="str">
        <f t="shared" si="19"/>
        <v>I</v>
      </c>
      <c r="C117" s="25">
        <f t="shared" si="20"/>
        <v>27043.508999999998</v>
      </c>
      <c r="D117" t="str">
        <f t="shared" si="21"/>
        <v>vis</v>
      </c>
      <c r="E117">
        <f>VLOOKUP(C117,Active!C$21:E$963,3,FALSE)</f>
        <v>-22105.004420953257</v>
      </c>
      <c r="F117" s="15" t="s">
        <v>135</v>
      </c>
      <c r="G117" t="str">
        <f t="shared" si="22"/>
        <v>27043.509</v>
      </c>
      <c r="H117" s="25">
        <f t="shared" si="23"/>
        <v>-22105</v>
      </c>
      <c r="I117" s="57" t="s">
        <v>481</v>
      </c>
      <c r="J117" s="58" t="s">
        <v>482</v>
      </c>
      <c r="K117" s="57">
        <v>-22105</v>
      </c>
      <c r="L117" s="57" t="s">
        <v>237</v>
      </c>
      <c r="M117" s="58" t="s">
        <v>145</v>
      </c>
      <c r="N117" s="58"/>
      <c r="O117" s="59" t="s">
        <v>476</v>
      </c>
      <c r="P117" s="59" t="s">
        <v>46</v>
      </c>
    </row>
    <row r="118" spans="1:16" ht="12.75" customHeight="1" x14ac:dyDescent="0.2">
      <c r="A118" s="25" t="str">
        <f t="shared" si="18"/>
        <v> AA 27.161 </v>
      </c>
      <c r="B118" s="15" t="str">
        <f t="shared" si="19"/>
        <v>I</v>
      </c>
      <c r="C118" s="25">
        <f t="shared" si="20"/>
        <v>27133.328000000001</v>
      </c>
      <c r="D118" t="str">
        <f t="shared" si="21"/>
        <v>vis</v>
      </c>
      <c r="E118">
        <f>VLOOKUP(C118,Active!C$21:E$963,3,FALSE)</f>
        <v>-21992.003396358967</v>
      </c>
      <c r="F118" s="15" t="s">
        <v>135</v>
      </c>
      <c r="G118" t="str">
        <f t="shared" si="22"/>
        <v>27133.328</v>
      </c>
      <c r="H118" s="25">
        <f t="shared" si="23"/>
        <v>-21992</v>
      </c>
      <c r="I118" s="57" t="s">
        <v>483</v>
      </c>
      <c r="J118" s="58" t="s">
        <v>484</v>
      </c>
      <c r="K118" s="57">
        <v>-21992</v>
      </c>
      <c r="L118" s="57" t="s">
        <v>231</v>
      </c>
      <c r="M118" s="58" t="s">
        <v>145</v>
      </c>
      <c r="N118" s="58"/>
      <c r="O118" s="59" t="s">
        <v>458</v>
      </c>
      <c r="P118" s="59" t="s">
        <v>44</v>
      </c>
    </row>
    <row r="119" spans="1:16" ht="12.75" customHeight="1" x14ac:dyDescent="0.2">
      <c r="A119" s="25" t="str">
        <f t="shared" si="18"/>
        <v> HA 113.76 </v>
      </c>
      <c r="B119" s="15" t="str">
        <f t="shared" si="19"/>
        <v>I</v>
      </c>
      <c r="C119" s="25">
        <f t="shared" si="20"/>
        <v>27193.72</v>
      </c>
      <c r="D119" t="str">
        <f t="shared" si="21"/>
        <v>vis</v>
      </c>
      <c r="E119">
        <f>VLOOKUP(C119,Active!C$21:E$963,3,FALSE)</f>
        <v>-21916.024395509499</v>
      </c>
      <c r="F119" s="15" t="s">
        <v>135</v>
      </c>
      <c r="G119" t="str">
        <f t="shared" si="22"/>
        <v>27193.720</v>
      </c>
      <c r="H119" s="25">
        <f t="shared" si="23"/>
        <v>-21916</v>
      </c>
      <c r="I119" s="57" t="s">
        <v>485</v>
      </c>
      <c r="J119" s="58" t="s">
        <v>486</v>
      </c>
      <c r="K119" s="57">
        <v>-21916</v>
      </c>
      <c r="L119" s="57" t="s">
        <v>287</v>
      </c>
      <c r="M119" s="58" t="s">
        <v>487</v>
      </c>
      <c r="N119" s="58"/>
      <c r="O119" s="59" t="s">
        <v>488</v>
      </c>
      <c r="P119" s="59" t="s">
        <v>47</v>
      </c>
    </row>
    <row r="120" spans="1:16" ht="12.75" customHeight="1" x14ac:dyDescent="0.2">
      <c r="A120" s="25" t="str">
        <f t="shared" si="18"/>
        <v> AN 260.293 </v>
      </c>
      <c r="B120" s="15" t="str">
        <f t="shared" si="19"/>
        <v>I</v>
      </c>
      <c r="C120" s="25">
        <f t="shared" si="20"/>
        <v>27505.321</v>
      </c>
      <c r="D120" t="str">
        <f t="shared" si="21"/>
        <v>vis</v>
      </c>
      <c r="E120">
        <f>VLOOKUP(C120,Active!C$21:E$963,3,FALSE)</f>
        <v>-21524.000076995544</v>
      </c>
      <c r="F120" s="15" t="s">
        <v>135</v>
      </c>
      <c r="G120" t="str">
        <f t="shared" si="22"/>
        <v>27505.321</v>
      </c>
      <c r="H120" s="25">
        <f t="shared" si="23"/>
        <v>-21524</v>
      </c>
      <c r="I120" s="57" t="s">
        <v>489</v>
      </c>
      <c r="J120" s="58" t="s">
        <v>490</v>
      </c>
      <c r="K120" s="57">
        <v>-21524</v>
      </c>
      <c r="L120" s="57" t="s">
        <v>331</v>
      </c>
      <c r="M120" s="58" t="s">
        <v>145</v>
      </c>
      <c r="N120" s="58"/>
      <c r="O120" s="59" t="s">
        <v>491</v>
      </c>
      <c r="P120" s="59" t="s">
        <v>48</v>
      </c>
    </row>
    <row r="121" spans="1:16" ht="12.75" customHeight="1" x14ac:dyDescent="0.2">
      <c r="A121" s="25" t="str">
        <f t="shared" si="18"/>
        <v> PSMO 8.2.51 </v>
      </c>
      <c r="B121" s="15" t="str">
        <f t="shared" si="19"/>
        <v>I</v>
      </c>
      <c r="C121" s="25">
        <f t="shared" si="20"/>
        <v>27856.643</v>
      </c>
      <c r="D121" t="str">
        <f t="shared" si="21"/>
        <v>vis</v>
      </c>
      <c r="E121">
        <f>VLOOKUP(C121,Active!C$21:E$963,3,FALSE)</f>
        <v>-21082.002883055346</v>
      </c>
      <c r="F121" s="15" t="s">
        <v>135</v>
      </c>
      <c r="G121" t="str">
        <f t="shared" si="22"/>
        <v>27856.643</v>
      </c>
      <c r="H121" s="25">
        <f t="shared" si="23"/>
        <v>-21082</v>
      </c>
      <c r="I121" s="57" t="s">
        <v>492</v>
      </c>
      <c r="J121" s="58" t="s">
        <v>493</v>
      </c>
      <c r="K121" s="57">
        <v>-21082</v>
      </c>
      <c r="L121" s="57" t="s">
        <v>354</v>
      </c>
      <c r="M121" s="58" t="s">
        <v>145</v>
      </c>
      <c r="N121" s="58"/>
      <c r="O121" s="59" t="s">
        <v>476</v>
      </c>
      <c r="P121" s="59" t="s">
        <v>46</v>
      </c>
    </row>
    <row r="122" spans="1:16" ht="12.75" customHeight="1" x14ac:dyDescent="0.2">
      <c r="A122" s="25" t="str">
        <f t="shared" si="18"/>
        <v> AN 260.293 </v>
      </c>
      <c r="B122" s="15" t="str">
        <f t="shared" si="19"/>
        <v>I</v>
      </c>
      <c r="C122" s="25">
        <f t="shared" si="20"/>
        <v>28210.348999999998</v>
      </c>
      <c r="D122" t="str">
        <f t="shared" si="21"/>
        <v>vis</v>
      </c>
      <c r="E122">
        <f>VLOOKUP(C122,Active!C$21:E$963,3,FALSE)</f>
        <v>-20637.00638559771</v>
      </c>
      <c r="F122" s="15" t="s">
        <v>135</v>
      </c>
      <c r="G122" t="str">
        <f t="shared" si="22"/>
        <v>28210.349</v>
      </c>
      <c r="H122" s="25">
        <f t="shared" si="23"/>
        <v>-20637</v>
      </c>
      <c r="I122" s="57" t="s">
        <v>494</v>
      </c>
      <c r="J122" s="58" t="s">
        <v>495</v>
      </c>
      <c r="K122" s="57">
        <v>-20637</v>
      </c>
      <c r="L122" s="57" t="s">
        <v>241</v>
      </c>
      <c r="M122" s="58" t="s">
        <v>145</v>
      </c>
      <c r="N122" s="58"/>
      <c r="O122" s="59" t="s">
        <v>491</v>
      </c>
      <c r="P122" s="59" t="s">
        <v>48</v>
      </c>
    </row>
    <row r="123" spans="1:16" ht="12.75" customHeight="1" x14ac:dyDescent="0.2">
      <c r="A123" s="25" t="str">
        <f t="shared" si="18"/>
        <v> AN 260.293 </v>
      </c>
      <c r="B123" s="15" t="str">
        <f t="shared" si="19"/>
        <v>I</v>
      </c>
      <c r="C123" s="25">
        <f t="shared" si="20"/>
        <v>28214.332999999999</v>
      </c>
      <c r="D123" t="str">
        <f t="shared" si="21"/>
        <v>vis</v>
      </c>
      <c r="E123">
        <f>VLOOKUP(C123,Active!C$21:E$963,3,FALSE)</f>
        <v>-20631.994126699439</v>
      </c>
      <c r="F123" s="15" t="s">
        <v>135</v>
      </c>
      <c r="G123" t="str">
        <f t="shared" si="22"/>
        <v>28214.333</v>
      </c>
      <c r="H123" s="25">
        <f t="shared" si="23"/>
        <v>-20632</v>
      </c>
      <c r="I123" s="57" t="s">
        <v>496</v>
      </c>
      <c r="J123" s="58" t="s">
        <v>497</v>
      </c>
      <c r="K123" s="57">
        <v>-20632</v>
      </c>
      <c r="L123" s="57" t="s">
        <v>181</v>
      </c>
      <c r="M123" s="58" t="s">
        <v>145</v>
      </c>
      <c r="N123" s="58"/>
      <c r="O123" s="59" t="s">
        <v>491</v>
      </c>
      <c r="P123" s="59" t="s">
        <v>48</v>
      </c>
    </row>
    <row r="124" spans="1:16" ht="12.75" customHeight="1" x14ac:dyDescent="0.2">
      <c r="A124" s="25" t="str">
        <f t="shared" si="18"/>
        <v> AN 260.293 </v>
      </c>
      <c r="B124" s="15" t="str">
        <f t="shared" si="19"/>
        <v>I</v>
      </c>
      <c r="C124" s="25">
        <f t="shared" si="20"/>
        <v>28249.295999999998</v>
      </c>
      <c r="D124" t="str">
        <f t="shared" si="21"/>
        <v>vis</v>
      </c>
      <c r="E124">
        <f>VLOOKUP(C124,Active!C$21:E$963,3,FALSE)</f>
        <v>-20588.007277336943</v>
      </c>
      <c r="F124" s="15" t="s">
        <v>135</v>
      </c>
      <c r="G124" t="str">
        <f t="shared" si="22"/>
        <v>28249.296</v>
      </c>
      <c r="H124" s="25">
        <f t="shared" si="23"/>
        <v>-20588</v>
      </c>
      <c r="I124" s="57" t="s">
        <v>498</v>
      </c>
      <c r="J124" s="58" t="s">
        <v>499</v>
      </c>
      <c r="K124" s="57">
        <v>-20588</v>
      </c>
      <c r="L124" s="57" t="s">
        <v>461</v>
      </c>
      <c r="M124" s="58" t="s">
        <v>145</v>
      </c>
      <c r="N124" s="58"/>
      <c r="O124" s="59" t="s">
        <v>491</v>
      </c>
      <c r="P124" s="59" t="s">
        <v>48</v>
      </c>
    </row>
    <row r="125" spans="1:16" ht="12.75" customHeight="1" x14ac:dyDescent="0.2">
      <c r="A125" s="25" t="str">
        <f t="shared" si="18"/>
        <v> AN 260.293 </v>
      </c>
      <c r="B125" s="15" t="str">
        <f t="shared" si="19"/>
        <v>I</v>
      </c>
      <c r="C125" s="25">
        <f t="shared" si="20"/>
        <v>28253.27</v>
      </c>
      <c r="D125" t="str">
        <f t="shared" si="21"/>
        <v>vis</v>
      </c>
      <c r="E125">
        <f>VLOOKUP(C125,Active!C$21:E$963,3,FALSE)</f>
        <v>-20583.007599409801</v>
      </c>
      <c r="F125" s="15" t="s">
        <v>135</v>
      </c>
      <c r="G125" t="str">
        <f t="shared" si="22"/>
        <v>28253.270</v>
      </c>
      <c r="H125" s="25">
        <f t="shared" si="23"/>
        <v>-20583</v>
      </c>
      <c r="I125" s="57" t="s">
        <v>500</v>
      </c>
      <c r="J125" s="58" t="s">
        <v>501</v>
      </c>
      <c r="K125" s="57">
        <v>-20583</v>
      </c>
      <c r="L125" s="57" t="s">
        <v>461</v>
      </c>
      <c r="M125" s="58" t="s">
        <v>145</v>
      </c>
      <c r="N125" s="58"/>
      <c r="O125" s="59" t="s">
        <v>491</v>
      </c>
      <c r="P125" s="59" t="s">
        <v>48</v>
      </c>
    </row>
    <row r="126" spans="1:16" ht="12.75" customHeight="1" x14ac:dyDescent="0.2">
      <c r="A126" s="25" t="str">
        <f t="shared" si="18"/>
        <v> AN 260.293 </v>
      </c>
      <c r="B126" s="15" t="str">
        <f t="shared" si="19"/>
        <v>I</v>
      </c>
      <c r="C126" s="25">
        <f t="shared" si="20"/>
        <v>28280.303</v>
      </c>
      <c r="D126" t="str">
        <f t="shared" si="21"/>
        <v>vis</v>
      </c>
      <c r="E126">
        <f>VLOOKUP(C126,Active!C$21:E$963,3,FALSE)</f>
        <v>-20548.99746015355</v>
      </c>
      <c r="F126" s="15" t="s">
        <v>135</v>
      </c>
      <c r="G126" t="str">
        <f t="shared" si="22"/>
        <v>28280.303</v>
      </c>
      <c r="H126" s="25">
        <f t="shared" si="23"/>
        <v>-20549</v>
      </c>
      <c r="I126" s="57" t="s">
        <v>502</v>
      </c>
      <c r="J126" s="58" t="s">
        <v>503</v>
      </c>
      <c r="K126" s="57">
        <v>-20549</v>
      </c>
      <c r="L126" s="57" t="s">
        <v>219</v>
      </c>
      <c r="M126" s="58" t="s">
        <v>145</v>
      </c>
      <c r="N126" s="58"/>
      <c r="O126" s="59" t="s">
        <v>491</v>
      </c>
      <c r="P126" s="59" t="s">
        <v>48</v>
      </c>
    </row>
    <row r="127" spans="1:16" ht="12.75" customHeight="1" x14ac:dyDescent="0.2">
      <c r="A127" s="25" t="str">
        <f t="shared" si="18"/>
        <v> CTAD 47 </v>
      </c>
      <c r="B127" s="15" t="str">
        <f t="shared" si="19"/>
        <v>I</v>
      </c>
      <c r="C127" s="25">
        <f t="shared" si="20"/>
        <v>29536.16</v>
      </c>
      <c r="D127" t="str">
        <f t="shared" si="21"/>
        <v>vis</v>
      </c>
      <c r="E127">
        <f>VLOOKUP(C127,Active!C$21:E$963,3,FALSE)</f>
        <v>-18969.007394088352</v>
      </c>
      <c r="F127" s="15" t="s">
        <v>135</v>
      </c>
      <c r="G127" t="str">
        <f t="shared" si="22"/>
        <v>29536.160</v>
      </c>
      <c r="H127" s="25">
        <f t="shared" si="23"/>
        <v>-18969</v>
      </c>
      <c r="I127" s="57" t="s">
        <v>504</v>
      </c>
      <c r="J127" s="58" t="s">
        <v>505</v>
      </c>
      <c r="K127" s="57">
        <v>-18969</v>
      </c>
      <c r="L127" s="57" t="s">
        <v>461</v>
      </c>
      <c r="M127" s="58" t="s">
        <v>145</v>
      </c>
      <c r="N127" s="58"/>
      <c r="O127" s="59" t="s">
        <v>506</v>
      </c>
      <c r="P127" s="59" t="s">
        <v>49</v>
      </c>
    </row>
    <row r="128" spans="1:16" ht="12.75" customHeight="1" x14ac:dyDescent="0.2">
      <c r="A128" s="25" t="str">
        <f t="shared" si="18"/>
        <v> AC 19.4 </v>
      </c>
      <c r="B128" s="15" t="str">
        <f t="shared" si="19"/>
        <v>I</v>
      </c>
      <c r="C128" s="25">
        <f t="shared" si="20"/>
        <v>29650.612000000001</v>
      </c>
      <c r="D128" t="str">
        <f t="shared" si="21"/>
        <v>vis</v>
      </c>
      <c r="E128">
        <f>VLOOKUP(C128,Active!C$21:E$963,3,FALSE)</f>
        <v>-18825.015663309056</v>
      </c>
      <c r="F128" s="15" t="s">
        <v>135</v>
      </c>
      <c r="G128" t="str">
        <f t="shared" si="22"/>
        <v>29650.612</v>
      </c>
      <c r="H128" s="25">
        <f t="shared" si="23"/>
        <v>-18825</v>
      </c>
      <c r="I128" s="57" t="s">
        <v>507</v>
      </c>
      <c r="J128" s="58" t="s">
        <v>508</v>
      </c>
      <c r="K128" s="57">
        <v>-18825</v>
      </c>
      <c r="L128" s="57" t="s">
        <v>234</v>
      </c>
      <c r="M128" s="58" t="s">
        <v>487</v>
      </c>
      <c r="N128" s="58"/>
      <c r="O128" s="59" t="s">
        <v>509</v>
      </c>
      <c r="P128" s="59" t="s">
        <v>50</v>
      </c>
    </row>
    <row r="129" spans="1:16" ht="12.75" customHeight="1" x14ac:dyDescent="0.2">
      <c r="A129" s="25" t="str">
        <f t="shared" si="18"/>
        <v> AC 19.4 </v>
      </c>
      <c r="B129" s="15" t="str">
        <f t="shared" si="19"/>
        <v>I</v>
      </c>
      <c r="C129" s="25">
        <f t="shared" si="20"/>
        <v>29671.264999999999</v>
      </c>
      <c r="D129" t="str">
        <f t="shared" si="21"/>
        <v>vis</v>
      </c>
      <c r="E129">
        <f>VLOOKUP(C129,Active!C$21:E$963,3,FALSE)</f>
        <v>-18799.03218363387</v>
      </c>
      <c r="F129" s="15" t="s">
        <v>135</v>
      </c>
      <c r="G129" t="str">
        <f t="shared" si="22"/>
        <v>29671.265</v>
      </c>
      <c r="H129" s="25">
        <f t="shared" si="23"/>
        <v>-18799</v>
      </c>
      <c r="I129" s="57" t="s">
        <v>510</v>
      </c>
      <c r="J129" s="58" t="s">
        <v>511</v>
      </c>
      <c r="K129" s="57">
        <v>-18799</v>
      </c>
      <c r="L129" s="57" t="s">
        <v>512</v>
      </c>
      <c r="M129" s="58" t="s">
        <v>513</v>
      </c>
      <c r="N129" s="58"/>
      <c r="O129" s="59" t="s">
        <v>509</v>
      </c>
      <c r="P129" s="59" t="s">
        <v>50</v>
      </c>
    </row>
    <row r="130" spans="1:16" ht="12.75" customHeight="1" x14ac:dyDescent="0.2">
      <c r="A130" s="25" t="str">
        <f t="shared" si="18"/>
        <v> AC 19.4 </v>
      </c>
      <c r="B130" s="15" t="str">
        <f t="shared" si="19"/>
        <v>I</v>
      </c>
      <c r="C130" s="25">
        <f t="shared" si="20"/>
        <v>29722.151000000002</v>
      </c>
      <c r="D130" t="str">
        <f t="shared" si="21"/>
        <v>vis</v>
      </c>
      <c r="E130">
        <f>VLOOKUP(C130,Active!C$21:E$963,3,FALSE)</f>
        <v>-18735.012653940761</v>
      </c>
      <c r="F130" s="15" t="s">
        <v>135</v>
      </c>
      <c r="G130" t="str">
        <f t="shared" si="22"/>
        <v>29722.151</v>
      </c>
      <c r="H130" s="25">
        <f t="shared" si="23"/>
        <v>-18735</v>
      </c>
      <c r="I130" s="57" t="s">
        <v>514</v>
      </c>
      <c r="J130" s="58" t="s">
        <v>515</v>
      </c>
      <c r="K130" s="57">
        <v>-18735</v>
      </c>
      <c r="L130" s="57" t="s">
        <v>272</v>
      </c>
      <c r="M130" s="58" t="s">
        <v>513</v>
      </c>
      <c r="N130" s="58"/>
      <c r="O130" s="59" t="s">
        <v>509</v>
      </c>
      <c r="P130" s="59" t="s">
        <v>50</v>
      </c>
    </row>
    <row r="131" spans="1:16" ht="12.75" customHeight="1" x14ac:dyDescent="0.2">
      <c r="A131" s="25" t="str">
        <f t="shared" si="18"/>
        <v> AC 19.4 </v>
      </c>
      <c r="B131" s="15" t="str">
        <f t="shared" si="19"/>
        <v>I</v>
      </c>
      <c r="C131" s="25">
        <f t="shared" si="20"/>
        <v>30024.178</v>
      </c>
      <c r="D131" t="str">
        <f t="shared" si="21"/>
        <v>vis</v>
      </c>
      <c r="E131">
        <f>VLOOKUP(C131,Active!C$21:E$963,3,FALSE)</f>
        <v>-18355.033357186854</v>
      </c>
      <c r="F131" s="15" t="s">
        <v>135</v>
      </c>
      <c r="G131" t="str">
        <f t="shared" si="22"/>
        <v>30024.178</v>
      </c>
      <c r="H131" s="25">
        <f t="shared" si="23"/>
        <v>-18355</v>
      </c>
      <c r="I131" s="57" t="s">
        <v>516</v>
      </c>
      <c r="J131" s="58" t="s">
        <v>517</v>
      </c>
      <c r="K131" s="57">
        <v>-18355</v>
      </c>
      <c r="L131" s="57" t="s">
        <v>518</v>
      </c>
      <c r="M131" s="58" t="s">
        <v>513</v>
      </c>
      <c r="N131" s="58"/>
      <c r="O131" s="59" t="s">
        <v>509</v>
      </c>
      <c r="P131" s="59" t="s">
        <v>50</v>
      </c>
    </row>
    <row r="132" spans="1:16" ht="12.75" customHeight="1" x14ac:dyDescent="0.2">
      <c r="A132" s="25" t="str">
        <f t="shared" si="18"/>
        <v> AC 19.4 </v>
      </c>
      <c r="B132" s="15" t="str">
        <f t="shared" si="19"/>
        <v>I</v>
      </c>
      <c r="C132" s="25">
        <f t="shared" si="20"/>
        <v>30055.197</v>
      </c>
      <c r="D132" t="str">
        <f t="shared" si="21"/>
        <v>vis</v>
      </c>
      <c r="E132">
        <f>VLOOKUP(C132,Active!C$21:E$963,3,FALSE)</f>
        <v>-18316.008442838105</v>
      </c>
      <c r="F132" s="15" t="s">
        <v>135</v>
      </c>
      <c r="G132" t="str">
        <f t="shared" si="22"/>
        <v>30055.197</v>
      </c>
      <c r="H132" s="25">
        <f t="shared" si="23"/>
        <v>-18316</v>
      </c>
      <c r="I132" s="57" t="s">
        <v>519</v>
      </c>
      <c r="J132" s="58" t="s">
        <v>520</v>
      </c>
      <c r="K132" s="57">
        <v>-18316</v>
      </c>
      <c r="L132" s="57" t="s">
        <v>262</v>
      </c>
      <c r="M132" s="58" t="s">
        <v>513</v>
      </c>
      <c r="N132" s="58"/>
      <c r="O132" s="59" t="s">
        <v>509</v>
      </c>
      <c r="P132" s="59" t="s">
        <v>50</v>
      </c>
    </row>
    <row r="133" spans="1:16" ht="12.75" customHeight="1" x14ac:dyDescent="0.2">
      <c r="A133" s="25" t="str">
        <f t="shared" si="18"/>
        <v> BTOK 30.219 </v>
      </c>
      <c r="B133" s="15" t="str">
        <f t="shared" si="19"/>
        <v>I</v>
      </c>
      <c r="C133" s="25">
        <f t="shared" si="20"/>
        <v>33319.673999999999</v>
      </c>
      <c r="D133" t="str">
        <f t="shared" si="21"/>
        <v>vis</v>
      </c>
      <c r="E133">
        <f>VLOOKUP(C133,Active!C$21:E$963,3,FALSE)</f>
        <v>-14208.979353619899</v>
      </c>
      <c r="F133" s="15" t="s">
        <v>135</v>
      </c>
      <c r="G133" t="str">
        <f t="shared" si="22"/>
        <v>33319.674</v>
      </c>
      <c r="H133" s="25">
        <f t="shared" si="23"/>
        <v>-14209</v>
      </c>
      <c r="I133" s="57" t="s">
        <v>521</v>
      </c>
      <c r="J133" s="58" t="s">
        <v>522</v>
      </c>
      <c r="K133" s="57">
        <v>-14209</v>
      </c>
      <c r="L133" s="57" t="s">
        <v>523</v>
      </c>
      <c r="M133" s="58" t="s">
        <v>487</v>
      </c>
      <c r="N133" s="58"/>
      <c r="O133" s="59" t="s">
        <v>524</v>
      </c>
      <c r="P133" s="59" t="s">
        <v>51</v>
      </c>
    </row>
    <row r="134" spans="1:16" ht="12.75" customHeight="1" x14ac:dyDescent="0.2">
      <c r="A134" s="25" t="str">
        <f t="shared" si="18"/>
        <v> BBS 21 </v>
      </c>
      <c r="B134" s="15" t="str">
        <f t="shared" si="19"/>
        <v>II</v>
      </c>
      <c r="C134" s="25">
        <f t="shared" si="20"/>
        <v>42470.392999999996</v>
      </c>
      <c r="D134" t="str">
        <f t="shared" si="21"/>
        <v>vis</v>
      </c>
      <c r="E134">
        <f>VLOOKUP(C134,Active!C$21:E$963,3,FALSE)</f>
        <v>-2696.4861976681973</v>
      </c>
      <c r="F134" s="15" t="s">
        <v>135</v>
      </c>
      <c r="G134" t="str">
        <f t="shared" si="22"/>
        <v>42470.393</v>
      </c>
      <c r="H134" s="25">
        <f t="shared" si="23"/>
        <v>-2696.5</v>
      </c>
      <c r="I134" s="57" t="s">
        <v>525</v>
      </c>
      <c r="J134" s="58" t="s">
        <v>526</v>
      </c>
      <c r="K134" s="57">
        <v>-2696.5</v>
      </c>
      <c r="L134" s="57" t="s">
        <v>188</v>
      </c>
      <c r="M134" s="58" t="s">
        <v>145</v>
      </c>
      <c r="N134" s="58"/>
      <c r="O134" s="59" t="s">
        <v>146</v>
      </c>
      <c r="P134" s="59" t="s">
        <v>76</v>
      </c>
    </row>
    <row r="135" spans="1:16" ht="12.75" customHeight="1" x14ac:dyDescent="0.2">
      <c r="A135" s="25" t="str">
        <f t="shared" si="18"/>
        <v> BBS 27 </v>
      </c>
      <c r="B135" s="15" t="str">
        <f t="shared" si="19"/>
        <v>I</v>
      </c>
      <c r="C135" s="25">
        <f t="shared" si="20"/>
        <v>42848.337</v>
      </c>
      <c r="D135" t="str">
        <f t="shared" si="21"/>
        <v>vis</v>
      </c>
      <c r="E135">
        <f>VLOOKUP(C135,Active!C$21:E$963,3,FALSE)</f>
        <v>-2220.9959423851919</v>
      </c>
      <c r="F135" s="15" t="str">
        <f>LEFT(M135,1)</f>
        <v>V</v>
      </c>
      <c r="G135" t="str">
        <f t="shared" si="22"/>
        <v>42848.337</v>
      </c>
      <c r="H135" s="25">
        <f t="shared" si="23"/>
        <v>-2221</v>
      </c>
      <c r="I135" s="57" t="s">
        <v>527</v>
      </c>
      <c r="J135" s="58" t="s">
        <v>528</v>
      </c>
      <c r="K135" s="57">
        <v>-2221</v>
      </c>
      <c r="L135" s="57" t="s">
        <v>203</v>
      </c>
      <c r="M135" s="58" t="s">
        <v>145</v>
      </c>
      <c r="N135" s="58"/>
      <c r="O135" s="59" t="s">
        <v>273</v>
      </c>
      <c r="P135" s="59" t="s">
        <v>80</v>
      </c>
    </row>
    <row r="136" spans="1:16" ht="12.75" customHeight="1" x14ac:dyDescent="0.2">
      <c r="A136" s="25" t="str">
        <f t="shared" si="18"/>
        <v> BBS 30 </v>
      </c>
      <c r="B136" s="15" t="str">
        <f t="shared" si="19"/>
        <v>I</v>
      </c>
      <c r="C136" s="25">
        <f t="shared" si="20"/>
        <v>43044.659</v>
      </c>
      <c r="D136" t="str">
        <f t="shared" si="21"/>
        <v>vis</v>
      </c>
      <c r="E136">
        <f>VLOOKUP(C136,Active!C$21:E$963,3,FALSE)</f>
        <v>-1974.0038009629986</v>
      </c>
      <c r="F136" s="15" t="str">
        <f>LEFT(M136,1)</f>
        <v>V</v>
      </c>
      <c r="G136" t="str">
        <f t="shared" si="22"/>
        <v>43044.659</v>
      </c>
      <c r="H136" s="25">
        <f t="shared" si="23"/>
        <v>-1974</v>
      </c>
      <c r="I136" s="57" t="s">
        <v>529</v>
      </c>
      <c r="J136" s="58" t="s">
        <v>530</v>
      </c>
      <c r="K136" s="57">
        <v>-1974</v>
      </c>
      <c r="L136" s="57" t="s">
        <v>231</v>
      </c>
      <c r="M136" s="58" t="s">
        <v>145</v>
      </c>
      <c r="N136" s="58"/>
      <c r="O136" s="59" t="s">
        <v>146</v>
      </c>
      <c r="P136" s="59" t="s">
        <v>81</v>
      </c>
    </row>
    <row r="137" spans="1:16" ht="12.75" customHeight="1" x14ac:dyDescent="0.2">
      <c r="A137" s="25" t="str">
        <f t="shared" si="18"/>
        <v> BBS 30 </v>
      </c>
      <c r="B137" s="15" t="str">
        <f t="shared" si="19"/>
        <v>I</v>
      </c>
      <c r="C137" s="25">
        <f t="shared" si="20"/>
        <v>43048.633999999998</v>
      </c>
      <c r="D137" t="str">
        <f t="shared" si="21"/>
        <v>vis</v>
      </c>
      <c r="E137">
        <f>VLOOKUP(C137,Active!C$21:E$963,3,FALSE)</f>
        <v>-1969.0028649387484</v>
      </c>
      <c r="F137" s="15" t="s">
        <v>135</v>
      </c>
      <c r="G137" t="str">
        <f t="shared" si="22"/>
        <v>43048.634</v>
      </c>
      <c r="H137" s="25">
        <f t="shared" si="23"/>
        <v>-1969</v>
      </c>
      <c r="I137" s="57" t="s">
        <v>531</v>
      </c>
      <c r="J137" s="58" t="s">
        <v>532</v>
      </c>
      <c r="K137" s="57">
        <v>-1969</v>
      </c>
      <c r="L137" s="57" t="s">
        <v>354</v>
      </c>
      <c r="M137" s="58" t="s">
        <v>145</v>
      </c>
      <c r="N137" s="58"/>
      <c r="O137" s="59" t="s">
        <v>146</v>
      </c>
      <c r="P137" s="59" t="s">
        <v>81</v>
      </c>
    </row>
    <row r="138" spans="1:16" ht="12.75" customHeight="1" x14ac:dyDescent="0.2">
      <c r="A138" s="25" t="str">
        <f t="shared" si="18"/>
        <v> BBS 35 </v>
      </c>
      <c r="B138" s="15" t="str">
        <f t="shared" si="19"/>
        <v>I</v>
      </c>
      <c r="C138" s="25">
        <f t="shared" si="20"/>
        <v>43463.54</v>
      </c>
      <c r="D138" t="str">
        <f t="shared" si="21"/>
        <v>vis</v>
      </c>
      <c r="E138">
        <f>VLOOKUP(C138,Active!C$21:E$963,3,FALSE)</f>
        <v>-1447.0108241643209</v>
      </c>
      <c r="F138" s="15" t="s">
        <v>135</v>
      </c>
      <c r="G138" t="str">
        <f t="shared" si="22"/>
        <v>43463.540</v>
      </c>
      <c r="H138" s="25">
        <f t="shared" si="23"/>
        <v>-1447</v>
      </c>
      <c r="I138" s="57" t="s">
        <v>533</v>
      </c>
      <c r="J138" s="58" t="s">
        <v>534</v>
      </c>
      <c r="K138" s="57">
        <v>-1447</v>
      </c>
      <c r="L138" s="57" t="s">
        <v>371</v>
      </c>
      <c r="M138" s="58" t="s">
        <v>145</v>
      </c>
      <c r="N138" s="58"/>
      <c r="O138" s="59" t="s">
        <v>146</v>
      </c>
      <c r="P138" s="59" t="s">
        <v>87</v>
      </c>
    </row>
    <row r="139" spans="1:16" ht="12.75" customHeight="1" x14ac:dyDescent="0.2">
      <c r="A139" s="25" t="str">
        <f t="shared" ref="A139:A172" si="24">P139</f>
        <v> BBS 37 </v>
      </c>
      <c r="B139" s="15" t="str">
        <f t="shared" ref="B139:B172" si="25">IF(H139=INT(H139),"I","II")</f>
        <v>II</v>
      </c>
      <c r="C139" s="25">
        <f t="shared" ref="C139:C172" si="26">1*G139</f>
        <v>43590.292999999998</v>
      </c>
      <c r="D139" t="str">
        <f t="shared" ref="D139:D172" si="27">VLOOKUP(F139,I$1:J$5,2,FALSE)</f>
        <v>vis</v>
      </c>
      <c r="E139">
        <f>VLOOKUP(C139,Active!C$21:E$963,3,FALSE)</f>
        <v>-1287.5432407977776</v>
      </c>
      <c r="F139" s="15" t="s">
        <v>135</v>
      </c>
      <c r="G139" t="str">
        <f t="shared" ref="G139:G172" si="28">MID(I139,3,LEN(I139)-3)</f>
        <v>43590.293</v>
      </c>
      <c r="H139" s="25">
        <f t="shared" ref="H139:H172" si="29">1*K139</f>
        <v>-1287.5</v>
      </c>
      <c r="I139" s="57" t="s">
        <v>535</v>
      </c>
      <c r="J139" s="58" t="s">
        <v>536</v>
      </c>
      <c r="K139" s="57">
        <v>-1287.5</v>
      </c>
      <c r="L139" s="57" t="s">
        <v>537</v>
      </c>
      <c r="M139" s="58" t="s">
        <v>145</v>
      </c>
      <c r="N139" s="58"/>
      <c r="O139" s="59" t="s">
        <v>146</v>
      </c>
      <c r="P139" s="59" t="s">
        <v>89</v>
      </c>
    </row>
    <row r="140" spans="1:16" ht="12.75" customHeight="1" x14ac:dyDescent="0.2">
      <c r="A140" s="25" t="str">
        <f t="shared" si="24"/>
        <v>IBVS 2185 </v>
      </c>
      <c r="B140" s="15" t="str">
        <f t="shared" si="25"/>
        <v>I</v>
      </c>
      <c r="C140" s="25">
        <f t="shared" si="26"/>
        <v>44253.623</v>
      </c>
      <c r="D140" t="str">
        <f t="shared" si="27"/>
        <v>vis</v>
      </c>
      <c r="E140">
        <f>VLOOKUP(C140,Active!C$21:E$963,3,FALSE)</f>
        <v>-453.00968281862151</v>
      </c>
      <c r="F140" s="15" t="s">
        <v>135</v>
      </c>
      <c r="G140" t="str">
        <f t="shared" si="28"/>
        <v>44253.623</v>
      </c>
      <c r="H140" s="25">
        <f t="shared" si="29"/>
        <v>-453</v>
      </c>
      <c r="I140" s="57" t="s">
        <v>538</v>
      </c>
      <c r="J140" s="58" t="s">
        <v>539</v>
      </c>
      <c r="K140" s="57">
        <v>-453</v>
      </c>
      <c r="L140" s="57" t="s">
        <v>244</v>
      </c>
      <c r="M140" s="58" t="s">
        <v>540</v>
      </c>
      <c r="N140" s="58" t="s">
        <v>541</v>
      </c>
      <c r="O140" s="59" t="s">
        <v>542</v>
      </c>
      <c r="P140" s="60" t="s">
        <v>95</v>
      </c>
    </row>
    <row r="141" spans="1:16" ht="12.75" customHeight="1" x14ac:dyDescent="0.2">
      <c r="A141" s="25" t="str">
        <f t="shared" si="24"/>
        <v> AOEB 8 </v>
      </c>
      <c r="B141" s="15" t="str">
        <f t="shared" si="25"/>
        <v>I</v>
      </c>
      <c r="C141" s="25">
        <f t="shared" si="26"/>
        <v>50498.773999999998</v>
      </c>
      <c r="D141" t="str">
        <f t="shared" si="27"/>
        <v>vis</v>
      </c>
      <c r="E141">
        <f>VLOOKUP(C141,Active!C$21:E$963,3,FALSE)</f>
        <v>7403.9967606515502</v>
      </c>
      <c r="F141" s="15" t="s">
        <v>135</v>
      </c>
      <c r="G141" t="str">
        <f t="shared" si="28"/>
        <v>50498.774</v>
      </c>
      <c r="H141" s="25">
        <f t="shared" si="29"/>
        <v>7404</v>
      </c>
      <c r="I141" s="57" t="s">
        <v>543</v>
      </c>
      <c r="J141" s="58" t="s">
        <v>544</v>
      </c>
      <c r="K141" s="57">
        <v>7404</v>
      </c>
      <c r="L141" s="57" t="s">
        <v>231</v>
      </c>
      <c r="M141" s="58" t="s">
        <v>145</v>
      </c>
      <c r="N141" s="58"/>
      <c r="O141" s="59" t="s">
        <v>364</v>
      </c>
      <c r="P141" s="59" t="s">
        <v>102</v>
      </c>
    </row>
    <row r="142" spans="1:16" ht="12.75" customHeight="1" x14ac:dyDescent="0.2">
      <c r="A142" s="25" t="str">
        <f t="shared" si="24"/>
        <v> AOEB 8 </v>
      </c>
      <c r="B142" s="15" t="str">
        <f t="shared" si="25"/>
        <v>I</v>
      </c>
      <c r="C142" s="25">
        <f t="shared" si="26"/>
        <v>50867.586000000003</v>
      </c>
      <c r="D142" t="str">
        <f t="shared" si="27"/>
        <v>vis</v>
      </c>
      <c r="E142">
        <f>VLOOKUP(C142,Active!C$21:E$963,3,FALSE)</f>
        <v>7867.9980730984653</v>
      </c>
      <c r="F142" s="15" t="s">
        <v>135</v>
      </c>
      <c r="G142" t="str">
        <f t="shared" si="28"/>
        <v>50867.586</v>
      </c>
      <c r="H142" s="25">
        <f t="shared" si="29"/>
        <v>7868</v>
      </c>
      <c r="I142" s="57" t="s">
        <v>545</v>
      </c>
      <c r="J142" s="58" t="s">
        <v>546</v>
      </c>
      <c r="K142" s="57">
        <v>7868</v>
      </c>
      <c r="L142" s="57" t="s">
        <v>354</v>
      </c>
      <c r="M142" s="58" t="s">
        <v>145</v>
      </c>
      <c r="N142" s="58"/>
      <c r="O142" s="59" t="s">
        <v>278</v>
      </c>
      <c r="P142" s="59" t="s">
        <v>102</v>
      </c>
    </row>
    <row r="143" spans="1:16" ht="12.75" customHeight="1" x14ac:dyDescent="0.2">
      <c r="A143" s="25" t="str">
        <f t="shared" si="24"/>
        <v> AOEB 8 </v>
      </c>
      <c r="B143" s="15" t="str">
        <f t="shared" si="25"/>
        <v>I</v>
      </c>
      <c r="C143" s="25">
        <f t="shared" si="26"/>
        <v>50871.567999999999</v>
      </c>
      <c r="D143" t="str">
        <f t="shared" si="27"/>
        <v>vis</v>
      </c>
      <c r="E143">
        <f>VLOOKUP(C143,Active!C$21:E$963,3,FALSE)</f>
        <v>7873.0078158025035</v>
      </c>
      <c r="F143" s="15" t="s">
        <v>135</v>
      </c>
      <c r="G143" t="str">
        <f t="shared" si="28"/>
        <v>50871.568</v>
      </c>
      <c r="H143" s="25">
        <f t="shared" si="29"/>
        <v>7873</v>
      </c>
      <c r="I143" s="57" t="s">
        <v>547</v>
      </c>
      <c r="J143" s="58" t="s">
        <v>548</v>
      </c>
      <c r="K143" s="57">
        <v>7873</v>
      </c>
      <c r="L143" s="57" t="s">
        <v>216</v>
      </c>
      <c r="M143" s="58" t="s">
        <v>145</v>
      </c>
      <c r="N143" s="58"/>
      <c r="O143" s="59" t="s">
        <v>364</v>
      </c>
      <c r="P143" s="59" t="s">
        <v>102</v>
      </c>
    </row>
    <row r="144" spans="1:16" ht="12.75" customHeight="1" x14ac:dyDescent="0.2">
      <c r="A144" s="25" t="str">
        <f t="shared" si="24"/>
        <v> AOEB 8 </v>
      </c>
      <c r="B144" s="15" t="str">
        <f t="shared" si="25"/>
        <v>I</v>
      </c>
      <c r="C144" s="25">
        <f t="shared" si="26"/>
        <v>50898.59</v>
      </c>
      <c r="D144" t="str">
        <f t="shared" si="27"/>
        <v>vis</v>
      </c>
      <c r="E144">
        <f>VLOOKUP(C144,Active!C$21:E$963,3,FALSE)</f>
        <v>7907.0041159905104</v>
      </c>
      <c r="F144" s="15" t="s">
        <v>135</v>
      </c>
      <c r="G144" t="str">
        <f t="shared" si="28"/>
        <v>50898.590</v>
      </c>
      <c r="H144" s="25">
        <f t="shared" si="29"/>
        <v>7907</v>
      </c>
      <c r="I144" s="57" t="s">
        <v>549</v>
      </c>
      <c r="J144" s="58" t="s">
        <v>550</v>
      </c>
      <c r="K144" s="57">
        <v>7907</v>
      </c>
      <c r="L144" s="57" t="s">
        <v>203</v>
      </c>
      <c r="M144" s="58" t="s">
        <v>145</v>
      </c>
      <c r="N144" s="58"/>
      <c r="O144" s="59" t="s">
        <v>364</v>
      </c>
      <c r="P144" s="59" t="s">
        <v>102</v>
      </c>
    </row>
    <row r="145" spans="1:16" ht="12.75" customHeight="1" x14ac:dyDescent="0.2">
      <c r="A145" s="25" t="str">
        <f t="shared" si="24"/>
        <v> AOEB 8 </v>
      </c>
      <c r="B145" s="15" t="str">
        <f t="shared" si="25"/>
        <v>I</v>
      </c>
      <c r="C145" s="25">
        <f t="shared" si="26"/>
        <v>51160.887000000002</v>
      </c>
      <c r="D145" t="str">
        <f t="shared" si="27"/>
        <v>vis</v>
      </c>
      <c r="E145">
        <f>VLOOKUP(C145,Active!C$21:E$963,3,FALSE)</f>
        <v>8236.9992144441658</v>
      </c>
      <c r="F145" s="15" t="s">
        <v>135</v>
      </c>
      <c r="G145" t="str">
        <f t="shared" si="28"/>
        <v>51160.887</v>
      </c>
      <c r="H145" s="25">
        <f t="shared" si="29"/>
        <v>8237</v>
      </c>
      <c r="I145" s="57" t="s">
        <v>551</v>
      </c>
      <c r="J145" s="58" t="s">
        <v>552</v>
      </c>
      <c r="K145" s="57">
        <v>8237</v>
      </c>
      <c r="L145" s="57" t="s">
        <v>212</v>
      </c>
      <c r="M145" s="58" t="s">
        <v>145</v>
      </c>
      <c r="N145" s="58"/>
      <c r="O145" s="59" t="s">
        <v>278</v>
      </c>
      <c r="P145" s="59" t="s">
        <v>102</v>
      </c>
    </row>
    <row r="146" spans="1:16" ht="12.75" customHeight="1" x14ac:dyDescent="0.2">
      <c r="A146" s="25" t="str">
        <f t="shared" si="24"/>
        <v> AOEB 8 </v>
      </c>
      <c r="B146" s="15" t="str">
        <f t="shared" si="25"/>
        <v>I</v>
      </c>
      <c r="C146" s="25">
        <f t="shared" si="26"/>
        <v>51223.682000000001</v>
      </c>
      <c r="D146" t="str">
        <f t="shared" si="27"/>
        <v>vis</v>
      </c>
      <c r="E146">
        <f>VLOOKUP(C146,Active!C$21:E$963,3,FALSE)</f>
        <v>8316.0014226562162</v>
      </c>
      <c r="F146" s="15" t="s">
        <v>135</v>
      </c>
      <c r="G146" t="str">
        <f t="shared" si="28"/>
        <v>51223.682</v>
      </c>
      <c r="H146" s="25">
        <f t="shared" si="29"/>
        <v>8316</v>
      </c>
      <c r="I146" s="57" t="s">
        <v>553</v>
      </c>
      <c r="J146" s="58" t="s">
        <v>554</v>
      </c>
      <c r="K146" s="57">
        <v>8316</v>
      </c>
      <c r="L146" s="57" t="s">
        <v>302</v>
      </c>
      <c r="M146" s="58" t="s">
        <v>145</v>
      </c>
      <c r="N146" s="58"/>
      <c r="O146" s="59" t="s">
        <v>278</v>
      </c>
      <c r="P146" s="59" t="s">
        <v>102</v>
      </c>
    </row>
    <row r="147" spans="1:16" ht="12.75" customHeight="1" x14ac:dyDescent="0.2">
      <c r="A147" s="25" t="str">
        <f t="shared" si="24"/>
        <v> AOEB 8 </v>
      </c>
      <c r="B147" s="15" t="str">
        <f t="shared" si="25"/>
        <v>II</v>
      </c>
      <c r="C147" s="25">
        <f t="shared" si="26"/>
        <v>51256.652999999998</v>
      </c>
      <c r="D147" t="str">
        <f t="shared" si="27"/>
        <v>vis</v>
      </c>
      <c r="E147">
        <f>VLOOKUP(C147,Active!C$21:E$963,3,FALSE)</f>
        <v>8357.4821425695754</v>
      </c>
      <c r="F147" s="15" t="s">
        <v>135</v>
      </c>
      <c r="G147" t="str">
        <f t="shared" si="28"/>
        <v>51256.653</v>
      </c>
      <c r="H147" s="25">
        <f t="shared" si="29"/>
        <v>8357.5</v>
      </c>
      <c r="I147" s="57" t="s">
        <v>555</v>
      </c>
      <c r="J147" s="58" t="s">
        <v>556</v>
      </c>
      <c r="K147" s="57">
        <v>8357.5</v>
      </c>
      <c r="L147" s="57" t="s">
        <v>251</v>
      </c>
      <c r="M147" s="58" t="s">
        <v>145</v>
      </c>
      <c r="N147" s="58"/>
      <c r="O147" s="59" t="s">
        <v>278</v>
      </c>
      <c r="P147" s="59" t="s">
        <v>102</v>
      </c>
    </row>
    <row r="148" spans="1:16" ht="12.75" customHeight="1" x14ac:dyDescent="0.2">
      <c r="A148" s="25" t="str">
        <f t="shared" si="24"/>
        <v> AOEB 8 </v>
      </c>
      <c r="B148" s="15" t="str">
        <f t="shared" si="25"/>
        <v>I</v>
      </c>
      <c r="C148" s="25">
        <f t="shared" si="26"/>
        <v>51262.627999999997</v>
      </c>
      <c r="D148" t="str">
        <f t="shared" si="27"/>
        <v>vis</v>
      </c>
      <c r="E148">
        <f>VLOOKUP(C148,Active!C$21:E$963,3,FALSE)</f>
        <v>8364.9992728198649</v>
      </c>
      <c r="F148" s="15" t="s">
        <v>135</v>
      </c>
      <c r="G148" t="str">
        <f t="shared" si="28"/>
        <v>51262.628</v>
      </c>
      <c r="H148" s="25">
        <f t="shared" si="29"/>
        <v>8365</v>
      </c>
      <c r="I148" s="57" t="s">
        <v>557</v>
      </c>
      <c r="J148" s="58" t="s">
        <v>558</v>
      </c>
      <c r="K148" s="57">
        <v>8365</v>
      </c>
      <c r="L148" s="57" t="s">
        <v>212</v>
      </c>
      <c r="M148" s="58" t="s">
        <v>145</v>
      </c>
      <c r="N148" s="58"/>
      <c r="O148" s="59" t="s">
        <v>364</v>
      </c>
      <c r="P148" s="59" t="s">
        <v>102</v>
      </c>
    </row>
    <row r="149" spans="1:16" ht="12.75" customHeight="1" x14ac:dyDescent="0.2">
      <c r="A149" s="25" t="str">
        <f t="shared" si="24"/>
        <v> AOEB 8 </v>
      </c>
      <c r="B149" s="15" t="str">
        <f t="shared" si="25"/>
        <v>I</v>
      </c>
      <c r="C149" s="25">
        <f t="shared" si="26"/>
        <v>51579.773999999998</v>
      </c>
      <c r="D149" t="str">
        <f t="shared" si="27"/>
        <v>vis</v>
      </c>
      <c r="E149">
        <f>VLOOKUP(C149,Active!C$21:E$963,3,FALSE)</f>
        <v>8763.9997398255146</v>
      </c>
      <c r="F149" s="15" t="s">
        <v>135</v>
      </c>
      <c r="G149" t="str">
        <f t="shared" si="28"/>
        <v>51579.774</v>
      </c>
      <c r="H149" s="25">
        <f t="shared" si="29"/>
        <v>8764</v>
      </c>
      <c r="I149" s="57" t="s">
        <v>559</v>
      </c>
      <c r="J149" s="58" t="s">
        <v>560</v>
      </c>
      <c r="K149" s="57">
        <v>8764</v>
      </c>
      <c r="L149" s="57" t="s">
        <v>331</v>
      </c>
      <c r="M149" s="58" t="s">
        <v>145</v>
      </c>
      <c r="N149" s="58"/>
      <c r="O149" s="59" t="s">
        <v>278</v>
      </c>
      <c r="P149" s="59" t="s">
        <v>102</v>
      </c>
    </row>
    <row r="150" spans="1:16" ht="12.75" customHeight="1" x14ac:dyDescent="0.2">
      <c r="A150" s="25" t="str">
        <f t="shared" si="24"/>
        <v> AOEB 8 </v>
      </c>
      <c r="B150" s="15" t="str">
        <f t="shared" si="25"/>
        <v>II</v>
      </c>
      <c r="C150" s="25">
        <f t="shared" si="26"/>
        <v>51930.695</v>
      </c>
      <c r="D150" t="str">
        <f t="shared" si="27"/>
        <v>vis</v>
      </c>
      <c r="E150">
        <f>VLOOKUP(C150,Active!C$21:E$963,3,FALSE)</f>
        <v>9205.4924368233951</v>
      </c>
      <c r="F150" s="15" t="s">
        <v>135</v>
      </c>
      <c r="G150" t="str">
        <f t="shared" si="28"/>
        <v>51930.695</v>
      </c>
      <c r="H150" s="25">
        <f t="shared" si="29"/>
        <v>9205.5</v>
      </c>
      <c r="I150" s="57" t="s">
        <v>561</v>
      </c>
      <c r="J150" s="58" t="s">
        <v>562</v>
      </c>
      <c r="K150" s="57">
        <v>9205.5</v>
      </c>
      <c r="L150" s="57" t="s">
        <v>461</v>
      </c>
      <c r="M150" s="58" t="s">
        <v>145</v>
      </c>
      <c r="N150" s="58"/>
      <c r="O150" s="59" t="s">
        <v>278</v>
      </c>
      <c r="P150" s="59" t="s">
        <v>102</v>
      </c>
    </row>
    <row r="151" spans="1:16" ht="12.75" customHeight="1" x14ac:dyDescent="0.2">
      <c r="A151" s="25" t="str">
        <f t="shared" si="24"/>
        <v> AOEB 8 </v>
      </c>
      <c r="B151" s="15" t="str">
        <f t="shared" si="25"/>
        <v>I</v>
      </c>
      <c r="C151" s="25">
        <f t="shared" si="26"/>
        <v>52010.578999999998</v>
      </c>
      <c r="D151" t="str">
        <f t="shared" si="27"/>
        <v>vis</v>
      </c>
      <c r="E151">
        <f>VLOOKUP(C151,Active!C$21:E$963,3,FALSE)</f>
        <v>9305.9942665998333</v>
      </c>
      <c r="F151" s="15" t="s">
        <v>135</v>
      </c>
      <c r="G151" t="str">
        <f t="shared" si="28"/>
        <v>52010.5790</v>
      </c>
      <c r="H151" s="25">
        <f t="shared" si="29"/>
        <v>9306</v>
      </c>
      <c r="I151" s="57" t="s">
        <v>563</v>
      </c>
      <c r="J151" s="58" t="s">
        <v>564</v>
      </c>
      <c r="K151" s="57">
        <v>9306</v>
      </c>
      <c r="L151" s="57" t="s">
        <v>565</v>
      </c>
      <c r="M151" s="58" t="s">
        <v>375</v>
      </c>
      <c r="N151" s="58" t="s">
        <v>383</v>
      </c>
      <c r="O151" s="59" t="s">
        <v>410</v>
      </c>
      <c r="P151" s="59" t="s">
        <v>102</v>
      </c>
    </row>
    <row r="152" spans="1:16" ht="12.75" customHeight="1" x14ac:dyDescent="0.2">
      <c r="A152" s="25" t="str">
        <f t="shared" si="24"/>
        <v> AOEB 8 </v>
      </c>
      <c r="B152" s="15" t="str">
        <f t="shared" si="25"/>
        <v>I</v>
      </c>
      <c r="C152" s="25">
        <f t="shared" si="26"/>
        <v>52312.627</v>
      </c>
      <c r="D152" t="str">
        <f t="shared" si="27"/>
        <v>vis</v>
      </c>
      <c r="E152">
        <f>VLOOKUP(C152,Active!C$21:E$963,3,FALSE)</f>
        <v>9685.9999833931179</v>
      </c>
      <c r="F152" s="15" t="s">
        <v>135</v>
      </c>
      <c r="G152" t="str">
        <f t="shared" si="28"/>
        <v>52312.627</v>
      </c>
      <c r="H152" s="25">
        <f t="shared" si="29"/>
        <v>9686</v>
      </c>
      <c r="I152" s="57" t="s">
        <v>566</v>
      </c>
      <c r="J152" s="58" t="s">
        <v>567</v>
      </c>
      <c r="K152" s="57">
        <v>9686</v>
      </c>
      <c r="L152" s="57" t="s">
        <v>331</v>
      </c>
      <c r="M152" s="58" t="s">
        <v>145</v>
      </c>
      <c r="N152" s="58"/>
      <c r="O152" s="59" t="s">
        <v>278</v>
      </c>
      <c r="P152" s="59" t="s">
        <v>102</v>
      </c>
    </row>
    <row r="153" spans="1:16" ht="12.75" customHeight="1" x14ac:dyDescent="0.2">
      <c r="A153" s="25" t="str">
        <f t="shared" si="24"/>
        <v> AOEB 8 </v>
      </c>
      <c r="B153" s="15" t="str">
        <f t="shared" si="25"/>
        <v>II</v>
      </c>
      <c r="C153" s="25">
        <f t="shared" si="26"/>
        <v>52322.559200000003</v>
      </c>
      <c r="D153" t="str">
        <f t="shared" si="27"/>
        <v>vis</v>
      </c>
      <c r="E153">
        <f>VLOOKUP(C153,Active!C$21:E$963,3,FALSE)</f>
        <v>9698.4956555390527</v>
      </c>
      <c r="F153" s="15" t="s">
        <v>135</v>
      </c>
      <c r="G153" t="str">
        <f t="shared" si="28"/>
        <v>52322.5592</v>
      </c>
      <c r="H153" s="25">
        <f t="shared" si="29"/>
        <v>9698.5</v>
      </c>
      <c r="I153" s="57" t="s">
        <v>568</v>
      </c>
      <c r="J153" s="58" t="s">
        <v>569</v>
      </c>
      <c r="K153" s="57">
        <v>9698.5</v>
      </c>
      <c r="L153" s="57" t="s">
        <v>570</v>
      </c>
      <c r="M153" s="58" t="s">
        <v>375</v>
      </c>
      <c r="N153" s="58" t="s">
        <v>383</v>
      </c>
      <c r="O153" s="59" t="s">
        <v>410</v>
      </c>
      <c r="P153" s="59" t="s">
        <v>102</v>
      </c>
    </row>
    <row r="154" spans="1:16" ht="12.75" customHeight="1" x14ac:dyDescent="0.2">
      <c r="A154" s="25" t="str">
        <f t="shared" si="24"/>
        <v> AOEB 8 </v>
      </c>
      <c r="B154" s="15" t="str">
        <f t="shared" si="25"/>
        <v>II</v>
      </c>
      <c r="C154" s="25">
        <f t="shared" si="26"/>
        <v>52678.652600000001</v>
      </c>
      <c r="D154" t="str">
        <f t="shared" si="27"/>
        <v>vis</v>
      </c>
      <c r="E154">
        <f>VLOOKUP(C154,Active!C$21:E$963,3,FALSE)</f>
        <v>10146.495734044311</v>
      </c>
      <c r="F154" s="15" t="s">
        <v>135</v>
      </c>
      <c r="G154" t="str">
        <f t="shared" si="28"/>
        <v>52678.6526</v>
      </c>
      <c r="H154" s="25">
        <f t="shared" si="29"/>
        <v>10146.5</v>
      </c>
      <c r="I154" s="57" t="s">
        <v>571</v>
      </c>
      <c r="J154" s="58" t="s">
        <v>572</v>
      </c>
      <c r="K154" s="57">
        <v>10146.5</v>
      </c>
      <c r="L154" s="57" t="s">
        <v>573</v>
      </c>
      <c r="M154" s="58" t="s">
        <v>375</v>
      </c>
      <c r="N154" s="58" t="s">
        <v>383</v>
      </c>
      <c r="O154" s="59" t="s">
        <v>278</v>
      </c>
      <c r="P154" s="59" t="s">
        <v>102</v>
      </c>
    </row>
    <row r="155" spans="1:16" ht="12.75" customHeight="1" x14ac:dyDescent="0.2">
      <c r="A155" s="25" t="str">
        <f t="shared" si="24"/>
        <v> AOEB 8 </v>
      </c>
      <c r="B155" s="15" t="str">
        <f t="shared" si="25"/>
        <v>II</v>
      </c>
      <c r="C155" s="25">
        <f t="shared" si="26"/>
        <v>52694.548499999997</v>
      </c>
      <c r="D155" t="str">
        <f t="shared" si="27"/>
        <v>vis</v>
      </c>
      <c r="E155">
        <f>VLOOKUP(C155,Active!C$21:E$963,3,FALSE)</f>
        <v>10166.494319943151</v>
      </c>
      <c r="F155" s="15" t="s">
        <v>135</v>
      </c>
      <c r="G155" t="str">
        <f t="shared" si="28"/>
        <v>52694.5485</v>
      </c>
      <c r="H155" s="25">
        <f t="shared" si="29"/>
        <v>10166.5</v>
      </c>
      <c r="I155" s="57" t="s">
        <v>574</v>
      </c>
      <c r="J155" s="58" t="s">
        <v>575</v>
      </c>
      <c r="K155" s="57">
        <v>10166.5</v>
      </c>
      <c r="L155" s="57" t="s">
        <v>576</v>
      </c>
      <c r="M155" s="58" t="s">
        <v>375</v>
      </c>
      <c r="N155" s="58" t="s">
        <v>383</v>
      </c>
      <c r="O155" s="59" t="s">
        <v>410</v>
      </c>
      <c r="P155" s="59" t="s">
        <v>102</v>
      </c>
    </row>
    <row r="156" spans="1:16" ht="12.75" customHeight="1" x14ac:dyDescent="0.2">
      <c r="A156" s="25" t="str">
        <f t="shared" si="24"/>
        <v> AOEB 8 </v>
      </c>
      <c r="B156" s="15" t="str">
        <f t="shared" si="25"/>
        <v>II</v>
      </c>
      <c r="C156" s="25">
        <f t="shared" si="26"/>
        <v>52713.6247</v>
      </c>
      <c r="D156" t="str">
        <f t="shared" si="27"/>
        <v>vis</v>
      </c>
      <c r="E156">
        <f>VLOOKUP(C156,Active!C$21:E$963,3,FALSE)</f>
        <v>10190.494032090535</v>
      </c>
      <c r="F156" s="15" t="s">
        <v>135</v>
      </c>
      <c r="G156" t="str">
        <f t="shared" si="28"/>
        <v>52713.6247</v>
      </c>
      <c r="H156" s="25">
        <f t="shared" si="29"/>
        <v>10190.5</v>
      </c>
      <c r="I156" s="57" t="s">
        <v>577</v>
      </c>
      <c r="J156" s="58" t="s">
        <v>578</v>
      </c>
      <c r="K156" s="57">
        <v>10190.5</v>
      </c>
      <c r="L156" s="57" t="s">
        <v>579</v>
      </c>
      <c r="M156" s="58" t="s">
        <v>375</v>
      </c>
      <c r="N156" s="58" t="s">
        <v>383</v>
      </c>
      <c r="O156" s="59" t="s">
        <v>278</v>
      </c>
      <c r="P156" s="59" t="s">
        <v>102</v>
      </c>
    </row>
    <row r="157" spans="1:16" ht="12.75" customHeight="1" x14ac:dyDescent="0.2">
      <c r="A157" s="25" t="str">
        <f t="shared" si="24"/>
        <v> AOEB 12 </v>
      </c>
      <c r="B157" s="15" t="str">
        <f t="shared" si="25"/>
        <v>II</v>
      </c>
      <c r="C157" s="25">
        <f t="shared" si="26"/>
        <v>53050.642200000002</v>
      </c>
      <c r="D157" t="str">
        <f t="shared" si="27"/>
        <v>vis</v>
      </c>
      <c r="E157">
        <f>VLOOKUP(C157,Active!C$21:E$963,3,FALSE)</f>
        <v>10614.494775877551</v>
      </c>
      <c r="F157" s="15" t="s">
        <v>135</v>
      </c>
      <c r="G157" t="str">
        <f t="shared" si="28"/>
        <v>53050.6422</v>
      </c>
      <c r="H157" s="25">
        <f t="shared" si="29"/>
        <v>10614.5</v>
      </c>
      <c r="I157" s="57" t="s">
        <v>580</v>
      </c>
      <c r="J157" s="58" t="s">
        <v>581</v>
      </c>
      <c r="K157" s="57">
        <v>10614.5</v>
      </c>
      <c r="L157" s="57" t="s">
        <v>414</v>
      </c>
      <c r="M157" s="58" t="s">
        <v>375</v>
      </c>
      <c r="N157" s="58" t="s">
        <v>383</v>
      </c>
      <c r="O157" s="59" t="s">
        <v>278</v>
      </c>
      <c r="P157" s="59" t="s">
        <v>103</v>
      </c>
    </row>
    <row r="158" spans="1:16" ht="12.75" customHeight="1" x14ac:dyDescent="0.2">
      <c r="A158" s="25" t="str">
        <f t="shared" si="24"/>
        <v> AOEB 12 </v>
      </c>
      <c r="B158" s="15" t="str">
        <f t="shared" si="25"/>
        <v>II</v>
      </c>
      <c r="C158" s="25">
        <f t="shared" si="26"/>
        <v>53077.667600000001</v>
      </c>
      <c r="D158" t="str">
        <f t="shared" si="27"/>
        <v>vis</v>
      </c>
      <c r="E158">
        <f>VLOOKUP(C158,Active!C$21:E$963,3,FALSE)</f>
        <v>10648.495353595743</v>
      </c>
      <c r="F158" s="15" t="s">
        <v>135</v>
      </c>
      <c r="G158" t="str">
        <f t="shared" si="28"/>
        <v>53077.6676</v>
      </c>
      <c r="H158" s="25">
        <f t="shared" si="29"/>
        <v>10648.5</v>
      </c>
      <c r="I158" s="57" t="s">
        <v>582</v>
      </c>
      <c r="J158" s="58" t="s">
        <v>583</v>
      </c>
      <c r="K158" s="57">
        <v>10648.5</v>
      </c>
      <c r="L158" s="57" t="s">
        <v>584</v>
      </c>
      <c r="M158" s="58" t="s">
        <v>375</v>
      </c>
      <c r="N158" s="58" t="s">
        <v>383</v>
      </c>
      <c r="O158" s="59" t="s">
        <v>278</v>
      </c>
      <c r="P158" s="59" t="s">
        <v>103</v>
      </c>
    </row>
    <row r="159" spans="1:16" ht="12.75" customHeight="1" x14ac:dyDescent="0.2">
      <c r="A159" s="25" t="str">
        <f t="shared" si="24"/>
        <v> AOEB 12 </v>
      </c>
      <c r="B159" s="15" t="str">
        <f t="shared" si="25"/>
        <v>I</v>
      </c>
      <c r="C159" s="25">
        <f t="shared" si="26"/>
        <v>53314.9283</v>
      </c>
      <c r="D159" t="str">
        <f t="shared" si="27"/>
        <v>vis</v>
      </c>
      <c r="E159">
        <f>VLOOKUP(C159,Active!C$21:E$963,3,FALSE)</f>
        <v>10946.992355298702</v>
      </c>
      <c r="F159" s="15" t="s">
        <v>135</v>
      </c>
      <c r="G159" t="str">
        <f t="shared" si="28"/>
        <v>53314.9283</v>
      </c>
      <c r="H159" s="25">
        <f t="shared" si="29"/>
        <v>10947</v>
      </c>
      <c r="I159" s="57" t="s">
        <v>585</v>
      </c>
      <c r="J159" s="58" t="s">
        <v>586</v>
      </c>
      <c r="K159" s="57">
        <v>10947</v>
      </c>
      <c r="L159" s="57" t="s">
        <v>404</v>
      </c>
      <c r="M159" s="58" t="s">
        <v>375</v>
      </c>
      <c r="N159" s="58" t="s">
        <v>383</v>
      </c>
      <c r="O159" s="59" t="s">
        <v>278</v>
      </c>
      <c r="P159" s="59" t="s">
        <v>103</v>
      </c>
    </row>
    <row r="160" spans="1:16" ht="12.75" customHeight="1" x14ac:dyDescent="0.2">
      <c r="A160" s="25" t="str">
        <f t="shared" si="24"/>
        <v>VSB 44 </v>
      </c>
      <c r="B160" s="15" t="str">
        <f t="shared" si="25"/>
        <v>I</v>
      </c>
      <c r="C160" s="25">
        <f t="shared" si="26"/>
        <v>53693.277099999999</v>
      </c>
      <c r="D160" t="str">
        <f t="shared" si="27"/>
        <v>vis</v>
      </c>
      <c r="E160">
        <f>VLOOKUP(C160,Active!C$21:E$963,3,FALSE)</f>
        <v>11422.991888293052</v>
      </c>
      <c r="F160" s="15" t="s">
        <v>135</v>
      </c>
      <c r="G160" t="str">
        <f t="shared" si="28"/>
        <v>53693.2771</v>
      </c>
      <c r="H160" s="25">
        <f t="shared" si="29"/>
        <v>11423</v>
      </c>
      <c r="I160" s="57" t="s">
        <v>587</v>
      </c>
      <c r="J160" s="58" t="s">
        <v>588</v>
      </c>
      <c r="K160" s="57">
        <v>11423</v>
      </c>
      <c r="L160" s="57" t="s">
        <v>589</v>
      </c>
      <c r="M160" s="58" t="s">
        <v>540</v>
      </c>
      <c r="N160" s="58" t="s">
        <v>541</v>
      </c>
      <c r="O160" s="59" t="s">
        <v>590</v>
      </c>
      <c r="P160" s="60" t="s">
        <v>104</v>
      </c>
    </row>
    <row r="161" spans="1:16" ht="12.75" customHeight="1" x14ac:dyDescent="0.2">
      <c r="A161" s="25" t="str">
        <f t="shared" si="24"/>
        <v> AOEB 12 </v>
      </c>
      <c r="B161" s="15" t="str">
        <f t="shared" si="25"/>
        <v>II</v>
      </c>
      <c r="C161" s="25">
        <f t="shared" si="26"/>
        <v>54158.663099999998</v>
      </c>
      <c r="D161" t="str">
        <f t="shared" si="27"/>
        <v>vis</v>
      </c>
      <c r="E161">
        <f>VLOOKUP(C161,Active!C$21:E$963,3,FALSE)</f>
        <v>12008.492671332695</v>
      </c>
      <c r="F161" s="15" t="s">
        <v>135</v>
      </c>
      <c r="G161" t="str">
        <f t="shared" si="28"/>
        <v>54158.6631</v>
      </c>
      <c r="H161" s="25">
        <f t="shared" si="29"/>
        <v>12008.5</v>
      </c>
      <c r="I161" s="57" t="s">
        <v>591</v>
      </c>
      <c r="J161" s="58" t="s">
        <v>592</v>
      </c>
      <c r="K161" s="57" t="s">
        <v>593</v>
      </c>
      <c r="L161" s="57" t="s">
        <v>594</v>
      </c>
      <c r="M161" s="58" t="s">
        <v>375</v>
      </c>
      <c r="N161" s="58" t="s">
        <v>383</v>
      </c>
      <c r="O161" s="59" t="s">
        <v>427</v>
      </c>
      <c r="P161" s="59" t="s">
        <v>103</v>
      </c>
    </row>
    <row r="162" spans="1:16" ht="12.75" customHeight="1" x14ac:dyDescent="0.2">
      <c r="A162" s="25" t="str">
        <f t="shared" si="24"/>
        <v> AOEB 12 </v>
      </c>
      <c r="B162" s="15" t="str">
        <f t="shared" si="25"/>
        <v>I</v>
      </c>
      <c r="C162" s="25">
        <f t="shared" si="26"/>
        <v>54160.648999999998</v>
      </c>
      <c r="D162" t="str">
        <f t="shared" si="27"/>
        <v>vis</v>
      </c>
      <c r="E162">
        <f>VLOOKUP(C162,Active!C$21:E$963,3,FALSE)</f>
        <v>12010.991126389439</v>
      </c>
      <c r="F162" s="15" t="s">
        <v>135</v>
      </c>
      <c r="G162" t="str">
        <f t="shared" si="28"/>
        <v>54160.6490</v>
      </c>
      <c r="H162" s="25">
        <f t="shared" si="29"/>
        <v>12011</v>
      </c>
      <c r="I162" s="57" t="s">
        <v>595</v>
      </c>
      <c r="J162" s="58" t="s">
        <v>596</v>
      </c>
      <c r="K162" s="57" t="s">
        <v>597</v>
      </c>
      <c r="L162" s="57" t="s">
        <v>598</v>
      </c>
      <c r="M162" s="58" t="s">
        <v>375</v>
      </c>
      <c r="N162" s="58" t="s">
        <v>383</v>
      </c>
      <c r="O162" s="59" t="s">
        <v>384</v>
      </c>
      <c r="P162" s="59" t="s">
        <v>103</v>
      </c>
    </row>
    <row r="163" spans="1:16" ht="12.75" customHeight="1" x14ac:dyDescent="0.2">
      <c r="A163" s="25" t="str">
        <f t="shared" si="24"/>
        <v>VSB 48 </v>
      </c>
      <c r="B163" s="15" t="str">
        <f t="shared" si="25"/>
        <v>I</v>
      </c>
      <c r="C163" s="25">
        <f t="shared" si="26"/>
        <v>54821.1702</v>
      </c>
      <c r="D163" t="str">
        <f t="shared" si="27"/>
        <v>vis</v>
      </c>
      <c r="E163">
        <f>VLOOKUP(C163,Active!C$21:E$963,3,FALSE)</f>
        <v>12841.990941197548</v>
      </c>
      <c r="F163" s="15" t="s">
        <v>135</v>
      </c>
      <c r="G163" t="str">
        <f t="shared" si="28"/>
        <v>54821.1702</v>
      </c>
      <c r="H163" s="25">
        <f t="shared" si="29"/>
        <v>12842</v>
      </c>
      <c r="I163" s="57" t="s">
        <v>599</v>
      </c>
      <c r="J163" s="58" t="s">
        <v>600</v>
      </c>
      <c r="K163" s="57" t="s">
        <v>601</v>
      </c>
      <c r="L163" s="57" t="s">
        <v>400</v>
      </c>
      <c r="M163" s="58" t="s">
        <v>375</v>
      </c>
      <c r="N163" s="58" t="s">
        <v>135</v>
      </c>
      <c r="O163" s="59" t="s">
        <v>602</v>
      </c>
      <c r="P163" s="60" t="s">
        <v>107</v>
      </c>
    </row>
    <row r="164" spans="1:16" ht="12.75" customHeight="1" x14ac:dyDescent="0.2">
      <c r="A164" s="25" t="str">
        <f t="shared" si="24"/>
        <v>VSB 48 </v>
      </c>
      <c r="B164" s="15" t="str">
        <f t="shared" si="25"/>
        <v>I</v>
      </c>
      <c r="C164" s="25">
        <f t="shared" si="26"/>
        <v>54829.120699999999</v>
      </c>
      <c r="D164" t="str">
        <f t="shared" si="27"/>
        <v>vis</v>
      </c>
      <c r="E164">
        <f>VLOOKUP(C164,Active!C$21:E$963,3,FALSE)</f>
        <v>12851.993442294608</v>
      </c>
      <c r="F164" s="15" t="s">
        <v>135</v>
      </c>
      <c r="G164" t="str">
        <f t="shared" si="28"/>
        <v>54829.1207</v>
      </c>
      <c r="H164" s="25">
        <f t="shared" si="29"/>
        <v>12852</v>
      </c>
      <c r="I164" s="57" t="s">
        <v>603</v>
      </c>
      <c r="J164" s="58" t="s">
        <v>604</v>
      </c>
      <c r="K164" s="57" t="s">
        <v>605</v>
      </c>
      <c r="L164" s="57" t="s">
        <v>606</v>
      </c>
      <c r="M164" s="58" t="s">
        <v>375</v>
      </c>
      <c r="N164" s="58" t="s">
        <v>122</v>
      </c>
      <c r="O164" s="59" t="s">
        <v>607</v>
      </c>
      <c r="P164" s="60" t="s">
        <v>107</v>
      </c>
    </row>
    <row r="165" spans="1:16" ht="12.75" customHeight="1" x14ac:dyDescent="0.2">
      <c r="A165" s="25" t="str">
        <f t="shared" si="24"/>
        <v>VSB 50 </v>
      </c>
      <c r="B165" s="15" t="str">
        <f t="shared" si="25"/>
        <v>I</v>
      </c>
      <c r="C165" s="25">
        <f t="shared" si="26"/>
        <v>54864.094499999999</v>
      </c>
      <c r="D165" t="str">
        <f t="shared" si="27"/>
        <v>vis</v>
      </c>
      <c r="E165">
        <f>VLOOKUP(C165,Active!C$21:E$963,3,FALSE)</f>
        <v>12895.993879105925</v>
      </c>
      <c r="F165" s="15" t="s">
        <v>135</v>
      </c>
      <c r="G165" t="str">
        <f t="shared" si="28"/>
        <v>54864.0945</v>
      </c>
      <c r="H165" s="25">
        <f t="shared" si="29"/>
        <v>12896</v>
      </c>
      <c r="I165" s="57" t="s">
        <v>608</v>
      </c>
      <c r="J165" s="58" t="s">
        <v>609</v>
      </c>
      <c r="K165" s="57" t="s">
        <v>610</v>
      </c>
      <c r="L165" s="57" t="s">
        <v>611</v>
      </c>
      <c r="M165" s="58" t="s">
        <v>375</v>
      </c>
      <c r="N165" s="58" t="s">
        <v>612</v>
      </c>
      <c r="O165" s="59" t="s">
        <v>607</v>
      </c>
      <c r="P165" s="60" t="s">
        <v>110</v>
      </c>
    </row>
    <row r="166" spans="1:16" ht="12.75" customHeight="1" x14ac:dyDescent="0.2">
      <c r="A166" s="25" t="str">
        <f t="shared" si="24"/>
        <v>VSB 51 </v>
      </c>
      <c r="B166" s="15" t="str">
        <f t="shared" si="25"/>
        <v>I</v>
      </c>
      <c r="C166" s="25">
        <f t="shared" si="26"/>
        <v>55213.032200000001</v>
      </c>
      <c r="D166" t="str">
        <f t="shared" si="27"/>
        <v>vis</v>
      </c>
      <c r="E166">
        <f>VLOOKUP(C166,Active!C$21:E$963,3,FALSE)</f>
        <v>13334.991392099555</v>
      </c>
      <c r="F166" s="15" t="s">
        <v>135</v>
      </c>
      <c r="G166" t="str">
        <f t="shared" si="28"/>
        <v>55213.0322</v>
      </c>
      <c r="H166" s="25">
        <f t="shared" si="29"/>
        <v>13335</v>
      </c>
      <c r="I166" s="57" t="s">
        <v>613</v>
      </c>
      <c r="J166" s="58" t="s">
        <v>614</v>
      </c>
      <c r="K166" s="57" t="s">
        <v>615</v>
      </c>
      <c r="L166" s="57" t="s">
        <v>389</v>
      </c>
      <c r="M166" s="58" t="s">
        <v>375</v>
      </c>
      <c r="N166" s="58" t="s">
        <v>122</v>
      </c>
      <c r="O166" s="59" t="s">
        <v>607</v>
      </c>
      <c r="P166" s="60" t="s">
        <v>112</v>
      </c>
    </row>
    <row r="167" spans="1:16" ht="12.75" customHeight="1" x14ac:dyDescent="0.2">
      <c r="A167" s="25" t="str">
        <f t="shared" si="24"/>
        <v>VSB 51 </v>
      </c>
      <c r="B167" s="15" t="str">
        <f t="shared" si="25"/>
        <v>I</v>
      </c>
      <c r="C167" s="25">
        <f t="shared" si="26"/>
        <v>55255.95</v>
      </c>
      <c r="D167" t="str">
        <f t="shared" si="27"/>
        <v>vis</v>
      </c>
      <c r="E167">
        <f>VLOOKUP(C167,Active!C$21:E$963,3,FALSE)</f>
        <v>13388.986152376692</v>
      </c>
      <c r="F167" s="15" t="s">
        <v>135</v>
      </c>
      <c r="G167" t="str">
        <f t="shared" si="28"/>
        <v>55255.950</v>
      </c>
      <c r="H167" s="25">
        <f t="shared" si="29"/>
        <v>13389</v>
      </c>
      <c r="I167" s="57" t="s">
        <v>616</v>
      </c>
      <c r="J167" s="58" t="s">
        <v>617</v>
      </c>
      <c r="K167" s="57" t="s">
        <v>618</v>
      </c>
      <c r="L167" s="57" t="s">
        <v>309</v>
      </c>
      <c r="M167" s="58" t="s">
        <v>145</v>
      </c>
      <c r="N167" s="58"/>
      <c r="O167" s="59" t="s">
        <v>619</v>
      </c>
      <c r="P167" s="60" t="s">
        <v>112</v>
      </c>
    </row>
    <row r="168" spans="1:16" ht="12.75" customHeight="1" x14ac:dyDescent="0.2">
      <c r="A168" s="25" t="str">
        <f t="shared" si="24"/>
        <v>VSB 53 </v>
      </c>
      <c r="B168" s="15" t="str">
        <f t="shared" si="25"/>
        <v>I</v>
      </c>
      <c r="C168" s="25">
        <f t="shared" si="26"/>
        <v>55623.97</v>
      </c>
      <c r="D168" t="str">
        <f t="shared" si="27"/>
        <v>vis</v>
      </c>
      <c r="E168">
        <f>VLOOKUP(C168,Active!C$21:E$963,3,FALSE)</f>
        <v>13851.991051910094</v>
      </c>
      <c r="F168" s="15" t="s">
        <v>135</v>
      </c>
      <c r="G168" t="str">
        <f t="shared" si="28"/>
        <v>55623.9700</v>
      </c>
      <c r="H168" s="25">
        <f t="shared" si="29"/>
        <v>13852</v>
      </c>
      <c r="I168" s="57" t="s">
        <v>620</v>
      </c>
      <c r="J168" s="58" t="s">
        <v>621</v>
      </c>
      <c r="K168" s="57" t="s">
        <v>622</v>
      </c>
      <c r="L168" s="57" t="s">
        <v>598</v>
      </c>
      <c r="M168" s="58" t="s">
        <v>375</v>
      </c>
      <c r="N168" s="58" t="s">
        <v>623</v>
      </c>
      <c r="O168" s="59" t="s">
        <v>619</v>
      </c>
      <c r="P168" s="60" t="s">
        <v>115</v>
      </c>
    </row>
    <row r="169" spans="1:16" ht="12.75" customHeight="1" x14ac:dyDescent="0.2">
      <c r="A169" s="25" t="str">
        <f t="shared" si="24"/>
        <v>VSB 55 </v>
      </c>
      <c r="B169" s="15" t="str">
        <f t="shared" si="25"/>
        <v>I</v>
      </c>
      <c r="C169" s="25">
        <f t="shared" si="26"/>
        <v>55933.165500000003</v>
      </c>
      <c r="D169" t="str">
        <f t="shared" si="27"/>
        <v>vis</v>
      </c>
      <c r="E169">
        <f>VLOOKUP(C169,Active!C$21:E$963,3,FALSE)</f>
        <v>14240.989017818685</v>
      </c>
      <c r="F169" s="15" t="s">
        <v>135</v>
      </c>
      <c r="G169" t="str">
        <f t="shared" si="28"/>
        <v>55933.1655</v>
      </c>
      <c r="H169" s="25">
        <f t="shared" si="29"/>
        <v>14241</v>
      </c>
      <c r="I169" s="57" t="s">
        <v>624</v>
      </c>
      <c r="J169" s="58" t="s">
        <v>625</v>
      </c>
      <c r="K169" s="57" t="s">
        <v>626</v>
      </c>
      <c r="L169" s="57" t="s">
        <v>627</v>
      </c>
      <c r="M169" s="58" t="s">
        <v>375</v>
      </c>
      <c r="N169" s="58" t="s">
        <v>135</v>
      </c>
      <c r="O169" s="59" t="s">
        <v>602</v>
      </c>
      <c r="P169" s="60" t="s">
        <v>116</v>
      </c>
    </row>
    <row r="170" spans="1:16" ht="12.75" customHeight="1" x14ac:dyDescent="0.2">
      <c r="A170" s="25" t="str">
        <f t="shared" si="24"/>
        <v>VSB 56 </v>
      </c>
      <c r="B170" s="15" t="str">
        <f t="shared" si="25"/>
        <v>II</v>
      </c>
      <c r="C170" s="25">
        <f t="shared" si="26"/>
        <v>56323.042500000003</v>
      </c>
      <c r="D170" t="str">
        <f t="shared" si="27"/>
        <v>vis</v>
      </c>
      <c r="E170">
        <f>VLOOKUP(C170,Active!C$21:E$963,3,FALSE)</f>
        <v>14731.492145951346</v>
      </c>
      <c r="F170" s="15" t="s">
        <v>135</v>
      </c>
      <c r="G170" t="str">
        <f t="shared" si="28"/>
        <v>56323.0425</v>
      </c>
      <c r="H170" s="25">
        <f t="shared" si="29"/>
        <v>14731.5</v>
      </c>
      <c r="I170" s="57" t="s">
        <v>628</v>
      </c>
      <c r="J170" s="58" t="s">
        <v>629</v>
      </c>
      <c r="K170" s="57" t="s">
        <v>630</v>
      </c>
      <c r="L170" s="57" t="s">
        <v>631</v>
      </c>
      <c r="M170" s="58" t="s">
        <v>375</v>
      </c>
      <c r="N170" s="58" t="s">
        <v>122</v>
      </c>
      <c r="O170" s="59" t="s">
        <v>607</v>
      </c>
      <c r="P170" s="60" t="s">
        <v>119</v>
      </c>
    </row>
    <row r="171" spans="1:16" ht="12.75" customHeight="1" x14ac:dyDescent="0.2">
      <c r="A171" s="25" t="str">
        <f t="shared" si="24"/>
        <v> JAAVSO 43-1 </v>
      </c>
      <c r="B171" s="15" t="str">
        <f t="shared" si="25"/>
        <v>II</v>
      </c>
      <c r="C171" s="25">
        <f t="shared" si="26"/>
        <v>57047.941599999998</v>
      </c>
      <c r="D171" t="str">
        <f t="shared" si="27"/>
        <v>vis</v>
      </c>
      <c r="E171">
        <f>VLOOKUP(C171,Active!C$21:E$963,3,FALSE)</f>
        <v>15643.485610891697</v>
      </c>
      <c r="F171" s="15" t="s">
        <v>135</v>
      </c>
      <c r="G171" t="str">
        <f t="shared" si="28"/>
        <v>57047.9416</v>
      </c>
      <c r="H171" s="25">
        <f t="shared" si="29"/>
        <v>15643.5</v>
      </c>
      <c r="I171" s="57" t="s">
        <v>632</v>
      </c>
      <c r="J171" s="58" t="s">
        <v>633</v>
      </c>
      <c r="K171" s="57" t="s">
        <v>634</v>
      </c>
      <c r="L171" s="57" t="s">
        <v>448</v>
      </c>
      <c r="M171" s="58" t="s">
        <v>375</v>
      </c>
      <c r="N171" s="58" t="s">
        <v>135</v>
      </c>
      <c r="O171" s="59" t="s">
        <v>635</v>
      </c>
      <c r="P171" s="59" t="s">
        <v>123</v>
      </c>
    </row>
    <row r="172" spans="1:16" ht="12.75" customHeight="1" x14ac:dyDescent="0.2">
      <c r="A172" s="25" t="str">
        <f t="shared" si="24"/>
        <v> JAAVSO 43-1 </v>
      </c>
      <c r="B172" s="15" t="str">
        <f t="shared" si="25"/>
        <v>I</v>
      </c>
      <c r="C172" s="25">
        <f t="shared" si="26"/>
        <v>57093.647199999999</v>
      </c>
      <c r="D172" t="str">
        <f t="shared" si="27"/>
        <v>vis</v>
      </c>
      <c r="E172">
        <f>VLOOKUP(C172,Active!C$21:E$963,3,FALSE)</f>
        <v>15700.987694300518</v>
      </c>
      <c r="F172" s="15" t="s">
        <v>135</v>
      </c>
      <c r="G172" t="str">
        <f t="shared" si="28"/>
        <v>57093.6472</v>
      </c>
      <c r="H172" s="25">
        <f t="shared" si="29"/>
        <v>15701</v>
      </c>
      <c r="I172" s="57" t="s">
        <v>636</v>
      </c>
      <c r="J172" s="58" t="s">
        <v>637</v>
      </c>
      <c r="K172" s="57" t="s">
        <v>638</v>
      </c>
      <c r="L172" s="57" t="s">
        <v>639</v>
      </c>
      <c r="M172" s="58" t="s">
        <v>375</v>
      </c>
      <c r="N172" s="58" t="s">
        <v>135</v>
      </c>
      <c r="O172" s="59" t="s">
        <v>278</v>
      </c>
      <c r="P172" s="59" t="s">
        <v>123</v>
      </c>
    </row>
  </sheetData>
  <sheetProtection selectLockedCells="1" selectUnlockedCells="1"/>
  <hyperlinks>
    <hyperlink ref="P67" r:id="rId1" xr:uid="{00000000-0004-0000-0100-000000000000}"/>
    <hyperlink ref="P68" r:id="rId2" xr:uid="{00000000-0004-0000-0100-000001000000}"/>
    <hyperlink ref="P89" r:id="rId3" xr:uid="{00000000-0004-0000-0100-000002000000}"/>
    <hyperlink ref="P90" r:id="rId4" xr:uid="{00000000-0004-0000-0100-000003000000}"/>
    <hyperlink ref="P91" r:id="rId5" xr:uid="{00000000-0004-0000-0100-000004000000}"/>
    <hyperlink ref="P92" r:id="rId6" xr:uid="{00000000-0004-0000-0100-000005000000}"/>
    <hyperlink ref="P93" r:id="rId7" xr:uid="{00000000-0004-0000-0100-000006000000}"/>
    <hyperlink ref="P94" r:id="rId8" xr:uid="{00000000-0004-0000-0100-000007000000}"/>
    <hyperlink ref="P95" r:id="rId9" xr:uid="{00000000-0004-0000-0100-000008000000}"/>
    <hyperlink ref="P96" r:id="rId10" xr:uid="{00000000-0004-0000-0100-000009000000}"/>
    <hyperlink ref="P97" r:id="rId11" xr:uid="{00000000-0004-0000-0100-00000A000000}"/>
    <hyperlink ref="P98" r:id="rId12" xr:uid="{00000000-0004-0000-0100-00000B000000}"/>
    <hyperlink ref="P105" r:id="rId13" xr:uid="{00000000-0004-0000-0100-00000C000000}"/>
    <hyperlink ref="P140" r:id="rId14" xr:uid="{00000000-0004-0000-0100-00000D000000}"/>
    <hyperlink ref="P160" r:id="rId15" xr:uid="{00000000-0004-0000-0100-00000E000000}"/>
    <hyperlink ref="P163" r:id="rId16" xr:uid="{00000000-0004-0000-0100-00000F000000}"/>
    <hyperlink ref="P164" r:id="rId17" xr:uid="{00000000-0004-0000-0100-000010000000}"/>
    <hyperlink ref="P165" r:id="rId18" xr:uid="{00000000-0004-0000-0100-000011000000}"/>
    <hyperlink ref="P166" r:id="rId19" xr:uid="{00000000-0004-0000-0100-000012000000}"/>
    <hyperlink ref="P167" r:id="rId20" xr:uid="{00000000-0004-0000-0100-000013000000}"/>
    <hyperlink ref="P168" r:id="rId21" xr:uid="{00000000-0004-0000-0100-000014000000}"/>
    <hyperlink ref="P169" r:id="rId22" xr:uid="{00000000-0004-0000-0100-000015000000}"/>
    <hyperlink ref="P170" r:id="rId23" xr:uid="{00000000-0004-0000-0100-000016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2022-03-31T04:18:23Z</dcterms:created>
  <dcterms:modified xsi:type="dcterms:W3CDTF">2024-03-04T06:09:04Z</dcterms:modified>
</cp:coreProperties>
</file>