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83D3C1-D6C2-4962-BFFC-073079853F9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Q22" i="1"/>
  <c r="Q23" i="1"/>
  <c r="Q24" i="1"/>
  <c r="Q25" i="1"/>
  <c r="Q26" i="1"/>
  <c r="Q27" i="1"/>
  <c r="Q28" i="1"/>
  <c r="C21" i="1"/>
  <c r="C13" i="1"/>
  <c r="F12" i="1"/>
  <c r="D14" i="1"/>
  <c r="D13" i="1"/>
  <c r="C14" i="1"/>
  <c r="C17" i="1"/>
  <c r="Q21" i="1"/>
  <c r="I22" i="1"/>
  <c r="R22" i="1"/>
  <c r="S28" i="1"/>
  <c r="I28" i="1"/>
  <c r="R23" i="1"/>
  <c r="I23" i="1"/>
  <c r="S27" i="1"/>
  <c r="I27" i="1"/>
  <c r="S26" i="1"/>
  <c r="I26" i="1"/>
  <c r="I25" i="1"/>
  <c r="S25" i="1"/>
  <c r="I24" i="1"/>
  <c r="R24" i="1"/>
  <c r="E21" i="1"/>
  <c r="F21" i="1"/>
  <c r="S19" i="1"/>
  <c r="E19" i="1"/>
  <c r="G21" i="1"/>
  <c r="R21" i="1"/>
  <c r="H21" i="1"/>
  <c r="R19" i="1"/>
  <c r="E18" i="1"/>
  <c r="D11" i="1"/>
  <c r="D12" i="1"/>
  <c r="C12" i="1"/>
  <c r="C16" i="1" l="1"/>
  <c r="D18" i="1" s="1"/>
  <c r="D16" i="1"/>
  <c r="D19" i="1" s="1"/>
  <c r="P22" i="1"/>
  <c r="P24" i="1"/>
  <c r="P26" i="1"/>
  <c r="P25" i="1"/>
  <c r="P27" i="1"/>
  <c r="P28" i="1"/>
  <c r="P21" i="1"/>
  <c r="P23" i="1"/>
  <c r="D15" i="1"/>
  <c r="C19" i="1" s="1"/>
  <c r="F13" i="1"/>
  <c r="C11" i="1"/>
  <c r="O22" i="1" l="1"/>
  <c r="O24" i="1"/>
  <c r="O26" i="1"/>
  <c r="O21" i="1"/>
  <c r="O25" i="1"/>
  <c r="O27" i="1"/>
  <c r="O23" i="1"/>
  <c r="O28" i="1"/>
  <c r="C15" i="1"/>
  <c r="C18" i="1" l="1"/>
  <c r="F14" i="1"/>
  <c r="F15" i="1" s="1"/>
</calcChain>
</file>

<file path=xl/sharedStrings.xml><?xml version="1.0" encoding="utf-8"?>
<sst xmlns="http://schemas.openxmlformats.org/spreadsheetml/2006/main" count="74" uniqueCount="50">
  <si>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</si>
  <si>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</si>
  <si>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</si>
  <si>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</si>
  <si>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</si>
  <si>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</si>
  <si>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</si>
  <si>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</si>
  <si>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</si>
  <si>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</si>
  <si>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</si>
  <si>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</si>
  <si>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</si>
  <si>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</si>
  <si>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</si>
  <si>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</si>
  <si>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</si>
  <si>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</si>
  <si>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</si>
  <si>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</si>
  <si>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</si>
  <si>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</si>
  <si>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</si>
  <si>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</si>
  <si>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</si>
  <si>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</si>
  <si>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</si>
  <si>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</si>
  <si>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</si>
  <si>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</si>
  <si>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</si>
  <si>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</si>
  <si>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</si>
  <si>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</si>
  <si>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</si>
  <si>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</si>
  <si>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</si>
  <si>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</si>
  <si>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</si>
  <si>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</si>
  <si>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V0397 Pup / GSC 7127-2094</t>
  </si>
  <si>
    <t>EA</t>
  </si>
  <si>
    <t>VSX</t>
  </si>
  <si>
    <t>not avail.</t>
  </si>
  <si>
    <t>IBVS 5631</t>
  </si>
  <si>
    <t>I</t>
  </si>
  <si>
    <t>II</t>
  </si>
  <si>
    <t>Graphs 1</t>
  </si>
  <si>
    <t>CCD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</si>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</sst>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Pup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D7B-A0D5-952B9D62863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2.4576999996497761E-2</c:v>
                </c:pt>
                <c:pt idx="2">
                  <c:v>1.7551999997522216E-2</c:v>
                </c:pt>
                <c:pt idx="3">
                  <c:v>-1.7339999976684339E-3</c:v>
                </c:pt>
                <c:pt idx="4">
                  <c:v>0.55077549999987241</c:v>
                </c:pt>
                <c:pt idx="5">
                  <c:v>0.42556349999358645</c:v>
                </c:pt>
                <c:pt idx="6">
                  <c:v>0.45311450000008335</c:v>
                </c:pt>
                <c:pt idx="7">
                  <c:v>0.43621649999840884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E-4D7B-A0D5-952B9D62863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E-4D7B-A0D5-952B9D62863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E-4D7B-A0D5-952B9D62863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E-4D7B-A0D5-952B9D62863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E-4D7B-A0D5-952B9D62863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E-4D7B-A0D5-952B9D628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06464"/>
        <c:axId val="1"/>
      </c:scatterChart>
      <c:valAx>
        <c:axId val="92870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0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290322580645162"/>
          <c:y val="0.92097264437689974"/>
          <c:w val="0.3677419354838710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Pup - Prim. O-C Diagr.</a:t>
            </a:r>
          </a:p>
        </c:rich>
      </c:tx>
      <c:layout>
        <c:manualLayout>
          <c:xMode val="edge"/>
          <c:yMode val="edge"/>
          <c:x val="0.270270488538205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2.4576999996497761E-2</c:v>
                </c:pt>
                <c:pt idx="2">
                  <c:v>1.7551999997522216E-2</c:v>
                </c:pt>
                <c:pt idx="3">
                  <c:v>-1.7339999976684339E-3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D3-4B9B-B7A8-20D39BD0FDE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2.6371557194279568E-3</c:v>
                </c:pt>
                <c:pt idx="1">
                  <c:v>2.5589440095170612E-2</c:v>
                </c:pt>
                <c:pt idx="2">
                  <c:v>6.6727222030750167E-3</c:v>
                </c:pt>
                <c:pt idx="3">
                  <c:v>5.4956819786779578E-3</c:v>
                </c:pt>
                <c:pt idx="4">
                  <c:v>2.5951185685566332E-3</c:v>
                </c:pt>
                <c:pt idx="5">
                  <c:v>-0.11410001225023753</c:v>
                </c:pt>
                <c:pt idx="6">
                  <c:v>-0.11418408655198017</c:v>
                </c:pt>
                <c:pt idx="7">
                  <c:v>-0.11435223515546547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D3-4B9B-B7A8-20D39BD0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5912"/>
        <c:axId val="1"/>
      </c:scatterChart>
      <c:valAx>
        <c:axId val="8210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Pup - Sec. O-C Diagr.</a:t>
            </a:r>
          </a:p>
        </c:rich>
      </c:tx>
      <c:layout>
        <c:manualLayout>
          <c:xMode val="edge"/>
          <c:yMode val="edge"/>
          <c:x val="0.2795920509936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918375237539100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0.55077549999987241</c:v>
                </c:pt>
                <c:pt idx="5">
                  <c:v>0.42556349999358645</c:v>
                </c:pt>
                <c:pt idx="6">
                  <c:v>0.45311450000008335</c:v>
                </c:pt>
                <c:pt idx="7">
                  <c:v>0.43621649999840884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4-42BF-8801-30C70FD0D8A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-273</c:v>
                </c:pt>
                <c:pt idx="2">
                  <c:v>-48</c:v>
                </c:pt>
                <c:pt idx="3">
                  <c:v>-34</c:v>
                </c:pt>
                <c:pt idx="4">
                  <c:v>0.5</c:v>
                </c:pt>
                <c:pt idx="5">
                  <c:v>1388.5</c:v>
                </c:pt>
                <c:pt idx="6">
                  <c:v>1389.5</c:v>
                </c:pt>
                <c:pt idx="7">
                  <c:v>1391.5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0.55080953449965842</c:v>
                </c:pt>
                <c:pt idx="1">
                  <c:v>0.57290931907419662</c:v>
                </c:pt>
                <c:pt idx="2">
                  <c:v>0.55469521090836849</c:v>
                </c:pt>
                <c:pt idx="3">
                  <c:v>0.55356188862249467</c:v>
                </c:pt>
                <c:pt idx="4">
                  <c:v>0.55076905870373438</c:v>
                </c:pt>
                <c:pt idx="5">
                  <c:v>0.43840824921853644</c:v>
                </c:pt>
                <c:pt idx="6">
                  <c:v>0.43832729762668832</c:v>
                </c:pt>
                <c:pt idx="7">
                  <c:v>0.43816539444299207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4-42BF-8801-30C70FD0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1864"/>
        <c:axId val="1"/>
      </c:scatterChart>
      <c:valAx>
        <c:axId val="92871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67775456639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163308157908832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0</xdr:rowOff>
    </xdr:from>
    <xdr:to>
      <xdr:col>17</xdr:col>
      <xdr:colOff>657224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941AC68-9261-C65A-BB20-8C689610F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12</xdr:col>
      <xdr:colOff>66675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F0BED0-B95B-BBA1-E7AE-778B1F5B1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133350</xdr:rowOff>
    </xdr:from>
    <xdr:to>
      <xdr:col>11</xdr:col>
      <xdr:colOff>600074</xdr:colOff>
      <xdr:row>42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81593D5-49B1-32C0-C51E-41FBB5B42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11" customFormat="1" ht="12.95" customHeight="1" x14ac:dyDescent="0.2">
      <c r="A2" s="11" t="s">
        <v>16</v>
      </c>
      <c r="B2" s="11" t="s">
        <v>41</v>
      </c>
      <c r="C2" s="12"/>
      <c r="D2" s="12"/>
    </row>
    <row r="3" spans="1:6" s="11" customFormat="1" ht="12.95" customHeight="1" thickBot="1" x14ac:dyDescent="0.25">
      <c r="C3" s="13"/>
    </row>
    <row r="4" spans="1:6" s="11" customFormat="1" ht="12.95" customHeight="1" thickTop="1" thickBot="1" x14ac:dyDescent="0.25">
      <c r="A4" s="14" t="s">
        <v>0</v>
      </c>
      <c r="C4" s="15" t="s">
        <v>43</v>
      </c>
      <c r="D4" s="16" t="s">
        <v>43</v>
      </c>
    </row>
    <row r="5" spans="1:6" s="11" customFormat="1" ht="12.95" customHeight="1" thickTop="1" x14ac:dyDescent="0.2">
      <c r="A5" s="17" t="s">
        <v>32</v>
      </c>
      <c r="C5" s="18">
        <v>-9.5</v>
      </c>
      <c r="D5" s="11" t="s">
        <v>33</v>
      </c>
    </row>
    <row r="6" spans="1:6" s="11" customFormat="1" ht="12.95" customHeight="1" x14ac:dyDescent="0.2">
      <c r="A6" s="14" t="s">
        <v>1</v>
      </c>
    </row>
    <row r="7" spans="1:6" s="11" customFormat="1" ht="12.95" customHeight="1" x14ac:dyDescent="0.2">
      <c r="A7" s="11" t="s">
        <v>2</v>
      </c>
      <c r="C7" s="43">
        <v>48799.646000000001</v>
      </c>
      <c r="D7" s="20" t="s">
        <v>42</v>
      </c>
    </row>
    <row r="8" spans="1:6" s="11" customFormat="1" ht="12.95" customHeight="1" x14ac:dyDescent="0.2">
      <c r="A8" s="11" t="s">
        <v>3</v>
      </c>
      <c r="C8" s="43">
        <v>3.0044490000000001</v>
      </c>
      <c r="D8" s="20" t="s">
        <v>42</v>
      </c>
    </row>
    <row r="9" spans="1:6" s="11" customFormat="1" ht="12.95" customHeight="1" x14ac:dyDescent="0.2">
      <c r="A9" s="21" t="s">
        <v>29</v>
      </c>
      <c r="B9" s="21"/>
      <c r="C9" s="22">
        <v>21</v>
      </c>
      <c r="D9" s="22">
        <v>21</v>
      </c>
    </row>
    <row r="10" spans="1:6" s="11" customFormat="1" ht="12.95" customHeight="1" thickBot="1" x14ac:dyDescent="0.25">
      <c r="C10" s="23" t="s">
        <v>18</v>
      </c>
      <c r="D10" s="23" t="s">
        <v>19</v>
      </c>
    </row>
    <row r="11" spans="1:6" s="11" customFormat="1" ht="12.95" customHeight="1" x14ac:dyDescent="0.2">
      <c r="A11" s="11" t="s">
        <v>13</v>
      </c>
      <c r="C11" s="24">
        <f ca="1">INTERCEPT(INDIRECT(C14):R$935,INDIRECT(C13):$F$935)</f>
        <v>2.6371557194279568E-3</v>
      </c>
      <c r="D11" s="24">
        <f ca="1">INTERCEPT(INDIRECT(D14):S$935,INDIRECT(D13):$F$935)</f>
        <v>0.55080953449965842</v>
      </c>
      <c r="E11" s="21" t="s">
        <v>35</v>
      </c>
      <c r="F11" s="11">
        <v>1</v>
      </c>
    </row>
    <row r="12" spans="1:6" s="11" customFormat="1" ht="12.95" customHeight="1" x14ac:dyDescent="0.2">
      <c r="A12" s="11" t="s">
        <v>14</v>
      </c>
      <c r="C12" s="24">
        <f ca="1">SLOPE(INDIRECT(C14):R$935,INDIRECT(C13):$F$935)</f>
        <v>-8.4074301742647085E-5</v>
      </c>
      <c r="D12" s="24">
        <f ca="1">SLOPE(INDIRECT(D14):S$935,INDIRECT(D13):$F$935)</f>
        <v>-8.0951591848125309E-5</v>
      </c>
      <c r="E12" s="21" t="s">
        <v>36</v>
      </c>
      <c r="F12" s="25">
        <f ca="1">NOW()+15018.5+$C$5/24</f>
        <v>60373.803929050926</v>
      </c>
    </row>
    <row r="13" spans="1:6" s="11" customFormat="1" ht="12.95" customHeight="1" x14ac:dyDescent="0.2">
      <c r="A13" s="21" t="s">
        <v>30</v>
      </c>
      <c r="B13" s="21"/>
      <c r="C13" s="22" t="str">
        <f>"F"&amp;C9</f>
        <v>F21</v>
      </c>
      <c r="D13" s="22" t="str">
        <f>"F"&amp;D9</f>
        <v>F21</v>
      </c>
      <c r="E13" s="21" t="s">
        <v>37</v>
      </c>
      <c r="F13" s="25">
        <f ca="1">ROUND(2*(F12-$C$7)/$C$8,0)/2+F11</f>
        <v>3853.5</v>
      </c>
    </row>
    <row r="14" spans="1:6" s="11" customFormat="1" ht="12.95" customHeight="1" x14ac:dyDescent="0.2">
      <c r="A14" s="21" t="s">
        <v>31</v>
      </c>
      <c r="B14" s="21"/>
      <c r="C14" s="22" t="str">
        <f>"R"&amp;C9</f>
        <v>R21</v>
      </c>
      <c r="D14" s="22" t="str">
        <f>"S"&amp;D9</f>
        <v>S21</v>
      </c>
      <c r="E14" s="21" t="s">
        <v>38</v>
      </c>
      <c r="F14" s="24">
        <f ca="1">ROUND(2*(F12-$C$15)/$C$16,0)/2+F11</f>
        <v>2462.5</v>
      </c>
    </row>
    <row r="15" spans="1:6" s="11" customFormat="1" ht="12.95" customHeight="1" x14ac:dyDescent="0.2">
      <c r="A15" s="26" t="s">
        <v>15</v>
      </c>
      <c r="C15" s="27">
        <f ca="1">($C7+C11)+($C8+C12)*INT(MAX($F21:$F3533))</f>
        <v>52978.720248801998</v>
      </c>
      <c r="D15" s="27">
        <f ca="1">($C7+D11)+($C8+D12)*INT(MAX($F21:$F3533))</f>
        <v>52979.272764870242</v>
      </c>
      <c r="E15" s="21" t="s">
        <v>39</v>
      </c>
      <c r="F15" s="28">
        <f ca="1">+$C$15+$C$16*F14-15018.5-$C$5/24</f>
        <v>45358.864711667295</v>
      </c>
    </row>
    <row r="16" spans="1:6" s="11" customFormat="1" ht="12.95" customHeight="1" x14ac:dyDescent="0.2">
      <c r="A16" s="14" t="s">
        <v>4</v>
      </c>
      <c r="C16" s="29">
        <f ca="1">+$C8+C12</f>
        <v>3.0043649256982574</v>
      </c>
      <c r="D16" s="24">
        <f ca="1">+$C8+D12</f>
        <v>3.0043680484081521</v>
      </c>
      <c r="E16" s="30"/>
      <c r="F16" s="30" t="s">
        <v>34</v>
      </c>
    </row>
    <row r="17" spans="1:19" s="11" customFormat="1" ht="12.95" customHeight="1" thickBot="1" x14ac:dyDescent="0.25">
      <c r="A17" s="21" t="s">
        <v>28</v>
      </c>
      <c r="C17" s="11">
        <f>COUNT(C21:C1247)</f>
        <v>8</v>
      </c>
    </row>
    <row r="18" spans="1:19" s="11" customFormat="1" ht="12.95" customHeight="1" thickTop="1" thickBot="1" x14ac:dyDescent="0.25">
      <c r="A18" s="14" t="s">
        <v>21</v>
      </c>
      <c r="C18" s="31">
        <f ca="1">+C15</f>
        <v>52978.720248801998</v>
      </c>
      <c r="D18" s="32">
        <f ca="1">+C16</f>
        <v>3.0043649256982574</v>
      </c>
      <c r="E18" s="33">
        <f>R19</f>
        <v>4</v>
      </c>
    </row>
    <row r="19" spans="1:19" s="11" customFormat="1" ht="12.95" customHeight="1" thickTop="1" thickBot="1" x14ac:dyDescent="0.25">
      <c r="A19" s="14" t="s">
        <v>22</v>
      </c>
      <c r="C19" s="31">
        <f ca="1">+D15</f>
        <v>52979.272764870242</v>
      </c>
      <c r="D19" s="32">
        <f ca="1">+D16</f>
        <v>3.0043680484081521</v>
      </c>
      <c r="E19" s="33">
        <f>S19</f>
        <v>4</v>
      </c>
      <c r="R19" s="11">
        <f>COUNT(R21:R322)</f>
        <v>4</v>
      </c>
      <c r="S19" s="11">
        <f>COUNT(S21:S322)</f>
        <v>4</v>
      </c>
    </row>
    <row r="20" spans="1:19" s="11" customFormat="1" ht="12.95" customHeight="1" thickTop="1" thickBot="1" x14ac:dyDescent="0.25">
      <c r="A20" s="23" t="s">
        <v>5</v>
      </c>
      <c r="B20" s="23" t="s">
        <v>6</v>
      </c>
      <c r="C20" s="23" t="s">
        <v>7</v>
      </c>
      <c r="D20" s="23" t="s">
        <v>11</v>
      </c>
      <c r="E20" s="23" t="s">
        <v>8</v>
      </c>
      <c r="F20" s="23" t="s">
        <v>9</v>
      </c>
      <c r="G20" s="23" t="s">
        <v>10</v>
      </c>
      <c r="H20" s="34" t="s">
        <v>42</v>
      </c>
      <c r="I20" s="34" t="s">
        <v>49</v>
      </c>
      <c r="J20" s="34" t="s">
        <v>48</v>
      </c>
      <c r="K20" s="34" t="s">
        <v>25</v>
      </c>
      <c r="L20" s="34" t="s">
        <v>26</v>
      </c>
      <c r="M20" s="34" t="s">
        <v>17</v>
      </c>
      <c r="N20" s="34" t="s">
        <v>20</v>
      </c>
      <c r="O20" s="34" t="s">
        <v>23</v>
      </c>
      <c r="P20" s="35" t="s">
        <v>24</v>
      </c>
      <c r="Q20" s="23" t="s">
        <v>12</v>
      </c>
      <c r="R20" s="36" t="s">
        <v>18</v>
      </c>
      <c r="S20" s="36" t="s">
        <v>19</v>
      </c>
    </row>
    <row r="21" spans="1:19" s="11" customFormat="1" ht="12.95" customHeight="1" x14ac:dyDescent="0.2">
      <c r="A21" s="11" t="s">
        <v>42</v>
      </c>
      <c r="C21" s="19">
        <f>C7</f>
        <v>48799.646000000001</v>
      </c>
      <c r="D21" s="19" t="s">
        <v>27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H21" s="11">
        <f>+G21</f>
        <v>0</v>
      </c>
      <c r="O21" s="11">
        <f ca="1">+C$11+C$12*$F21</f>
        <v>2.6371557194279568E-3</v>
      </c>
      <c r="P21" s="11">
        <f ca="1">+D$11+D$12*$F21</f>
        <v>0.55080953449965842</v>
      </c>
      <c r="Q21" s="37">
        <f>+C21-15018.5</f>
        <v>33781.146000000001</v>
      </c>
      <c r="R21" s="11">
        <f>G21</f>
        <v>0</v>
      </c>
    </row>
    <row r="22" spans="1:19" s="11" customFormat="1" ht="12.95" customHeight="1" x14ac:dyDescent="0.2">
      <c r="A22" s="8" t="s">
        <v>44</v>
      </c>
      <c r="B22" s="9" t="s">
        <v>45</v>
      </c>
      <c r="C22" s="8">
        <v>47979.455999999998</v>
      </c>
      <c r="D22" s="8" t="s">
        <v>27</v>
      </c>
      <c r="E22" s="11">
        <f t="shared" ref="E22:E28" si="0">+(C22-C$7)/C$8</f>
        <v>-272.99181979790711</v>
      </c>
      <c r="F22" s="11">
        <f t="shared" ref="F22:F28" si="1">ROUND(2*E22,0)/2</f>
        <v>-273</v>
      </c>
      <c r="G22" s="11">
        <f t="shared" ref="G22:G28" si="2">+C22-(C$7+F22*C$8)</f>
        <v>2.4576999996497761E-2</v>
      </c>
      <c r="I22" s="11">
        <f>+G22</f>
        <v>2.4576999996497761E-2</v>
      </c>
      <c r="O22" s="11">
        <f t="shared" ref="O22:O28" ca="1" si="3">+C$11+C$12*$F22</f>
        <v>2.5589440095170612E-2</v>
      </c>
      <c r="P22" s="11">
        <f t="shared" ref="P22:P28" ca="1" si="4">+D$11+D$12*$F22</f>
        <v>0.57290931907419662</v>
      </c>
      <c r="Q22" s="37">
        <f t="shared" ref="Q22:Q28" si="5">+C22-15018.5</f>
        <v>32960.955999999998</v>
      </c>
      <c r="R22" s="11">
        <f>G22</f>
        <v>2.4576999996497761E-2</v>
      </c>
    </row>
    <row r="23" spans="1:19" s="11" customFormat="1" ht="12.95" customHeight="1" x14ac:dyDescent="0.2">
      <c r="A23" s="8" t="s">
        <v>44</v>
      </c>
      <c r="B23" s="9" t="s">
        <v>45</v>
      </c>
      <c r="C23" s="8">
        <v>48655.45</v>
      </c>
      <c r="D23" s="8" t="s">
        <v>27</v>
      </c>
      <c r="E23" s="11">
        <f t="shared" si="0"/>
        <v>-47.994157997024928</v>
      </c>
      <c r="F23" s="11">
        <f t="shared" si="1"/>
        <v>-48</v>
      </c>
      <c r="G23" s="11">
        <f t="shared" si="2"/>
        <v>1.7551999997522216E-2</v>
      </c>
      <c r="I23" s="11">
        <f>+G23</f>
        <v>1.7551999997522216E-2</v>
      </c>
      <c r="O23" s="11">
        <f t="shared" ca="1" si="3"/>
        <v>6.6727222030750167E-3</v>
      </c>
      <c r="P23" s="11">
        <f t="shared" ca="1" si="4"/>
        <v>0.55469521090836849</v>
      </c>
      <c r="Q23" s="37">
        <f t="shared" si="5"/>
        <v>33636.949999999997</v>
      </c>
      <c r="R23" s="11">
        <f>G23</f>
        <v>1.7551999997522216E-2</v>
      </c>
    </row>
    <row r="24" spans="1:19" s="11" customFormat="1" ht="12.95" customHeight="1" x14ac:dyDescent="0.2">
      <c r="A24" s="8" t="s">
        <v>44</v>
      </c>
      <c r="B24" s="9" t="s">
        <v>45</v>
      </c>
      <c r="C24" s="8">
        <v>48697.493000000002</v>
      </c>
      <c r="D24" s="8" t="s">
        <v>27</v>
      </c>
      <c r="E24" s="11">
        <f t="shared" si="0"/>
        <v>-34.000577144094784</v>
      </c>
      <c r="F24" s="11">
        <f t="shared" si="1"/>
        <v>-34</v>
      </c>
      <c r="G24" s="11">
        <f t="shared" si="2"/>
        <v>-1.7339999976684339E-3</v>
      </c>
      <c r="I24" s="11">
        <f>+G24</f>
        <v>-1.7339999976684339E-3</v>
      </c>
      <c r="O24" s="11">
        <f t="shared" ca="1" si="3"/>
        <v>5.4956819786779578E-3</v>
      </c>
      <c r="P24" s="11">
        <f t="shared" ca="1" si="4"/>
        <v>0.55356188862249467</v>
      </c>
      <c r="Q24" s="37">
        <f t="shared" si="5"/>
        <v>33678.993000000002</v>
      </c>
      <c r="R24" s="11">
        <f>G24</f>
        <v>-1.7339999976684339E-3</v>
      </c>
    </row>
    <row r="25" spans="1:19" s="11" customFormat="1" ht="12.95" customHeight="1" x14ac:dyDescent="0.2">
      <c r="A25" s="8" t="s">
        <v>44</v>
      </c>
      <c r="B25" s="9" t="s">
        <v>46</v>
      </c>
      <c r="C25" s="8">
        <v>48801.699000000001</v>
      </c>
      <c r="D25" s="8" t="s">
        <v>27</v>
      </c>
      <c r="E25" s="11">
        <f t="shared" si="0"/>
        <v>0.68331996981805432</v>
      </c>
      <c r="F25" s="11">
        <f t="shared" si="1"/>
        <v>0.5</v>
      </c>
      <c r="G25" s="11">
        <f t="shared" si="2"/>
        <v>0.55077549999987241</v>
      </c>
      <c r="I25" s="11">
        <f>+G25</f>
        <v>0.55077549999987241</v>
      </c>
      <c r="O25" s="11">
        <f t="shared" ca="1" si="3"/>
        <v>2.5951185685566332E-3</v>
      </c>
      <c r="P25" s="11">
        <f t="shared" ca="1" si="4"/>
        <v>0.55076905870373438</v>
      </c>
      <c r="Q25" s="37">
        <f t="shared" si="5"/>
        <v>33783.199000000001</v>
      </c>
      <c r="S25" s="11">
        <f>G25</f>
        <v>0.55077549999987241</v>
      </c>
    </row>
    <row r="26" spans="1:19" s="11" customFormat="1" ht="12.95" customHeight="1" x14ac:dyDescent="0.2">
      <c r="A26" s="8" t="s">
        <v>44</v>
      </c>
      <c r="B26" s="9" t="s">
        <v>46</v>
      </c>
      <c r="C26" s="8">
        <v>52971.748999999996</v>
      </c>
      <c r="D26" s="8" t="s">
        <v>27</v>
      </c>
      <c r="E26" s="11">
        <f t="shared" si="0"/>
        <v>1388.6416444412921</v>
      </c>
      <c r="F26" s="11">
        <f t="shared" si="1"/>
        <v>1388.5</v>
      </c>
      <c r="G26" s="11">
        <f t="shared" si="2"/>
        <v>0.42556349999358645</v>
      </c>
      <c r="I26" s="11">
        <f>+G26</f>
        <v>0.42556349999358645</v>
      </c>
      <c r="O26" s="11">
        <f t="shared" ca="1" si="3"/>
        <v>-0.11410001225023753</v>
      </c>
      <c r="P26" s="11">
        <f t="shared" ca="1" si="4"/>
        <v>0.43840824921853644</v>
      </c>
      <c r="Q26" s="37">
        <f t="shared" si="5"/>
        <v>37953.248999999996</v>
      </c>
      <c r="S26" s="11">
        <f>G26</f>
        <v>0.42556349999358645</v>
      </c>
    </row>
    <row r="27" spans="1:19" s="11" customFormat="1" ht="12.95" customHeight="1" x14ac:dyDescent="0.2">
      <c r="A27" s="8" t="s">
        <v>44</v>
      </c>
      <c r="B27" s="9" t="s">
        <v>46</v>
      </c>
      <c r="C27" s="8">
        <v>52974.781000000003</v>
      </c>
      <c r="D27" s="8" t="s">
        <v>27</v>
      </c>
      <c r="E27" s="11">
        <f t="shared" si="0"/>
        <v>1389.6508145087507</v>
      </c>
      <c r="F27" s="11">
        <f t="shared" si="1"/>
        <v>1389.5</v>
      </c>
      <c r="G27" s="11">
        <f t="shared" si="2"/>
        <v>0.45311450000008335</v>
      </c>
      <c r="I27" s="11">
        <f>+G27</f>
        <v>0.45311450000008335</v>
      </c>
      <c r="O27" s="11">
        <f t="shared" ca="1" si="3"/>
        <v>-0.11418408655198017</v>
      </c>
      <c r="P27" s="11">
        <f t="shared" ca="1" si="4"/>
        <v>0.43832729762668832</v>
      </c>
      <c r="Q27" s="37">
        <f t="shared" si="5"/>
        <v>37956.281000000003</v>
      </c>
      <c r="S27" s="11">
        <f>G27</f>
        <v>0.45311450000008335</v>
      </c>
    </row>
    <row r="28" spans="1:19" s="11" customFormat="1" ht="12.95" customHeight="1" x14ac:dyDescent="0.2">
      <c r="A28" s="8" t="s">
        <v>44</v>
      </c>
      <c r="B28" s="9" t="s">
        <v>46</v>
      </c>
      <c r="C28" s="8">
        <v>52980.773000000001</v>
      </c>
      <c r="D28" s="8" t="s">
        <v>27</v>
      </c>
      <c r="E28" s="11">
        <f t="shared" si="0"/>
        <v>1391.6451901829587</v>
      </c>
      <c r="F28" s="11">
        <f t="shared" si="1"/>
        <v>1391.5</v>
      </c>
      <c r="G28" s="11">
        <f t="shared" si="2"/>
        <v>0.43621649999840884</v>
      </c>
      <c r="I28" s="11">
        <f>+G28</f>
        <v>0.43621649999840884</v>
      </c>
      <c r="O28" s="11">
        <f t="shared" ca="1" si="3"/>
        <v>-0.11435223515546547</v>
      </c>
      <c r="P28" s="11">
        <f t="shared" ca="1" si="4"/>
        <v>0.43816539444299207</v>
      </c>
      <c r="Q28" s="37">
        <f t="shared" si="5"/>
        <v>37962.273000000001</v>
      </c>
      <c r="S28" s="11">
        <f>G28</f>
        <v>0.43621649999840884</v>
      </c>
    </row>
    <row r="29" spans="1:19" s="11" customFormat="1" ht="12.95" customHeight="1" x14ac:dyDescent="0.2">
      <c r="A29" s="6"/>
      <c r="B29" s="38"/>
      <c r="C29" s="39"/>
      <c r="D29" s="39"/>
      <c r="Q29" s="37"/>
    </row>
    <row r="30" spans="1:19" s="11" customFormat="1" ht="12.95" customHeight="1" x14ac:dyDescent="0.2">
      <c r="A30" s="40"/>
      <c r="B30" s="12"/>
      <c r="C30" s="41"/>
      <c r="D30" s="19"/>
      <c r="Q30" s="37"/>
    </row>
    <row r="31" spans="1:19" s="11" customFormat="1" ht="12.95" customHeight="1" x14ac:dyDescent="0.2">
      <c r="A31" s="6"/>
      <c r="B31" s="42"/>
      <c r="C31" s="41"/>
      <c r="D31" s="41"/>
      <c r="Q31" s="37"/>
    </row>
    <row r="32" spans="1:19" s="11" customFormat="1" ht="12.95" customHeight="1" x14ac:dyDescent="0.2">
      <c r="A32" s="6"/>
      <c r="B32" s="42"/>
      <c r="C32" s="41"/>
      <c r="D32" s="41"/>
      <c r="Q32" s="37"/>
    </row>
    <row r="33" spans="1:17" s="11" customFormat="1" ht="12.95" customHeight="1" x14ac:dyDescent="0.2">
      <c r="A33" s="7"/>
      <c r="B33" s="12"/>
      <c r="C33" s="41"/>
      <c r="D33" s="19"/>
      <c r="Q33" s="37"/>
    </row>
    <row r="34" spans="1:17" s="11" customFormat="1" ht="12.95" customHeight="1" x14ac:dyDescent="0.2">
      <c r="A34" s="7"/>
      <c r="B34" s="12"/>
      <c r="C34" s="41"/>
      <c r="D34" s="19"/>
      <c r="Q34" s="37"/>
    </row>
    <row r="35" spans="1:17" x14ac:dyDescent="0.2">
      <c r="A35" s="7"/>
      <c r="B35" s="3"/>
      <c r="C35" s="4"/>
      <c r="D35" s="5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6" sqref="C46"/>
    </sheetView>
  </sheetViews>
  <sheetFormatPr defaultRowHeight="12.75" x14ac:dyDescent="0.2"/>
  <sheetData>
    <row r="1" spans="1:1" x14ac:dyDescent="0.2">
      <c r="A1" s="10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2024-03-04T06:17:39Z</dcterms:modified>
</cp:coreProperties>
</file>