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4055F78-8226-4F06-8965-36183646540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I28" i="1"/>
  <c r="E29" i="1"/>
  <c r="F29" i="1"/>
  <c r="G29" i="1"/>
  <c r="I29" i="1"/>
  <c r="E30" i="1"/>
  <c r="F30" i="1"/>
  <c r="G30" i="1"/>
  <c r="I30" i="1"/>
  <c r="E31" i="1"/>
  <c r="F31" i="1"/>
  <c r="G31" i="1"/>
  <c r="I31" i="1"/>
  <c r="E32" i="1"/>
  <c r="F32" i="1"/>
  <c r="G32" i="1"/>
  <c r="I32" i="1"/>
  <c r="E33" i="1"/>
  <c r="F33" i="1"/>
  <c r="G33" i="1"/>
  <c r="I33" i="1"/>
  <c r="E34" i="1"/>
  <c r="F34" i="1"/>
  <c r="G34" i="1"/>
  <c r="I34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C21" i="1"/>
  <c r="G11" i="1"/>
  <c r="F11" i="1"/>
  <c r="E21" i="1"/>
  <c r="F21" i="1"/>
  <c r="G21" i="1"/>
  <c r="H21" i="1"/>
  <c r="E14" i="1"/>
  <c r="E15" i="1" s="1"/>
  <c r="C17" i="1"/>
  <c r="Q21" i="1"/>
  <c r="C11" i="1"/>
  <c r="C12" i="1" l="1"/>
  <c r="C16" i="1" l="1"/>
  <c r="D18" i="1" s="1"/>
  <c r="O21" i="1"/>
  <c r="O34" i="1"/>
  <c r="O30" i="1"/>
  <c r="O28" i="1"/>
  <c r="O23" i="1"/>
  <c r="O24" i="1"/>
  <c r="O22" i="1"/>
  <c r="O27" i="1"/>
  <c r="O26" i="1"/>
  <c r="O31" i="1"/>
  <c r="O29" i="1"/>
  <c r="C15" i="1"/>
  <c r="O25" i="1"/>
  <c r="O33" i="1"/>
  <c r="O32" i="1"/>
  <c r="E16" i="1" l="1"/>
  <c r="E17" i="1" s="1"/>
  <c r="C18" i="1"/>
</calcChain>
</file>

<file path=xl/sharedStrings.xml><?xml version="1.0" encoding="utf-8"?>
<sst xmlns="http://schemas.openxmlformats.org/spreadsheetml/2006/main" count="89" uniqueCount="48">
  <si>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</si>
  <si>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</si>
  <si>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</si>
  <si>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</si>
  <si>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</si>
  <si>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</si>
  <si>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</si>
  <si>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</si>
  <si>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</si>
  <si>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</si>
  <si>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</si>
  <si>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</si>
  <si>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</si>
  <si>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</si>
  <si>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</si>
  <si>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</si>
  <si>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</si>
  <si>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</si>
  <si>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</si>
  <si>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</si>
  <si>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</si>
  <si>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</si>
  <si>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</si>
  <si>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</si>
  <si>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</si>
  <si>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</si>
  <si>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</si>
  <si>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</si>
  <si>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</si>
  <si>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</si>
  <si>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</si>
  <si>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</si>
  <si>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</si>
  <si>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</si>
  <si>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</si>
  <si>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</si>
  <si>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</si>
  <si>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</si>
  <si>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</si>
  <si>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</si>
  <si>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</si>
  <si>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V0399 Pup / GSC 8138-0357</t>
  </si>
  <si>
    <t>EA</t>
  </si>
  <si>
    <t>IBVS 5631</t>
  </si>
  <si>
    <t>II</t>
  </si>
  <si>
    <t>I</t>
  </si>
  <si>
    <t>vis?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</si>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</sst>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3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V0399 Pup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58</c:v>
                </c:pt>
                <c:pt idx="3">
                  <c:v>67.5</c:v>
                </c:pt>
                <c:pt idx="4">
                  <c:v>169</c:v>
                </c:pt>
                <c:pt idx="5">
                  <c:v>278</c:v>
                </c:pt>
                <c:pt idx="6">
                  <c:v>1038</c:v>
                </c:pt>
                <c:pt idx="7">
                  <c:v>1112.5</c:v>
                </c:pt>
                <c:pt idx="8">
                  <c:v>1235.5</c:v>
                </c:pt>
                <c:pt idx="9">
                  <c:v>1236.5</c:v>
                </c:pt>
                <c:pt idx="10">
                  <c:v>1238</c:v>
                </c:pt>
                <c:pt idx="11">
                  <c:v>1277.5</c:v>
                </c:pt>
                <c:pt idx="12">
                  <c:v>1427</c:v>
                </c:pt>
                <c:pt idx="13">
                  <c:v>1440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09-446A-9628-68AE385EFD5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58</c:v>
                </c:pt>
                <c:pt idx="3">
                  <c:v>67.5</c:v>
                </c:pt>
                <c:pt idx="4">
                  <c:v>169</c:v>
                </c:pt>
                <c:pt idx="5">
                  <c:v>278</c:v>
                </c:pt>
                <c:pt idx="6">
                  <c:v>1038</c:v>
                </c:pt>
                <c:pt idx="7">
                  <c:v>1112.5</c:v>
                </c:pt>
                <c:pt idx="8">
                  <c:v>1235.5</c:v>
                </c:pt>
                <c:pt idx="9">
                  <c:v>1236.5</c:v>
                </c:pt>
                <c:pt idx="10">
                  <c:v>1238</c:v>
                </c:pt>
                <c:pt idx="11">
                  <c:v>1277.5</c:v>
                </c:pt>
                <c:pt idx="12">
                  <c:v>1427</c:v>
                </c:pt>
                <c:pt idx="13">
                  <c:v>1440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0.14488500000879867</c:v>
                </c:pt>
                <c:pt idx="2">
                  <c:v>1.8660000008821953E-2</c:v>
                </c:pt>
                <c:pt idx="3">
                  <c:v>0.27047500000480795</c:v>
                </c:pt>
                <c:pt idx="4">
                  <c:v>-1.6869999992195517E-2</c:v>
                </c:pt>
                <c:pt idx="5">
                  <c:v>-1.6940000001341105E-2</c:v>
                </c:pt>
                <c:pt idx="6">
                  <c:v>2.4259999998321291E-2</c:v>
                </c:pt>
                <c:pt idx="7">
                  <c:v>-0.10187500000029104</c:v>
                </c:pt>
                <c:pt idx="8">
                  <c:v>-0.10916499999439111</c:v>
                </c:pt>
                <c:pt idx="9">
                  <c:v>-0.1073949999990873</c:v>
                </c:pt>
                <c:pt idx="10">
                  <c:v>1.3260000006994233E-2</c:v>
                </c:pt>
                <c:pt idx="11">
                  <c:v>-0.16082499999902211</c:v>
                </c:pt>
                <c:pt idx="12">
                  <c:v>-1.1209999996935949E-2</c:v>
                </c:pt>
                <c:pt idx="13">
                  <c:v>3.7999999985913746E-3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09-446A-9628-68AE385EFD5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58</c:v>
                </c:pt>
                <c:pt idx="3">
                  <c:v>67.5</c:v>
                </c:pt>
                <c:pt idx="4">
                  <c:v>169</c:v>
                </c:pt>
                <c:pt idx="5">
                  <c:v>278</c:v>
                </c:pt>
                <c:pt idx="6">
                  <c:v>1038</c:v>
                </c:pt>
                <c:pt idx="7">
                  <c:v>1112.5</c:v>
                </c:pt>
                <c:pt idx="8">
                  <c:v>1235.5</c:v>
                </c:pt>
                <c:pt idx="9">
                  <c:v>1236.5</c:v>
                </c:pt>
                <c:pt idx="10">
                  <c:v>1238</c:v>
                </c:pt>
                <c:pt idx="11">
                  <c:v>1277.5</c:v>
                </c:pt>
                <c:pt idx="12">
                  <c:v>1427</c:v>
                </c:pt>
                <c:pt idx="13">
                  <c:v>1440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F09-446A-9628-68AE385EFD5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58</c:v>
                </c:pt>
                <c:pt idx="3">
                  <c:v>67.5</c:v>
                </c:pt>
                <c:pt idx="4">
                  <c:v>169</c:v>
                </c:pt>
                <c:pt idx="5">
                  <c:v>278</c:v>
                </c:pt>
                <c:pt idx="6">
                  <c:v>1038</c:v>
                </c:pt>
                <c:pt idx="7">
                  <c:v>1112.5</c:v>
                </c:pt>
                <c:pt idx="8">
                  <c:v>1235.5</c:v>
                </c:pt>
                <c:pt idx="9">
                  <c:v>1236.5</c:v>
                </c:pt>
                <c:pt idx="10">
                  <c:v>1238</c:v>
                </c:pt>
                <c:pt idx="11">
                  <c:v>1277.5</c:v>
                </c:pt>
                <c:pt idx="12">
                  <c:v>1427</c:v>
                </c:pt>
                <c:pt idx="13">
                  <c:v>1440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F09-446A-9628-68AE385EFD5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58</c:v>
                </c:pt>
                <c:pt idx="3">
                  <c:v>67.5</c:v>
                </c:pt>
                <c:pt idx="4">
                  <c:v>169</c:v>
                </c:pt>
                <c:pt idx="5">
                  <c:v>278</c:v>
                </c:pt>
                <c:pt idx="6">
                  <c:v>1038</c:v>
                </c:pt>
                <c:pt idx="7">
                  <c:v>1112.5</c:v>
                </c:pt>
                <c:pt idx="8">
                  <c:v>1235.5</c:v>
                </c:pt>
                <c:pt idx="9">
                  <c:v>1236.5</c:v>
                </c:pt>
                <c:pt idx="10">
                  <c:v>1238</c:v>
                </c:pt>
                <c:pt idx="11">
                  <c:v>1277.5</c:v>
                </c:pt>
                <c:pt idx="12">
                  <c:v>1427</c:v>
                </c:pt>
                <c:pt idx="13">
                  <c:v>1440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F09-446A-9628-68AE385EFD5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58</c:v>
                </c:pt>
                <c:pt idx="3">
                  <c:v>67.5</c:v>
                </c:pt>
                <c:pt idx="4">
                  <c:v>169</c:v>
                </c:pt>
                <c:pt idx="5">
                  <c:v>278</c:v>
                </c:pt>
                <c:pt idx="6">
                  <c:v>1038</c:v>
                </c:pt>
                <c:pt idx="7">
                  <c:v>1112.5</c:v>
                </c:pt>
                <c:pt idx="8">
                  <c:v>1235.5</c:v>
                </c:pt>
                <c:pt idx="9">
                  <c:v>1236.5</c:v>
                </c:pt>
                <c:pt idx="10">
                  <c:v>1238</c:v>
                </c:pt>
                <c:pt idx="11">
                  <c:v>1277.5</c:v>
                </c:pt>
                <c:pt idx="12">
                  <c:v>1427</c:v>
                </c:pt>
                <c:pt idx="13">
                  <c:v>1440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F09-446A-9628-68AE385EFD5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58</c:v>
                </c:pt>
                <c:pt idx="3">
                  <c:v>67.5</c:v>
                </c:pt>
                <c:pt idx="4">
                  <c:v>169</c:v>
                </c:pt>
                <c:pt idx="5">
                  <c:v>278</c:v>
                </c:pt>
                <c:pt idx="6">
                  <c:v>1038</c:v>
                </c:pt>
                <c:pt idx="7">
                  <c:v>1112.5</c:v>
                </c:pt>
                <c:pt idx="8">
                  <c:v>1235.5</c:v>
                </c:pt>
                <c:pt idx="9">
                  <c:v>1236.5</c:v>
                </c:pt>
                <c:pt idx="10">
                  <c:v>1238</c:v>
                </c:pt>
                <c:pt idx="11">
                  <c:v>1277.5</c:v>
                </c:pt>
                <c:pt idx="12">
                  <c:v>1427</c:v>
                </c:pt>
                <c:pt idx="13">
                  <c:v>1440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F09-446A-9628-68AE385EFD5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58</c:v>
                </c:pt>
                <c:pt idx="3">
                  <c:v>67.5</c:v>
                </c:pt>
                <c:pt idx="4">
                  <c:v>169</c:v>
                </c:pt>
                <c:pt idx="5">
                  <c:v>278</c:v>
                </c:pt>
                <c:pt idx="6">
                  <c:v>1038</c:v>
                </c:pt>
                <c:pt idx="7">
                  <c:v>1112.5</c:v>
                </c:pt>
                <c:pt idx="8">
                  <c:v>1235.5</c:v>
                </c:pt>
                <c:pt idx="9">
                  <c:v>1236.5</c:v>
                </c:pt>
                <c:pt idx="10">
                  <c:v>1238</c:v>
                </c:pt>
                <c:pt idx="11">
                  <c:v>1277.5</c:v>
                </c:pt>
                <c:pt idx="12">
                  <c:v>1427</c:v>
                </c:pt>
                <c:pt idx="13">
                  <c:v>1440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7.6803509258166924E-2</c:v>
                </c:pt>
                <c:pt idx="1">
                  <c:v>7.6750371182463986E-2</c:v>
                </c:pt>
                <c:pt idx="2">
                  <c:v>7.0639492476626611E-2</c:v>
                </c:pt>
                <c:pt idx="3">
                  <c:v>6.962986903827087E-2</c:v>
                </c:pt>
                <c:pt idx="4">
                  <c:v>5.8842839670575332E-2</c:v>
                </c:pt>
                <c:pt idx="5">
                  <c:v>4.7258739167335778E-2</c:v>
                </c:pt>
                <c:pt idx="6">
                  <c:v>-3.3511135901123451E-2</c:v>
                </c:pt>
                <c:pt idx="7">
                  <c:v>-4.1428709180860571E-2</c:v>
                </c:pt>
                <c:pt idx="8">
                  <c:v>-5.4500675803782261E-2</c:v>
                </c:pt>
                <c:pt idx="9">
                  <c:v>-5.4606951955188138E-2</c:v>
                </c:pt>
                <c:pt idx="10">
                  <c:v>-5.4766366182296938E-2</c:v>
                </c:pt>
                <c:pt idx="11">
                  <c:v>-5.8964274162828706E-2</c:v>
                </c:pt>
                <c:pt idx="12">
                  <c:v>-7.4852558798005869E-2</c:v>
                </c:pt>
                <c:pt idx="13">
                  <c:v>-7.623414876628215E-2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F09-446A-9628-68AE385EFD5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58</c:v>
                </c:pt>
                <c:pt idx="3">
                  <c:v>67.5</c:v>
                </c:pt>
                <c:pt idx="4">
                  <c:v>169</c:v>
                </c:pt>
                <c:pt idx="5">
                  <c:v>278</c:v>
                </c:pt>
                <c:pt idx="6">
                  <c:v>1038</c:v>
                </c:pt>
                <c:pt idx="7">
                  <c:v>1112.5</c:v>
                </c:pt>
                <c:pt idx="8">
                  <c:v>1235.5</c:v>
                </c:pt>
                <c:pt idx="9">
                  <c:v>1236.5</c:v>
                </c:pt>
                <c:pt idx="10">
                  <c:v>1238</c:v>
                </c:pt>
                <c:pt idx="11">
                  <c:v>1277.5</c:v>
                </c:pt>
                <c:pt idx="12">
                  <c:v>1427</c:v>
                </c:pt>
                <c:pt idx="13">
                  <c:v>1440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F09-446A-9628-68AE385EF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6652416"/>
        <c:axId val="1"/>
      </c:scatterChart>
      <c:valAx>
        <c:axId val="826652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6652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020C2BD-EA37-9296-DC8E-01680A6F81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</row>
    <row r="2" spans="1:7" s="5" customFormat="1" ht="12.95" customHeight="1" x14ac:dyDescent="0.2">
      <c r="A2" s="5" t="s">
        <v>23</v>
      </c>
      <c r="B2" s="5" t="s">
        <v>42</v>
      </c>
      <c r="C2" s="6"/>
      <c r="D2" s="6"/>
    </row>
    <row r="3" spans="1:7" s="5" customFormat="1" ht="12.95" customHeight="1" thickBot="1" x14ac:dyDescent="0.25"/>
    <row r="4" spans="1:7" s="5" customFormat="1" ht="12.95" customHeight="1" thickTop="1" thickBot="1" x14ac:dyDescent="0.25">
      <c r="A4" s="7" t="s">
        <v>0</v>
      </c>
      <c r="C4" s="8" t="s">
        <v>39</v>
      </c>
      <c r="D4" s="9" t="s">
        <v>39</v>
      </c>
    </row>
    <row r="5" spans="1:7" s="5" customFormat="1" ht="12.95" customHeight="1" x14ac:dyDescent="0.2"/>
    <row r="6" spans="1:7" s="5" customFormat="1" ht="12.95" customHeight="1" x14ac:dyDescent="0.2">
      <c r="A6" s="7" t="s">
        <v>1</v>
      </c>
      <c r="C6" s="32"/>
    </row>
    <row r="7" spans="1:7" s="5" customFormat="1" ht="12.95" customHeight="1" x14ac:dyDescent="0.2">
      <c r="A7" s="5" t="s">
        <v>2</v>
      </c>
      <c r="C7" s="32">
        <v>47889.737999999998</v>
      </c>
      <c r="D7" s="11" t="s">
        <v>40</v>
      </c>
    </row>
    <row r="8" spans="1:7" s="5" customFormat="1" ht="12.95" customHeight="1" x14ac:dyDescent="0.2">
      <c r="A8" s="5" t="s">
        <v>3</v>
      </c>
      <c r="C8" s="32">
        <v>3.9102299999999999</v>
      </c>
      <c r="D8" s="11" t="s">
        <v>40</v>
      </c>
    </row>
    <row r="9" spans="1:7" s="5" customFormat="1" ht="12.95" customHeight="1" x14ac:dyDescent="0.2">
      <c r="A9" s="12" t="s">
        <v>29</v>
      </c>
      <c r="C9" s="13">
        <v>-9.5</v>
      </c>
      <c r="D9" s="5" t="s">
        <v>30</v>
      </c>
    </row>
    <row r="10" spans="1:7" s="5" customFormat="1" ht="12.95" customHeight="1" thickBot="1" x14ac:dyDescent="0.25">
      <c r="C10" s="14" t="s">
        <v>19</v>
      </c>
      <c r="D10" s="14" t="s">
        <v>20</v>
      </c>
    </row>
    <row r="11" spans="1:7" s="5" customFormat="1" ht="12.95" customHeight="1" x14ac:dyDescent="0.2">
      <c r="A11" s="5" t="s">
        <v>15</v>
      </c>
      <c r="C11" s="15">
        <f ca="1">INTERCEPT(INDIRECT($G$11):G992,INDIRECT($F$11):F992)</f>
        <v>7.6803509258166924E-2</v>
      </c>
      <c r="D11" s="6"/>
      <c r="F11" s="16" t="str">
        <f>"F"&amp;E19</f>
        <v>F21</v>
      </c>
      <c r="G11" s="15" t="str">
        <f>"G"&amp;E19</f>
        <v>G21</v>
      </c>
    </row>
    <row r="12" spans="1:7" s="5" customFormat="1" ht="12.95" customHeight="1" x14ac:dyDescent="0.2">
      <c r="A12" s="5" t="s">
        <v>16</v>
      </c>
      <c r="C12" s="15">
        <f ca="1">SLOPE(INDIRECT($G$11):G992,INDIRECT($F$11):F992)</f>
        <v>-1.0627615140586741E-4</v>
      </c>
      <c r="D12" s="6"/>
    </row>
    <row r="13" spans="1:7" s="5" customFormat="1" ht="12.95" customHeight="1" x14ac:dyDescent="0.2">
      <c r="A13" s="5" t="s">
        <v>18</v>
      </c>
      <c r="C13" s="6" t="s">
        <v>13</v>
      </c>
      <c r="D13" s="17" t="s">
        <v>36</v>
      </c>
      <c r="E13" s="13">
        <v>1</v>
      </c>
    </row>
    <row r="14" spans="1:7" s="5" customFormat="1" ht="12.95" customHeight="1" x14ac:dyDescent="0.2">
      <c r="D14" s="17" t="s">
        <v>31</v>
      </c>
      <c r="E14" s="18">
        <f ca="1">NOW()+15018.5+$C$9/24</f>
        <v>60373.804647569443</v>
      </c>
    </row>
    <row r="15" spans="1:7" s="5" customFormat="1" ht="12.95" customHeight="1" x14ac:dyDescent="0.2">
      <c r="A15" s="19" t="s">
        <v>17</v>
      </c>
      <c r="C15" s="20">
        <f ca="1">(C7+C11)+(C8+C12)*INT(MAX(F21:F3533))</f>
        <v>53520.392965851228</v>
      </c>
      <c r="D15" s="17" t="s">
        <v>37</v>
      </c>
      <c r="E15" s="18">
        <f ca="1">ROUND(2*(E14-$C$7)/$C$8,0)/2+E13</f>
        <v>3193.5</v>
      </c>
    </row>
    <row r="16" spans="1:7" s="5" customFormat="1" ht="12.95" customHeight="1" x14ac:dyDescent="0.2">
      <c r="A16" s="7" t="s">
        <v>4</v>
      </c>
      <c r="C16" s="21">
        <f ca="1">+C8+C12</f>
        <v>3.910123723848594</v>
      </c>
      <c r="D16" s="17" t="s">
        <v>38</v>
      </c>
      <c r="E16" s="15">
        <f ca="1">ROUND(2*(E14-$C$15)/$C$16,0)/2+E13</f>
        <v>1753.5</v>
      </c>
    </row>
    <row r="17" spans="1:18" s="5" customFormat="1" ht="12.95" customHeight="1" thickBot="1" x14ac:dyDescent="0.25">
      <c r="A17" s="17" t="s">
        <v>28</v>
      </c>
      <c r="C17" s="5">
        <f>COUNT(C21:C2191)</f>
        <v>14</v>
      </c>
      <c r="D17" s="17" t="s">
        <v>32</v>
      </c>
      <c r="E17" s="22">
        <f ca="1">+$C$15+$C$16*E16-15018.5-$C$9/24</f>
        <v>45358.690748953071</v>
      </c>
    </row>
    <row r="18" spans="1:18" s="5" customFormat="1" ht="12.95" customHeight="1" thickTop="1" thickBot="1" x14ac:dyDescent="0.25">
      <c r="A18" s="7" t="s">
        <v>5</v>
      </c>
      <c r="C18" s="23">
        <f ca="1">+C15</f>
        <v>53520.392965851228</v>
      </c>
      <c r="D18" s="24">
        <f ca="1">+C16</f>
        <v>3.910123723848594</v>
      </c>
      <c r="E18" s="25" t="s">
        <v>33</v>
      </c>
    </row>
    <row r="19" spans="1:18" s="5" customFormat="1" ht="12.95" customHeight="1" thickTop="1" x14ac:dyDescent="0.2">
      <c r="A19" s="26" t="s">
        <v>34</v>
      </c>
      <c r="E19" s="27">
        <v>21</v>
      </c>
    </row>
    <row r="20" spans="1:18" s="5" customFormat="1" ht="12.95" customHeight="1" thickBot="1" x14ac:dyDescent="0.25">
      <c r="A20" s="14" t="s">
        <v>6</v>
      </c>
      <c r="B20" s="14" t="s">
        <v>7</v>
      </c>
      <c r="C20" s="14" t="s">
        <v>8</v>
      </c>
      <c r="D20" s="14" t="s">
        <v>12</v>
      </c>
      <c r="E20" s="14" t="s">
        <v>9</v>
      </c>
      <c r="F20" s="14" t="s">
        <v>10</v>
      </c>
      <c r="G20" s="14" t="s">
        <v>11</v>
      </c>
      <c r="H20" s="28" t="s">
        <v>40</v>
      </c>
      <c r="I20" s="28" t="s">
        <v>46</v>
      </c>
      <c r="J20" s="28" t="s">
        <v>47</v>
      </c>
      <c r="K20" s="28" t="s">
        <v>24</v>
      </c>
      <c r="L20" s="28" t="s">
        <v>25</v>
      </c>
      <c r="M20" s="28" t="s">
        <v>26</v>
      </c>
      <c r="N20" s="28" t="s">
        <v>27</v>
      </c>
      <c r="O20" s="28" t="s">
        <v>22</v>
      </c>
      <c r="P20" s="29" t="s">
        <v>21</v>
      </c>
      <c r="Q20" s="14" t="s">
        <v>14</v>
      </c>
      <c r="R20" s="30" t="s">
        <v>35</v>
      </c>
    </row>
    <row r="21" spans="1:18" s="5" customFormat="1" ht="12.95" customHeight="1" x14ac:dyDescent="0.2">
      <c r="A21" s="5" t="s">
        <v>40</v>
      </c>
      <c r="C21" s="10">
        <f>C7</f>
        <v>47889.737999999998</v>
      </c>
      <c r="D21" s="10" t="s">
        <v>13</v>
      </c>
      <c r="E21" s="5">
        <f>+(C21-C$7)/C$8</f>
        <v>0</v>
      </c>
      <c r="F21" s="5">
        <f>ROUND(2*E21,0)/2</f>
        <v>0</v>
      </c>
      <c r="G21" s="5">
        <f>+C21-(C$7+F21*C$8)</f>
        <v>0</v>
      </c>
      <c r="H21" s="5">
        <f>+G21</f>
        <v>0</v>
      </c>
      <c r="O21" s="5">
        <f ca="1">+C$11+C$12*$F21</f>
        <v>7.6803509258166924E-2</v>
      </c>
      <c r="Q21" s="31">
        <f>+C21-15018.5</f>
        <v>32871.237999999998</v>
      </c>
    </row>
    <row r="22" spans="1:18" s="5" customFormat="1" ht="12.95" customHeight="1" x14ac:dyDescent="0.2">
      <c r="A22" s="3" t="s">
        <v>43</v>
      </c>
      <c r="B22" s="4" t="s">
        <v>44</v>
      </c>
      <c r="C22" s="3">
        <v>47891.838000000003</v>
      </c>
      <c r="D22" s="3" t="s">
        <v>13</v>
      </c>
      <c r="E22" s="5">
        <f t="shared" ref="E22:E34" si="0">+(C22-C$7)/C$8</f>
        <v>0.53705280763684515</v>
      </c>
      <c r="F22" s="5">
        <f t="shared" ref="F22:F34" si="1">ROUND(2*E22,0)/2</f>
        <v>0.5</v>
      </c>
      <c r="G22" s="5">
        <f t="shared" ref="G22:G34" si="2">+C22-(C$7+F22*C$8)</f>
        <v>0.14488500000879867</v>
      </c>
      <c r="I22" s="5">
        <f t="shared" ref="I22:I34" si="3">+G22</f>
        <v>0.14488500000879867</v>
      </c>
      <c r="O22" s="5">
        <f t="shared" ref="O22:O34" ca="1" si="4">+C$11+C$12*$F22</f>
        <v>7.6750371182463986E-2</v>
      </c>
      <c r="Q22" s="31">
        <f t="shared" ref="Q22:Q34" si="5">+C22-15018.5</f>
        <v>32873.338000000003</v>
      </c>
    </row>
    <row r="23" spans="1:18" s="5" customFormat="1" ht="12.95" customHeight="1" x14ac:dyDescent="0.2">
      <c r="A23" s="3" t="s">
        <v>43</v>
      </c>
      <c r="B23" s="4" t="s">
        <v>45</v>
      </c>
      <c r="C23" s="3">
        <v>48116.55</v>
      </c>
      <c r="D23" s="3" t="s">
        <v>13</v>
      </c>
      <c r="E23" s="5">
        <f t="shared" si="0"/>
        <v>58.004772097806359</v>
      </c>
      <c r="F23" s="5">
        <f t="shared" si="1"/>
        <v>58</v>
      </c>
      <c r="G23" s="5">
        <f t="shared" si="2"/>
        <v>1.8660000008821953E-2</v>
      </c>
      <c r="I23" s="5">
        <f t="shared" si="3"/>
        <v>1.8660000008821953E-2</v>
      </c>
      <c r="O23" s="5">
        <f t="shared" ca="1" si="4"/>
        <v>7.0639492476626611E-2</v>
      </c>
      <c r="Q23" s="31">
        <f t="shared" si="5"/>
        <v>33098.050000000003</v>
      </c>
    </row>
    <row r="24" spans="1:18" s="5" customFormat="1" ht="12.95" customHeight="1" x14ac:dyDescent="0.2">
      <c r="A24" s="3" t="s">
        <v>43</v>
      </c>
      <c r="B24" s="4" t="s">
        <v>44</v>
      </c>
      <c r="C24" s="3">
        <v>48153.949000000001</v>
      </c>
      <c r="D24" s="3" t="s">
        <v>13</v>
      </c>
      <c r="E24" s="5">
        <f t="shared" si="0"/>
        <v>67.569171122927031</v>
      </c>
      <c r="F24" s="5">
        <f t="shared" si="1"/>
        <v>67.5</v>
      </c>
      <c r="G24" s="5">
        <f t="shared" si="2"/>
        <v>0.27047500000480795</v>
      </c>
      <c r="I24" s="5">
        <f t="shared" si="3"/>
        <v>0.27047500000480795</v>
      </c>
      <c r="O24" s="5">
        <f t="shared" ca="1" si="4"/>
        <v>6.962986903827087E-2</v>
      </c>
      <c r="Q24" s="31">
        <f t="shared" si="5"/>
        <v>33135.449000000001</v>
      </c>
    </row>
    <row r="25" spans="1:18" s="5" customFormat="1" ht="12.95" customHeight="1" x14ac:dyDescent="0.2">
      <c r="A25" s="3" t="s">
        <v>43</v>
      </c>
      <c r="B25" s="4" t="s">
        <v>45</v>
      </c>
      <c r="C25" s="3">
        <v>48550.55</v>
      </c>
      <c r="D25" s="3" t="s">
        <v>13</v>
      </c>
      <c r="E25" s="5">
        <f t="shared" si="0"/>
        <v>168.99568567578004</v>
      </c>
      <c r="F25" s="5">
        <f t="shared" si="1"/>
        <v>169</v>
      </c>
      <c r="G25" s="5">
        <f t="shared" si="2"/>
        <v>-1.6869999992195517E-2</v>
      </c>
      <c r="I25" s="5">
        <f t="shared" si="3"/>
        <v>-1.6869999992195517E-2</v>
      </c>
      <c r="O25" s="5">
        <f t="shared" ca="1" si="4"/>
        <v>5.8842839670575332E-2</v>
      </c>
      <c r="Q25" s="31">
        <f t="shared" si="5"/>
        <v>33532.050000000003</v>
      </c>
    </row>
    <row r="26" spans="1:18" s="5" customFormat="1" ht="12.95" customHeight="1" x14ac:dyDescent="0.2">
      <c r="A26" s="3" t="s">
        <v>43</v>
      </c>
      <c r="B26" s="4" t="s">
        <v>45</v>
      </c>
      <c r="C26" s="3">
        <v>48976.764999999999</v>
      </c>
      <c r="D26" s="3" t="s">
        <v>13</v>
      </c>
      <c r="E26" s="5">
        <f t="shared" si="0"/>
        <v>277.9956677740189</v>
      </c>
      <c r="F26" s="5">
        <f t="shared" si="1"/>
        <v>278</v>
      </c>
      <c r="G26" s="5">
        <f t="shared" si="2"/>
        <v>-1.6940000001341105E-2</v>
      </c>
      <c r="I26" s="5">
        <f t="shared" si="3"/>
        <v>-1.6940000001341105E-2</v>
      </c>
      <c r="O26" s="5">
        <f t="shared" ca="1" si="4"/>
        <v>4.7258739167335778E-2</v>
      </c>
      <c r="Q26" s="31">
        <f t="shared" si="5"/>
        <v>33958.264999999999</v>
      </c>
    </row>
    <row r="27" spans="1:18" s="5" customFormat="1" ht="12.95" customHeight="1" x14ac:dyDescent="0.2">
      <c r="A27" s="3" t="s">
        <v>43</v>
      </c>
      <c r="B27" s="4" t="s">
        <v>45</v>
      </c>
      <c r="C27" s="3">
        <v>51948.580999999998</v>
      </c>
      <c r="D27" s="3" t="s">
        <v>13</v>
      </c>
      <c r="E27" s="5">
        <f t="shared" si="0"/>
        <v>1038.0062042386255</v>
      </c>
      <c r="F27" s="5">
        <f t="shared" si="1"/>
        <v>1038</v>
      </c>
      <c r="G27" s="5">
        <f t="shared" si="2"/>
        <v>2.4259999998321291E-2</v>
      </c>
      <c r="I27" s="5">
        <f t="shared" si="3"/>
        <v>2.4259999998321291E-2</v>
      </c>
      <c r="O27" s="5">
        <f t="shared" ca="1" si="4"/>
        <v>-3.3511135901123451E-2</v>
      </c>
      <c r="Q27" s="31">
        <f t="shared" si="5"/>
        <v>36930.080999999998</v>
      </c>
    </row>
    <row r="28" spans="1:18" s="5" customFormat="1" ht="12.95" customHeight="1" x14ac:dyDescent="0.2">
      <c r="A28" s="3" t="s">
        <v>43</v>
      </c>
      <c r="B28" s="4" t="s">
        <v>44</v>
      </c>
      <c r="C28" s="3">
        <v>52239.767</v>
      </c>
      <c r="D28" s="3" t="s">
        <v>13</v>
      </c>
      <c r="E28" s="5">
        <f t="shared" si="0"/>
        <v>1112.4739465453445</v>
      </c>
      <c r="F28" s="5">
        <f t="shared" si="1"/>
        <v>1112.5</v>
      </c>
      <c r="G28" s="5">
        <f t="shared" si="2"/>
        <v>-0.10187500000029104</v>
      </c>
      <c r="I28" s="5">
        <f t="shared" si="3"/>
        <v>-0.10187500000029104</v>
      </c>
      <c r="O28" s="5">
        <f t="shared" ca="1" si="4"/>
        <v>-4.1428709180860571E-2</v>
      </c>
      <c r="Q28" s="31">
        <f t="shared" si="5"/>
        <v>37221.267</v>
      </c>
    </row>
    <row r="29" spans="1:18" s="5" customFormat="1" ht="12.95" customHeight="1" x14ac:dyDescent="0.2">
      <c r="A29" s="3" t="s">
        <v>43</v>
      </c>
      <c r="B29" s="4" t="s">
        <v>44</v>
      </c>
      <c r="C29" s="3">
        <v>52720.718000000001</v>
      </c>
      <c r="D29" s="3" t="s">
        <v>13</v>
      </c>
      <c r="E29" s="5">
        <f t="shared" si="0"/>
        <v>1235.4720822048839</v>
      </c>
      <c r="F29" s="5">
        <f t="shared" si="1"/>
        <v>1235.5</v>
      </c>
      <c r="G29" s="5">
        <f t="shared" si="2"/>
        <v>-0.10916499999439111</v>
      </c>
      <c r="I29" s="5">
        <f t="shared" si="3"/>
        <v>-0.10916499999439111</v>
      </c>
      <c r="O29" s="5">
        <f t="shared" ca="1" si="4"/>
        <v>-5.4500675803782261E-2</v>
      </c>
      <c r="Q29" s="31">
        <f t="shared" si="5"/>
        <v>37702.218000000001</v>
      </c>
    </row>
    <row r="30" spans="1:18" s="5" customFormat="1" ht="12.95" customHeight="1" x14ac:dyDescent="0.2">
      <c r="A30" s="3" t="s">
        <v>43</v>
      </c>
      <c r="B30" s="4" t="s">
        <v>44</v>
      </c>
      <c r="C30" s="3">
        <v>52724.63</v>
      </c>
      <c r="D30" s="3" t="s">
        <v>13</v>
      </c>
      <c r="E30" s="5">
        <f t="shared" si="0"/>
        <v>1236.472534863678</v>
      </c>
      <c r="F30" s="5">
        <f t="shared" si="1"/>
        <v>1236.5</v>
      </c>
      <c r="G30" s="5">
        <f t="shared" si="2"/>
        <v>-0.1073949999990873</v>
      </c>
      <c r="I30" s="5">
        <f t="shared" si="3"/>
        <v>-0.1073949999990873</v>
      </c>
      <c r="O30" s="5">
        <f t="shared" ca="1" si="4"/>
        <v>-5.4606951955188138E-2</v>
      </c>
      <c r="Q30" s="31">
        <f t="shared" si="5"/>
        <v>37706.129999999997</v>
      </c>
    </row>
    <row r="31" spans="1:18" s="5" customFormat="1" ht="12.95" customHeight="1" x14ac:dyDescent="0.2">
      <c r="A31" s="3" t="s">
        <v>43</v>
      </c>
      <c r="B31" s="4" t="s">
        <v>45</v>
      </c>
      <c r="C31" s="3">
        <v>52730.616000000002</v>
      </c>
      <c r="D31" s="3" t="s">
        <v>13</v>
      </c>
      <c r="E31" s="5">
        <f t="shared" si="0"/>
        <v>1238.0033911048722</v>
      </c>
      <c r="F31" s="5">
        <f t="shared" si="1"/>
        <v>1238</v>
      </c>
      <c r="G31" s="5">
        <f t="shared" si="2"/>
        <v>1.3260000006994233E-2</v>
      </c>
      <c r="I31" s="5">
        <f t="shared" si="3"/>
        <v>1.3260000006994233E-2</v>
      </c>
      <c r="O31" s="5">
        <f t="shared" ca="1" si="4"/>
        <v>-5.4766366182296938E-2</v>
      </c>
      <c r="Q31" s="31">
        <f t="shared" si="5"/>
        <v>37712.116000000002</v>
      </c>
    </row>
    <row r="32" spans="1:18" s="5" customFormat="1" ht="12.95" customHeight="1" x14ac:dyDescent="0.2">
      <c r="A32" s="3" t="s">
        <v>43</v>
      </c>
      <c r="B32" s="4" t="s">
        <v>44</v>
      </c>
      <c r="C32" s="3">
        <v>52884.896000000001</v>
      </c>
      <c r="D32" s="3" t="s">
        <v>13</v>
      </c>
      <c r="E32" s="5">
        <f t="shared" si="0"/>
        <v>1277.458870705816</v>
      </c>
      <c r="F32" s="5">
        <f t="shared" si="1"/>
        <v>1277.5</v>
      </c>
      <c r="G32" s="5">
        <f t="shared" si="2"/>
        <v>-0.16082499999902211</v>
      </c>
      <c r="I32" s="5">
        <f t="shared" si="3"/>
        <v>-0.16082499999902211</v>
      </c>
      <c r="O32" s="5">
        <f t="shared" ca="1" si="4"/>
        <v>-5.8964274162828706E-2</v>
      </c>
      <c r="Q32" s="31">
        <f t="shared" si="5"/>
        <v>37866.396000000001</v>
      </c>
    </row>
    <row r="33" spans="1:17" s="5" customFormat="1" ht="12.95" customHeight="1" x14ac:dyDescent="0.2">
      <c r="A33" s="3" t="s">
        <v>43</v>
      </c>
      <c r="B33" s="4" t="s">
        <v>45</v>
      </c>
      <c r="C33" s="3">
        <v>53469.625</v>
      </c>
      <c r="D33" s="3" t="s">
        <v>13</v>
      </c>
      <c r="E33" s="5">
        <f t="shared" si="0"/>
        <v>1426.9971331609656</v>
      </c>
      <c r="F33" s="5">
        <f t="shared" si="1"/>
        <v>1427</v>
      </c>
      <c r="G33" s="5">
        <f t="shared" si="2"/>
        <v>-1.1209999996935949E-2</v>
      </c>
      <c r="I33" s="5">
        <f t="shared" si="3"/>
        <v>-1.1209999996935949E-2</v>
      </c>
      <c r="O33" s="5">
        <f t="shared" ca="1" si="4"/>
        <v>-7.4852558798005869E-2</v>
      </c>
      <c r="Q33" s="31">
        <f t="shared" si="5"/>
        <v>38451.125</v>
      </c>
    </row>
    <row r="34" spans="1:17" s="5" customFormat="1" ht="12.95" customHeight="1" x14ac:dyDescent="0.2">
      <c r="A34" s="3" t="s">
        <v>43</v>
      </c>
      <c r="B34" s="4" t="s">
        <v>45</v>
      </c>
      <c r="C34" s="3">
        <v>53520.472999999998</v>
      </c>
      <c r="D34" s="3" t="s">
        <v>13</v>
      </c>
      <c r="E34" s="5">
        <f t="shared" si="0"/>
        <v>1440.0009718098427</v>
      </c>
      <c r="F34" s="5">
        <f t="shared" si="1"/>
        <v>1440</v>
      </c>
      <c r="G34" s="5">
        <f t="shared" si="2"/>
        <v>3.7999999985913746E-3</v>
      </c>
      <c r="I34" s="5">
        <f t="shared" si="3"/>
        <v>3.7999999985913746E-3</v>
      </c>
      <c r="O34" s="5">
        <f t="shared" ca="1" si="4"/>
        <v>-7.623414876628215E-2</v>
      </c>
      <c r="Q34" s="31">
        <f t="shared" si="5"/>
        <v>38501.972999999998</v>
      </c>
    </row>
    <row r="35" spans="1:17" x14ac:dyDescent="0.2">
      <c r="C35" s="2"/>
      <c r="D35" s="2"/>
    </row>
    <row r="36" spans="1:17" x14ac:dyDescent="0.2">
      <c r="C36" s="2"/>
      <c r="D36" s="2"/>
    </row>
    <row r="37" spans="1:17" x14ac:dyDescent="0.2">
      <c r="C37" s="2"/>
      <c r="D37" s="2"/>
    </row>
    <row r="38" spans="1:17" x14ac:dyDescent="0.2">
      <c r="C38" s="2"/>
      <c r="D38" s="2"/>
    </row>
    <row r="39" spans="1:17" x14ac:dyDescent="0.2">
      <c r="C39" s="2"/>
      <c r="D39" s="2"/>
    </row>
    <row r="40" spans="1:17" x14ac:dyDescent="0.2">
      <c r="C40" s="2"/>
      <c r="D40" s="2"/>
    </row>
    <row r="41" spans="1:17" x14ac:dyDescent="0.2">
      <c r="C41" s="2"/>
      <c r="D41" s="2"/>
    </row>
    <row r="42" spans="1:17" x14ac:dyDescent="0.2">
      <c r="C42" s="2"/>
      <c r="D42" s="2"/>
    </row>
    <row r="43" spans="1:17" x14ac:dyDescent="0.2">
      <c r="C43" s="2"/>
      <c r="D43" s="2"/>
    </row>
    <row r="44" spans="1:17" x14ac:dyDescent="0.2">
      <c r="C44" s="2"/>
      <c r="D44" s="2"/>
    </row>
    <row r="45" spans="1:17" x14ac:dyDescent="0.2">
      <c r="C45" s="2"/>
      <c r="D45" s="2"/>
    </row>
    <row r="46" spans="1:17" x14ac:dyDescent="0.2">
      <c r="C46" s="2"/>
      <c r="D46" s="2"/>
    </row>
    <row r="47" spans="1:17" x14ac:dyDescent="0.2">
      <c r="C47" s="2"/>
      <c r="D47" s="2"/>
    </row>
    <row r="48" spans="1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2024-03-04T06:18:41Z</dcterms:modified>
</cp:coreProperties>
</file>