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E01062F-E4BF-492D-A1FF-E185565AB4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L25" i="1" s="1"/>
  <c r="Q25" i="1"/>
  <c r="E26" i="1"/>
  <c r="F26" i="1" s="1"/>
  <c r="G26" i="1" s="1"/>
  <c r="L26" i="1" s="1"/>
  <c r="Q26" i="1"/>
  <c r="E27" i="1"/>
  <c r="F27" i="1"/>
  <c r="G27" i="1"/>
  <c r="L27" i="1" s="1"/>
  <c r="Q27" i="1"/>
  <c r="E28" i="1"/>
  <c r="F28" i="1"/>
  <c r="G28" i="1" s="1"/>
  <c r="L28" i="1" s="1"/>
  <c r="Q28" i="1"/>
  <c r="E29" i="1"/>
  <c r="F29" i="1"/>
  <c r="G29" i="1" s="1"/>
  <c r="L29" i="1" s="1"/>
  <c r="Q29" i="1"/>
  <c r="E30" i="1"/>
  <c r="F30" i="1" s="1"/>
  <c r="G30" i="1" s="1"/>
  <c r="L30" i="1" s="1"/>
  <c r="Q30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Q21" i="1"/>
  <c r="F15" i="1"/>
  <c r="F16" i="1" s="1"/>
  <c r="E21" i="1"/>
  <c r="F21" i="1" s="1"/>
  <c r="G21" i="1" s="1"/>
  <c r="K21" i="1" s="1"/>
  <c r="C17" i="1"/>
  <c r="C11" i="1"/>
  <c r="C12" i="1"/>
  <c r="O26" i="1" l="1"/>
  <c r="O30" i="1"/>
  <c r="O25" i="1"/>
  <c r="O29" i="1"/>
  <c r="O28" i="1"/>
  <c r="O27" i="1"/>
  <c r="O23" i="1"/>
  <c r="O22" i="1"/>
  <c r="O24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<sst xmlns="http://schemas.openxmlformats.org/spreadsheetml/2006/main" count="76" uniqueCount="53">
  <si>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</si>
  <si>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</si>
  <si>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</si>
  <si>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</si>
  <si>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</si>
  <si>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</si>
  <si>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</si>
  <si>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</si>
  <si>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</si>
  <si>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</si>
  <si>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</si>
  <si>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</si>
  <si>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</si>
  <si>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</si>
  <si>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</si>
  <si>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</si>
  <si>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</si>
  <si>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</si>
  <si>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</si>
  <si>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</si>
  <si>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</si>
  <si>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</si>
  <si>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</si>
  <si>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</si>
  <si>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</si>
  <si>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</si>
  <si>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</si>
  <si>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</si>
  <si>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</si>
  <si>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</si>
  <si>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</si>
  <si>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</si>
  <si>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</si>
  <si>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</si>
  <si>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</si>
  <si>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</si>
  <si>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</si>
  <si>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</si>
  <si>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</si>
  <si>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</si>
  <si>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</si>
  <si>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</si>
  <si>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V0410 Pup</t>
  </si>
  <si>
    <t>G8139-1960</t>
  </si>
  <si>
    <t>EB</t>
  </si>
  <si>
    <t>F21</t>
  </si>
  <si>
    <t>G21</t>
  </si>
  <si>
    <t>JAVSO, 48, 250</t>
  </si>
  <si>
    <t>II</t>
  </si>
  <si>
    <t>I</t>
  </si>
  <si>
    <t>TESS/BAJ/RAA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</si>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</sst>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0" fontId="1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 applyAlignment="1"/>
    <xf numFmtId="0" fontId="4" fillId="2" borderId="1" xfId="0" applyFont="1" applyFill="1" applyBorder="1" applyAlignment="1">
      <alignment horizontal="left"/>
    </xf>
    <xf numFmtId="165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5" fillId="3" borderId="1" xfId="0" applyFont="1" applyFill="1" applyBorder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6" fillId="0" borderId="0" xfId="0" applyFont="1" applyAlignment="1" applyProtection="1">
      <alignment horizontal="center"/>
      <protection locked="0"/>
    </xf>
    <xf numFmtId="167" fontId="15" fillId="0" borderId="0" xfId="0" applyNumberFormat="1" applyFont="1" applyAlignment="1">
      <alignment vertical="center" wrapText="1"/>
    </xf>
    <xf numFmtId="167" fontId="1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167" fontId="6" fillId="0" borderId="0" xfId="0" applyNumberFormat="1" applyFont="1" applyAlignment="1"/>
    <xf numFmtId="166" fontId="6" fillId="0" borderId="0" xfId="0" applyNumberFormat="1" applyFont="1" applyAlignment="1"/>
    <xf numFmtId="14" fontId="6" fillId="0" borderId="0" xfId="0" applyNumberFormat="1" applyFont="1" applyAlignment="1"/>
    <xf numFmtId="167" fontId="6" fillId="0" borderId="0" xfId="0" applyNumberFormat="1" applyFont="1" applyAlignment="1">
      <alignment horizontal="left"/>
    </xf>
    <xf numFmtId="0" fontId="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V0410 Pup - 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  <c:pt idx="4">
                  <c:v>13083</c:v>
                </c:pt>
                <c:pt idx="5">
                  <c:v>13083.5</c:v>
                </c:pt>
                <c:pt idx="6">
                  <c:v>13096</c:v>
                </c:pt>
                <c:pt idx="7">
                  <c:v>13096.5</c:v>
                </c:pt>
                <c:pt idx="8">
                  <c:v>13111</c:v>
                </c:pt>
                <c:pt idx="9">
                  <c:v>13111.5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  <c:pt idx="4">
                  <c:v>13083</c:v>
                </c:pt>
                <c:pt idx="5">
                  <c:v>13083.5</c:v>
                </c:pt>
                <c:pt idx="6">
                  <c:v>13096</c:v>
                </c:pt>
                <c:pt idx="7">
                  <c:v>13096.5</c:v>
                </c:pt>
                <c:pt idx="8">
                  <c:v>13111</c:v>
                </c:pt>
                <c:pt idx="9">
                  <c:v>13111.5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  <c:pt idx="4">
                  <c:v>13083</c:v>
                </c:pt>
                <c:pt idx="5">
                  <c:v>13083.5</c:v>
                </c:pt>
                <c:pt idx="6">
                  <c:v>13096</c:v>
                </c:pt>
                <c:pt idx="7">
                  <c:v>13096.5</c:v>
                </c:pt>
                <c:pt idx="8">
                  <c:v>13111</c:v>
                </c:pt>
                <c:pt idx="9">
                  <c:v>13111.5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  <c:pt idx="4">
                  <c:v>13083</c:v>
                </c:pt>
                <c:pt idx="5">
                  <c:v>13083.5</c:v>
                </c:pt>
                <c:pt idx="6">
                  <c:v>13096</c:v>
                </c:pt>
                <c:pt idx="7">
                  <c:v>13096.5</c:v>
                </c:pt>
                <c:pt idx="8">
                  <c:v>13111</c:v>
                </c:pt>
                <c:pt idx="9">
                  <c:v>13111.5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-0.15448750007635681</c:v>
                </c:pt>
                <c:pt idx="2">
                  <c:v>-0.15316250007163035</c:v>
                </c:pt>
                <c:pt idx="3">
                  <c:v>-0.15494999990914948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  <c:pt idx="4">
                  <c:v>13083</c:v>
                </c:pt>
                <c:pt idx="5">
                  <c:v>13083.5</c:v>
                </c:pt>
                <c:pt idx="6">
                  <c:v>13096</c:v>
                </c:pt>
                <c:pt idx="7">
                  <c:v>13096.5</c:v>
                </c:pt>
                <c:pt idx="8">
                  <c:v>13111</c:v>
                </c:pt>
                <c:pt idx="9">
                  <c:v>13111.5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4">
                  <c:v>-0.18646158262708923</c:v>
                </c:pt>
                <c:pt idx="5">
                  <c:v>-0.18735407986969221</c:v>
                </c:pt>
                <c:pt idx="6">
                  <c:v>-0.18816646725463215</c:v>
                </c:pt>
                <c:pt idx="7">
                  <c:v>-0.18692896177526563</c:v>
                </c:pt>
                <c:pt idx="8">
                  <c:v>-0.18731135143025313</c:v>
                </c:pt>
                <c:pt idx="9">
                  <c:v>-0.18687385297380388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  <c:pt idx="4">
                  <c:v>13083</c:v>
                </c:pt>
                <c:pt idx="5">
                  <c:v>13083.5</c:v>
                </c:pt>
                <c:pt idx="6">
                  <c:v>13096</c:v>
                </c:pt>
                <c:pt idx="7">
                  <c:v>13096.5</c:v>
                </c:pt>
                <c:pt idx="8">
                  <c:v>13111</c:v>
                </c:pt>
                <c:pt idx="9">
                  <c:v>13111.5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  <c:pt idx="4">
                    <c:v>2.1599999999999999E-4</c:v>
                  </c:pt>
                  <c:pt idx="5">
                    <c:v>2.7799999999999998E-4</c:v>
                  </c:pt>
                  <c:pt idx="6">
                    <c:v>3.19E-4</c:v>
                  </c:pt>
                  <c:pt idx="7">
                    <c:v>2.4600000000000002E-4</c:v>
                  </c:pt>
                  <c:pt idx="8">
                    <c:v>3.19E-4</c:v>
                  </c:pt>
                  <c:pt idx="9">
                    <c:v>4.7199999999999998E-4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  <c:pt idx="4">
                  <c:v>13083</c:v>
                </c:pt>
                <c:pt idx="5">
                  <c:v>13083.5</c:v>
                </c:pt>
                <c:pt idx="6">
                  <c:v>13096</c:v>
                </c:pt>
                <c:pt idx="7">
                  <c:v>13096.5</c:v>
                </c:pt>
                <c:pt idx="8">
                  <c:v>13111</c:v>
                </c:pt>
                <c:pt idx="9">
                  <c:v>13111.5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  <c:pt idx="4">
                  <c:v>13083</c:v>
                </c:pt>
                <c:pt idx="5">
                  <c:v>13083.5</c:v>
                </c:pt>
                <c:pt idx="6">
                  <c:v>13096</c:v>
                </c:pt>
                <c:pt idx="7">
                  <c:v>13096.5</c:v>
                </c:pt>
                <c:pt idx="8">
                  <c:v>13111</c:v>
                </c:pt>
                <c:pt idx="9">
                  <c:v>13111.5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2.4337500994927874E-3</c:v>
                </c:pt>
                <c:pt idx="1">
                  <c:v>-0.16019527789387428</c:v>
                </c:pt>
                <c:pt idx="2">
                  <c:v>-0.16029514220335747</c:v>
                </c:pt>
                <c:pt idx="3">
                  <c:v>-0.16117252149381686</c:v>
                </c:pt>
                <c:pt idx="4">
                  <c:v>-0.18421264432458032</c:v>
                </c:pt>
                <c:pt idx="5">
                  <c:v>-0.18421977748954341</c:v>
                </c:pt>
                <c:pt idx="6">
                  <c:v>-0.18439810661362052</c:v>
                </c:pt>
                <c:pt idx="7">
                  <c:v>-0.18440523977858359</c:v>
                </c:pt>
                <c:pt idx="8">
                  <c:v>-0.18461210156251306</c:v>
                </c:pt>
                <c:pt idx="9">
                  <c:v>-0.18461923472747613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  <c:pt idx="4">
                  <c:v>13083</c:v>
                </c:pt>
                <c:pt idx="5">
                  <c:v>13083.5</c:v>
                </c:pt>
                <c:pt idx="6">
                  <c:v>13096</c:v>
                </c:pt>
                <c:pt idx="7">
                  <c:v>13096.5</c:v>
                </c:pt>
                <c:pt idx="8">
                  <c:v>13111</c:v>
                </c:pt>
                <c:pt idx="9">
                  <c:v>13111.5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selection activeCell="F8" sqref="F8:F9"/>
    </sheetView>
  </sheetViews>
  <sheetFormatPr defaultColWidth="10.28515625" defaultRowHeight="12.75" x14ac:dyDescent="0.2"/>
  <cols>
    <col min="1" max="1" width="15.85546875" customWidth="1"/>
    <col min="2" max="2" width="4.85546875" customWidth="1"/>
    <col min="3" max="3" width="13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42</v>
      </c>
      <c r="F1" s="19" t="s">
        <v>42</v>
      </c>
      <c r="G1" s="20">
        <v>2013</v>
      </c>
      <c r="H1" s="21"/>
      <c r="I1" s="22" t="s">
        <v>43</v>
      </c>
      <c r="J1" s="23" t="s">
        <v>42</v>
      </c>
      <c r="K1" s="24">
        <v>7.5945899999999993</v>
      </c>
      <c r="L1" s="25">
        <v>-47.1813</v>
      </c>
      <c r="M1" s="26">
        <v>48500.337</v>
      </c>
      <c r="N1" s="26">
        <v>0.87616499999999997</v>
      </c>
      <c r="O1" t="s">
        <v>44</v>
      </c>
    </row>
    <row r="2" spans="1:15" s="33" customFormat="1" ht="12.95" customHeight="1" x14ac:dyDescent="0.2">
      <c r="A2" s="33" t="s">
        <v>23</v>
      </c>
      <c r="B2" s="33" t="s">
        <v>44</v>
      </c>
      <c r="C2" s="16"/>
      <c r="D2" s="34"/>
    </row>
    <row r="3" spans="1:15" s="33" customFormat="1" ht="12.95" customHeight="1" thickBot="1" x14ac:dyDescent="0.25"/>
    <row r="4" spans="1:15" s="33" customFormat="1" ht="12.95" customHeight="1" thickTop="1" thickBot="1" x14ac:dyDescent="0.25">
      <c r="A4" s="35" t="s">
        <v>0</v>
      </c>
      <c r="C4" s="36" t="s">
        <v>36</v>
      </c>
      <c r="D4" s="37" t="s">
        <v>36</v>
      </c>
    </row>
    <row r="5" spans="1:15" s="33" customFormat="1" ht="12.95" customHeight="1" thickTop="1" x14ac:dyDescent="0.2">
      <c r="A5" s="4" t="s">
        <v>27</v>
      </c>
      <c r="B5" s="38"/>
      <c r="C5" s="5">
        <v>-9.5</v>
      </c>
      <c r="D5" s="38" t="s">
        <v>28</v>
      </c>
      <c r="E5" s="38"/>
    </row>
    <row r="6" spans="1:15" s="33" customFormat="1" ht="12.95" customHeight="1" x14ac:dyDescent="0.2">
      <c r="A6" s="35" t="s">
        <v>1</v>
      </c>
    </row>
    <row r="7" spans="1:15" s="33" customFormat="1" ht="12.95" customHeight="1" x14ac:dyDescent="0.2">
      <c r="A7" s="33" t="s">
        <v>2</v>
      </c>
      <c r="C7" s="39">
        <v>48500.337</v>
      </c>
      <c r="D7" s="15"/>
    </row>
    <row r="8" spans="1:15" s="33" customFormat="1" ht="12.95" customHeight="1" x14ac:dyDescent="0.2">
      <c r="A8" s="33" t="s">
        <v>3</v>
      </c>
      <c r="C8" s="39">
        <v>0.87616499999999997</v>
      </c>
      <c r="D8" s="15"/>
    </row>
    <row r="9" spans="1:15" s="33" customFormat="1" ht="12.95" customHeight="1" x14ac:dyDescent="0.2">
      <c r="A9" s="8" t="s">
        <v>31</v>
      </c>
      <c r="B9" s="13">
        <v>21</v>
      </c>
      <c r="C9" s="11" t="s">
        <v>45</v>
      </c>
      <c r="D9" s="12" t="s">
        <v>46</v>
      </c>
    </row>
    <row r="10" spans="1:15" s="33" customFormat="1" ht="12.95" customHeight="1" thickBot="1" x14ac:dyDescent="0.25">
      <c r="A10" s="38"/>
      <c r="B10" s="38"/>
      <c r="C10" s="40" t="s">
        <v>19</v>
      </c>
      <c r="D10" s="40" t="s">
        <v>20</v>
      </c>
      <c r="E10" s="38"/>
    </row>
    <row r="11" spans="1:15" s="33" customFormat="1" ht="12.95" customHeight="1" x14ac:dyDescent="0.2">
      <c r="A11" s="38" t="s">
        <v>15</v>
      </c>
      <c r="B11" s="38"/>
      <c r="C11" s="10">
        <f ca="1">INTERCEPT(INDIRECT($D$9):G992,INDIRECT($C$9):F992)</f>
        <v>2.4337500994927874E-3</v>
      </c>
      <c r="D11" s="34"/>
      <c r="E11" s="38"/>
    </row>
    <row r="12" spans="1:15" s="33" customFormat="1" ht="12.95" customHeight="1" x14ac:dyDescent="0.2">
      <c r="A12" s="38" t="s">
        <v>16</v>
      </c>
      <c r="B12" s="38"/>
      <c r="C12" s="10">
        <f ca="1">SLOPE(INDIRECT($D$9):G992,INDIRECT($C$9):F992)</f>
        <v>-1.4266329926169311E-5</v>
      </c>
      <c r="D12" s="34"/>
      <c r="E12" s="38"/>
    </row>
    <row r="13" spans="1:15" s="33" customFormat="1" ht="12.95" customHeight="1" x14ac:dyDescent="0.2">
      <c r="A13" s="38" t="s">
        <v>18</v>
      </c>
      <c r="B13" s="38"/>
      <c r="C13" s="34" t="s">
        <v>13</v>
      </c>
    </row>
    <row r="14" spans="1:15" s="33" customFormat="1" ht="12.95" customHeight="1" x14ac:dyDescent="0.2">
      <c r="A14" s="38"/>
      <c r="B14" s="38"/>
      <c r="C14" s="38"/>
      <c r="E14" s="8" t="s">
        <v>33</v>
      </c>
      <c r="F14" s="17">
        <v>1</v>
      </c>
    </row>
    <row r="15" spans="1:15" s="33" customFormat="1" ht="12.95" customHeight="1" x14ac:dyDescent="0.2">
      <c r="A15" s="6" t="s">
        <v>17</v>
      </c>
      <c r="B15" s="38"/>
      <c r="C15" s="7">
        <f ca="1">(C7+C11)+(C8+C12)*INT(MAX(F21:F3533))</f>
        <v>59987.55170289844</v>
      </c>
      <c r="E15" s="8" t="s">
        <v>29</v>
      </c>
      <c r="F15" s="41">
        <f ca="1">NOW()+15018.5+$C$5/24</f>
        <v>60325.802851851848</v>
      </c>
    </row>
    <row r="16" spans="1:15" s="33" customFormat="1" ht="12.95" customHeight="1" x14ac:dyDescent="0.2">
      <c r="A16" s="6" t="s">
        <v>4</v>
      </c>
      <c r="B16" s="38"/>
      <c r="C16" s="7">
        <f ca="1">+C8+C12</f>
        <v>0.87615073367007379</v>
      </c>
      <c r="E16" s="8" t="s">
        <v>34</v>
      </c>
      <c r="F16" s="10">
        <f ca="1">ROUND(2*(F15-$C$7)/$C$8,0)/2+F14</f>
        <v>13498</v>
      </c>
    </row>
    <row r="17" spans="1:23" s="33" customFormat="1" ht="12.95" customHeight="1" thickBot="1" x14ac:dyDescent="0.25">
      <c r="A17" s="8" t="s">
        <v>26</v>
      </c>
      <c r="B17" s="38"/>
      <c r="C17" s="38">
        <f>COUNT(C21:C2191)</f>
        <v>10</v>
      </c>
      <c r="E17" s="8" t="s">
        <v>35</v>
      </c>
      <c r="F17" s="12">
        <f ca="1">ROUND(2*(F15-$C$15)/$C$16,0)/2+F14</f>
        <v>387</v>
      </c>
    </row>
    <row r="18" spans="1:23" s="33" customFormat="1" ht="12.95" customHeight="1" thickTop="1" thickBot="1" x14ac:dyDescent="0.25">
      <c r="A18" s="6" t="s">
        <v>5</v>
      </c>
      <c r="B18" s="38"/>
      <c r="C18" s="42">
        <f ca="1">+C15</f>
        <v>59987.55170289844</v>
      </c>
      <c r="D18" s="43">
        <f ca="1">+C16</f>
        <v>0.87615073367007379</v>
      </c>
      <c r="E18" s="8" t="s">
        <v>30</v>
      </c>
      <c r="F18" s="9">
        <f ca="1">+$C$15+$C$16*F17-15018.5-$C$5/24</f>
        <v>45308.517870162097</v>
      </c>
    </row>
    <row r="19" spans="1:23" s="33" customFormat="1" ht="12.95" customHeight="1" thickTop="1" x14ac:dyDescent="0.2">
      <c r="F19" s="18" t="s">
        <v>41</v>
      </c>
    </row>
    <row r="20" spans="1:23" s="33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12</v>
      </c>
      <c r="E20" s="40" t="s">
        <v>9</v>
      </c>
      <c r="F20" s="40" t="s">
        <v>10</v>
      </c>
      <c r="G20" s="40" t="s">
        <v>11</v>
      </c>
      <c r="H20" s="2" t="s">
        <v>37</v>
      </c>
      <c r="I20" s="2" t="s">
        <v>38</v>
      </c>
      <c r="J20" s="2" t="s">
        <v>39</v>
      </c>
      <c r="K20" s="2" t="s">
        <v>40</v>
      </c>
      <c r="L20" s="2" t="s">
        <v>51</v>
      </c>
      <c r="M20" s="2" t="s">
        <v>24</v>
      </c>
      <c r="N20" s="2" t="s">
        <v>25</v>
      </c>
      <c r="O20" s="2" t="s">
        <v>22</v>
      </c>
      <c r="P20" s="2" t="s">
        <v>21</v>
      </c>
      <c r="Q20" s="40" t="s">
        <v>14</v>
      </c>
      <c r="U20" s="14" t="s">
        <v>32</v>
      </c>
    </row>
    <row r="21" spans="1:23" s="33" customFormat="1" ht="12.95" customHeight="1" x14ac:dyDescent="0.2">
      <c r="C21" s="44">
        <v>48500.337</v>
      </c>
      <c r="E21" s="33">
        <f>+(C21-C$7)/C$8</f>
        <v>0</v>
      </c>
      <c r="F21" s="33">
        <f>ROUND(2*E21,0)/2</f>
        <v>0</v>
      </c>
      <c r="G21" s="33">
        <f>+C21-(C$7+F21*C$8)</f>
        <v>0</v>
      </c>
      <c r="K21" s="33">
        <f>+G21</f>
        <v>0</v>
      </c>
      <c r="O21" s="33">
        <f ca="1">+C$11+C$12*$F21</f>
        <v>2.4337500994927874E-3</v>
      </c>
      <c r="Q21" s="45">
        <f>+C21-15018.5</f>
        <v>33481.837</v>
      </c>
    </row>
    <row r="22" spans="1:23" s="33" customFormat="1" ht="12.95" customHeight="1" x14ac:dyDescent="0.2">
      <c r="A22" s="27" t="s">
        <v>47</v>
      </c>
      <c r="B22" s="28" t="s">
        <v>48</v>
      </c>
      <c r="C22" s="31">
        <v>58488.025429999921</v>
      </c>
      <c r="D22" s="27">
        <v>6.11E-3</v>
      </c>
      <c r="E22" s="33">
        <f t="shared" ref="E22:E24" si="0">+(C22-C$7)/C$8</f>
        <v>11399.323677617711</v>
      </c>
      <c r="F22" s="33">
        <f t="shared" ref="F22:F24" si="1">ROUND(2*E22,0)/2</f>
        <v>11399.5</v>
      </c>
      <c r="G22" s="33">
        <f t="shared" ref="G22:G24" si="2">+C22-(C$7+F22*C$8)</f>
        <v>-0.15448750007635681</v>
      </c>
      <c r="K22" s="33">
        <f t="shared" ref="K22:K24" si="3">+G22</f>
        <v>-0.15448750007635681</v>
      </c>
      <c r="O22" s="33">
        <f t="shared" ref="O22:O24" ca="1" si="4">+C$11+C$12*$F22</f>
        <v>-0.16019527789387428</v>
      </c>
      <c r="Q22" s="45">
        <f t="shared" ref="Q22:Q24" si="5">+C22-15018.5</f>
        <v>43469.525429999921</v>
      </c>
    </row>
    <row r="23" spans="1:23" s="33" customFormat="1" ht="12.95" customHeight="1" x14ac:dyDescent="0.2">
      <c r="A23" s="27" t="s">
        <v>47</v>
      </c>
      <c r="B23" s="28" t="s">
        <v>48</v>
      </c>
      <c r="C23" s="31">
        <v>58494.159909999929</v>
      </c>
      <c r="D23" s="27">
        <v>5.0499999999999998E-3</v>
      </c>
      <c r="E23" s="33">
        <f t="shared" si="0"/>
        <v>11406.325189889953</v>
      </c>
      <c r="F23" s="33">
        <f t="shared" si="1"/>
        <v>11406.5</v>
      </c>
      <c r="G23" s="33">
        <f t="shared" si="2"/>
        <v>-0.15316250007163035</v>
      </c>
      <c r="K23" s="33">
        <f t="shared" si="3"/>
        <v>-0.15316250007163035</v>
      </c>
      <c r="O23" s="33">
        <f t="shared" ca="1" si="4"/>
        <v>-0.16029514220335747</v>
      </c>
      <c r="Q23" s="45">
        <f t="shared" si="5"/>
        <v>43475.659909999929</v>
      </c>
    </row>
    <row r="24" spans="1:23" s="33" customFormat="1" ht="12.95" customHeight="1" x14ac:dyDescent="0.2">
      <c r="A24" s="27" t="s">
        <v>47</v>
      </c>
      <c r="B24" s="28" t="s">
        <v>49</v>
      </c>
      <c r="C24" s="31">
        <v>58548.042270000093</v>
      </c>
      <c r="D24" s="27">
        <v>3.9300000000000003E-3</v>
      </c>
      <c r="E24" s="33">
        <f t="shared" si="0"/>
        <v>11467.823149749298</v>
      </c>
      <c r="F24" s="33">
        <f t="shared" si="1"/>
        <v>11468</v>
      </c>
      <c r="G24" s="33">
        <f t="shared" si="2"/>
        <v>-0.15494999990914948</v>
      </c>
      <c r="K24" s="33">
        <f t="shared" si="3"/>
        <v>-0.15494999990914948</v>
      </c>
      <c r="O24" s="33">
        <f t="shared" ca="1" si="4"/>
        <v>-0.16117252149381686</v>
      </c>
      <c r="Q24" s="45">
        <f t="shared" si="5"/>
        <v>43529.542270000093</v>
      </c>
    </row>
    <row r="25" spans="1:23" s="33" customFormat="1" ht="12.95" customHeight="1" x14ac:dyDescent="0.2">
      <c r="A25" s="29" t="s">
        <v>50</v>
      </c>
      <c r="B25" s="30" t="s">
        <v>48</v>
      </c>
      <c r="C25" s="32">
        <v>59963.017233417369</v>
      </c>
      <c r="D25" s="29">
        <v>2.1599999999999999E-4</v>
      </c>
      <c r="E25" s="33">
        <f t="shared" ref="E25:E30" si="6">+(C25-C$7)/C$8</f>
        <v>13082.787184397197</v>
      </c>
      <c r="F25" s="33">
        <f t="shared" ref="F25:F30" si="7">ROUND(2*E25,0)/2</f>
        <v>13083</v>
      </c>
      <c r="G25" s="33">
        <f t="shared" ref="G25:G30" si="8">+C25-(C$7+F25*C$8)</f>
        <v>-0.18646158262708923</v>
      </c>
      <c r="L25" s="33">
        <f t="shared" ref="L25:L30" si="9">+G25</f>
        <v>-0.18646158262708923</v>
      </c>
      <c r="O25" s="33">
        <f t="shared" ref="O25:O30" ca="1" si="10">+C$11+C$12*$F25</f>
        <v>-0.18421264432458032</v>
      </c>
      <c r="Q25" s="45">
        <f t="shared" ref="Q25:Q30" si="11">+C25-15018.5</f>
        <v>44944.517233417369</v>
      </c>
      <c r="W25" s="48" t="s">
        <v>52</v>
      </c>
    </row>
    <row r="26" spans="1:23" s="33" customFormat="1" ht="12.95" customHeight="1" x14ac:dyDescent="0.2">
      <c r="A26" s="29" t="s">
        <v>50</v>
      </c>
      <c r="B26" s="30" t="s">
        <v>48</v>
      </c>
      <c r="C26" s="32">
        <v>59963.454423420131</v>
      </c>
      <c r="D26" s="29">
        <v>2.7799999999999998E-4</v>
      </c>
      <c r="E26" s="33">
        <f t="shared" si="6"/>
        <v>13083.286165756601</v>
      </c>
      <c r="F26" s="33">
        <f t="shared" si="7"/>
        <v>13083.5</v>
      </c>
      <c r="G26" s="33">
        <f t="shared" si="8"/>
        <v>-0.18735407986969221</v>
      </c>
      <c r="L26" s="33">
        <f t="shared" si="9"/>
        <v>-0.18735407986969221</v>
      </c>
      <c r="O26" s="33">
        <f t="shared" ca="1" si="10"/>
        <v>-0.18421977748954341</v>
      </c>
      <c r="Q26" s="45">
        <f t="shared" si="11"/>
        <v>44944.954423420131</v>
      </c>
      <c r="W26" s="48" t="s">
        <v>52</v>
      </c>
    </row>
    <row r="27" spans="1:23" s="33" customFormat="1" ht="12.95" customHeight="1" x14ac:dyDescent="0.2">
      <c r="A27" s="29" t="s">
        <v>50</v>
      </c>
      <c r="B27" s="30" t="s">
        <v>48</v>
      </c>
      <c r="C27" s="32">
        <v>59974.405673532747</v>
      </c>
      <c r="D27" s="29">
        <v>3.19E-4</v>
      </c>
      <c r="E27" s="33">
        <f t="shared" si="6"/>
        <v>13095.785238548387</v>
      </c>
      <c r="F27" s="33">
        <f t="shared" si="7"/>
        <v>13096</v>
      </c>
      <c r="G27" s="33">
        <f t="shared" si="8"/>
        <v>-0.18816646725463215</v>
      </c>
      <c r="L27" s="33">
        <f t="shared" si="9"/>
        <v>-0.18816646725463215</v>
      </c>
      <c r="O27" s="33">
        <f t="shared" ca="1" si="10"/>
        <v>-0.18439810661362052</v>
      </c>
      <c r="Q27" s="45">
        <f t="shared" si="11"/>
        <v>44955.905673532747</v>
      </c>
      <c r="W27" s="48" t="s">
        <v>52</v>
      </c>
    </row>
    <row r="28" spans="1:23" s="33" customFormat="1" ht="12.95" customHeight="1" x14ac:dyDescent="0.2">
      <c r="A28" s="29" t="s">
        <v>50</v>
      </c>
      <c r="B28" s="30" t="s">
        <v>48</v>
      </c>
      <c r="C28" s="32">
        <v>59974.844993538223</v>
      </c>
      <c r="D28" s="29">
        <v>2.4600000000000002E-4</v>
      </c>
      <c r="E28" s="33">
        <f t="shared" si="6"/>
        <v>13096.286650959835</v>
      </c>
      <c r="F28" s="33">
        <f t="shared" si="7"/>
        <v>13096.5</v>
      </c>
      <c r="G28" s="33">
        <f t="shared" si="8"/>
        <v>-0.18692896177526563</v>
      </c>
      <c r="L28" s="33">
        <f t="shared" si="9"/>
        <v>-0.18692896177526563</v>
      </c>
      <c r="O28" s="33">
        <f t="shared" ca="1" si="10"/>
        <v>-0.18440523977858359</v>
      </c>
      <c r="Q28" s="45">
        <f t="shared" si="11"/>
        <v>44956.344993538223</v>
      </c>
      <c r="W28" s="48" t="s">
        <v>52</v>
      </c>
    </row>
    <row r="29" spans="1:23" s="33" customFormat="1" ht="12.95" customHeight="1" x14ac:dyDescent="0.2">
      <c r="A29" s="29" t="s">
        <v>50</v>
      </c>
      <c r="B29" s="30" t="s">
        <v>48</v>
      </c>
      <c r="C29" s="32">
        <v>59987.549003648572</v>
      </c>
      <c r="D29" s="29">
        <v>3.19E-4</v>
      </c>
      <c r="E29" s="33">
        <f t="shared" si="6"/>
        <v>13110.786214524174</v>
      </c>
      <c r="F29" s="33">
        <f t="shared" si="7"/>
        <v>13111</v>
      </c>
      <c r="G29" s="33">
        <f t="shared" si="8"/>
        <v>-0.18731135143025313</v>
      </c>
      <c r="L29" s="33">
        <f t="shared" si="9"/>
        <v>-0.18731135143025313</v>
      </c>
      <c r="O29" s="33">
        <f t="shared" ca="1" si="10"/>
        <v>-0.18461210156251306</v>
      </c>
      <c r="Q29" s="45">
        <f t="shared" si="11"/>
        <v>44969.049003648572</v>
      </c>
      <c r="W29" s="48" t="s">
        <v>52</v>
      </c>
    </row>
    <row r="30" spans="1:23" s="33" customFormat="1" ht="12.95" customHeight="1" x14ac:dyDescent="0.2">
      <c r="A30" s="29" t="s">
        <v>50</v>
      </c>
      <c r="B30" s="30" t="s">
        <v>48</v>
      </c>
      <c r="C30" s="32">
        <v>59987.987523647025</v>
      </c>
      <c r="D30" s="29">
        <v>4.7199999999999998E-4</v>
      </c>
      <c r="E30" s="33">
        <f t="shared" si="6"/>
        <v>13111.28671385758</v>
      </c>
      <c r="F30" s="33">
        <f t="shared" si="7"/>
        <v>13111.5</v>
      </c>
      <c r="G30" s="33">
        <f t="shared" si="8"/>
        <v>-0.18687385297380388</v>
      </c>
      <c r="L30" s="33">
        <f t="shared" si="9"/>
        <v>-0.18687385297380388</v>
      </c>
      <c r="O30" s="33">
        <f t="shared" ca="1" si="10"/>
        <v>-0.18461923472747613</v>
      </c>
      <c r="Q30" s="45">
        <f t="shared" si="11"/>
        <v>44969.487523647025</v>
      </c>
      <c r="W30" s="48" t="s">
        <v>52</v>
      </c>
    </row>
    <row r="31" spans="1:23" s="33" customFormat="1" ht="12.95" customHeight="1" x14ac:dyDescent="0.2">
      <c r="C31" s="44"/>
      <c r="Q31" s="46"/>
    </row>
    <row r="32" spans="1:23" s="33" customFormat="1" ht="12.95" customHeight="1" x14ac:dyDescent="0.2">
      <c r="C32" s="44"/>
      <c r="Q32" s="46"/>
    </row>
    <row r="33" spans="3:17" s="33" customFormat="1" ht="12.95" customHeight="1" x14ac:dyDescent="0.2">
      <c r="C33" s="44"/>
      <c r="Q33" s="46"/>
    </row>
    <row r="34" spans="3:17" s="33" customFormat="1" ht="12.95" customHeight="1" x14ac:dyDescent="0.2">
      <c r="C34" s="44"/>
    </row>
    <row r="35" spans="3:17" s="33" customFormat="1" ht="12.95" customHeight="1" x14ac:dyDescent="0.2">
      <c r="C35" s="44"/>
    </row>
    <row r="36" spans="3:17" s="33" customFormat="1" ht="12.95" customHeight="1" x14ac:dyDescent="0.2">
      <c r="C36" s="44"/>
    </row>
    <row r="37" spans="3:17" s="33" customFormat="1" ht="12.95" customHeight="1" x14ac:dyDescent="0.2">
      <c r="C37" s="44"/>
    </row>
    <row r="38" spans="3:17" s="33" customFormat="1" ht="12.95" customHeight="1" x14ac:dyDescent="0.2">
      <c r="C38" s="44"/>
    </row>
    <row r="39" spans="3:17" s="33" customFormat="1" ht="12.95" customHeight="1" x14ac:dyDescent="0.2">
      <c r="C39" s="44"/>
    </row>
    <row r="40" spans="3:17" s="33" customFormat="1" ht="12.95" customHeight="1" x14ac:dyDescent="0.2">
      <c r="C40" s="44"/>
    </row>
    <row r="41" spans="3:17" s="33" customFormat="1" ht="12.95" customHeight="1" x14ac:dyDescent="0.2">
      <c r="C41" s="47"/>
      <c r="D41" s="39"/>
    </row>
    <row r="42" spans="3:17" s="33" customFormat="1" ht="12.95" customHeight="1" x14ac:dyDescent="0.2">
      <c r="C42" s="47"/>
      <c r="D42" s="39"/>
    </row>
    <row r="43" spans="3:17" s="33" customFormat="1" ht="12.95" customHeight="1" x14ac:dyDescent="0.2">
      <c r="C43" s="39"/>
      <c r="D43" s="39"/>
    </row>
    <row r="44" spans="3:17" s="33" customFormat="1" ht="12.95" customHeight="1" x14ac:dyDescent="0.2">
      <c r="C44" s="39"/>
      <c r="D44" s="39"/>
    </row>
    <row r="45" spans="3:17" s="33" customFormat="1" ht="12.95" customHeight="1" x14ac:dyDescent="0.2">
      <c r="C45" s="39"/>
      <c r="D45" s="39"/>
    </row>
    <row r="46" spans="3:17" s="33" customFormat="1" ht="12.95" customHeight="1" x14ac:dyDescent="0.2">
      <c r="C46" s="39"/>
      <c r="D46" s="39"/>
    </row>
    <row r="47" spans="3:17" s="33" customFormat="1" ht="12.95" customHeight="1" x14ac:dyDescent="0.2">
      <c r="C47" s="39"/>
      <c r="D47" s="39"/>
    </row>
    <row r="48" spans="3:17" s="33" customFormat="1" ht="12.95" customHeight="1" x14ac:dyDescent="0.2">
      <c r="C48" s="39"/>
      <c r="D48" s="39"/>
    </row>
    <row r="49" spans="3:4" s="33" customFormat="1" ht="12.95" customHeight="1" x14ac:dyDescent="0.2">
      <c r="C49" s="39"/>
      <c r="D49" s="39"/>
    </row>
    <row r="50" spans="3:4" s="33" customFormat="1" ht="12.95" customHeight="1" x14ac:dyDescent="0.2">
      <c r="C50" s="39"/>
      <c r="D50" s="39"/>
    </row>
    <row r="51" spans="3:4" s="33" customFormat="1" ht="12.95" customHeight="1" x14ac:dyDescent="0.2">
      <c r="C51" s="39"/>
      <c r="D51" s="39"/>
    </row>
    <row r="52" spans="3:4" s="33" customFormat="1" ht="12.95" customHeight="1" x14ac:dyDescent="0.2">
      <c r="C52" s="39"/>
      <c r="D52" s="39"/>
    </row>
    <row r="53" spans="3:4" s="33" customFormat="1" ht="12.95" customHeight="1" x14ac:dyDescent="0.2">
      <c r="C53" s="39"/>
      <c r="D53" s="39"/>
    </row>
    <row r="54" spans="3:4" s="33" customFormat="1" ht="12.95" customHeight="1" x14ac:dyDescent="0.2">
      <c r="C54" s="39"/>
      <c r="D54" s="39"/>
    </row>
    <row r="55" spans="3:4" s="33" customFormat="1" ht="12.95" customHeight="1" x14ac:dyDescent="0.2">
      <c r="C55" s="39"/>
      <c r="D55" s="39"/>
    </row>
    <row r="56" spans="3:4" s="33" customFormat="1" ht="12.95" customHeight="1" x14ac:dyDescent="0.2">
      <c r="C56" s="39"/>
      <c r="D56" s="39"/>
    </row>
    <row r="57" spans="3:4" s="33" customFormat="1" ht="12.95" customHeight="1" x14ac:dyDescent="0.2">
      <c r="C57" s="39"/>
      <c r="D57" s="39"/>
    </row>
    <row r="58" spans="3:4" s="33" customFormat="1" ht="12.95" customHeight="1" x14ac:dyDescent="0.2">
      <c r="C58" s="39"/>
      <c r="D58" s="39"/>
    </row>
    <row r="59" spans="3:4" s="33" customFormat="1" ht="12.95" customHeight="1" x14ac:dyDescent="0.2">
      <c r="C59" s="39"/>
      <c r="D59" s="39"/>
    </row>
    <row r="60" spans="3:4" s="33" customFormat="1" ht="12.95" customHeight="1" x14ac:dyDescent="0.2">
      <c r="C60" s="39"/>
      <c r="D60" s="39"/>
    </row>
    <row r="61" spans="3:4" s="33" customFormat="1" ht="12.95" customHeight="1" x14ac:dyDescent="0.2">
      <c r="C61" s="39"/>
      <c r="D61" s="39"/>
    </row>
    <row r="62" spans="3:4" s="33" customFormat="1" ht="12.95" customHeight="1" x14ac:dyDescent="0.2">
      <c r="C62" s="39"/>
      <c r="D62" s="39"/>
    </row>
    <row r="63" spans="3:4" s="33" customFormat="1" ht="12.95" customHeight="1" x14ac:dyDescent="0.2">
      <c r="C63" s="39"/>
      <c r="D63" s="39"/>
    </row>
    <row r="64" spans="3:4" s="33" customFormat="1" ht="12.95" customHeight="1" x14ac:dyDescent="0.2">
      <c r="C64" s="39"/>
      <c r="D64" s="39"/>
    </row>
    <row r="65" spans="3:4" s="33" customFormat="1" ht="12.95" customHeight="1" x14ac:dyDescent="0.2">
      <c r="C65" s="39"/>
      <c r="D65" s="39"/>
    </row>
    <row r="66" spans="3:4" s="33" customFormat="1" ht="12.95" customHeight="1" x14ac:dyDescent="0.2">
      <c r="C66" s="39"/>
      <c r="D66" s="39"/>
    </row>
    <row r="67" spans="3:4" s="33" customFormat="1" ht="12.95" customHeight="1" x14ac:dyDescent="0.2">
      <c r="C67" s="39"/>
      <c r="D67" s="39"/>
    </row>
    <row r="68" spans="3:4" s="33" customFormat="1" ht="12.95" customHeight="1" x14ac:dyDescent="0.2">
      <c r="C68" s="39"/>
      <c r="D68" s="39"/>
    </row>
    <row r="69" spans="3:4" s="33" customFormat="1" ht="12.95" customHeight="1" x14ac:dyDescent="0.2">
      <c r="C69" s="39"/>
      <c r="D69" s="39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2024-01-16T06:16:06Z</dcterms:modified>
</cp:coreProperties>
</file>