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03A8FB6-2A91-4003-970C-340E9CDFD87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Q24" i="1"/>
  <c r="G11" i="1"/>
  <c r="F11" i="1"/>
  <c r="E14" i="1"/>
  <c r="E15" i="1" s="1"/>
  <c r="C17" i="1"/>
  <c r="E22" i="1"/>
  <c r="F22" i="1"/>
  <c r="Q22" i="1"/>
  <c r="C7" i="1"/>
  <c r="G22" i="1"/>
  <c r="I22" i="1"/>
  <c r="C8" i="1"/>
  <c r="E21" i="1"/>
  <c r="F21" i="1"/>
  <c r="Q21" i="1"/>
  <c r="E24" i="1"/>
  <c r="F24" i="1"/>
  <c r="G24" i="1"/>
  <c r="I24" i="1"/>
  <c r="E23" i="1"/>
  <c r="F23" i="1"/>
  <c r="G23" i="1"/>
  <c r="I23" i="1"/>
  <c r="G21" i="1"/>
  <c r="H21" i="1"/>
  <c r="C12" i="1"/>
  <c r="C16" i="1" l="1"/>
  <c r="D18" i="1" s="1"/>
  <c r="C11" i="1"/>
  <c r="C15" i="1" l="1"/>
  <c r="O24" i="1"/>
  <c r="O23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<sst xmlns="http://schemas.openxmlformats.org/spreadsheetml/2006/main" count="60" uniqueCount="53">
  <si>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</si>
  <si>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</si>
  <si>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</si>
  <si>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</si>
  <si>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</si>
  <si>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</si>
  <si>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</si>
  <si>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</si>
  <si>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</si>
  <si>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</si>
  <si>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</si>
  <si>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</si>
  <si>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</si>
  <si>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</si>
  <si>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</si>
  <si>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</si>
  <si>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</si>
  <si>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</si>
  <si>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</si>
  <si>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</si>
  <si>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</si>
  <si>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</si>
  <si>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</si>
  <si>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</si>
  <si>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</si>
  <si>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</si>
  <si>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</si>
  <si>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</si>
  <si>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</si>
  <si>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</si>
  <si>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</si>
  <si>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</si>
  <si>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</si>
  <si>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</si>
  <si>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</si>
  <si>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</si>
  <si>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</si>
  <si>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5436-2588</t>
  </si>
  <si>
    <t>Pup</t>
  </si>
  <si>
    <t>EA</t>
  </si>
  <si>
    <t>IBVS 5686 Eph.</t>
  </si>
  <si>
    <t>IBVS 5686</t>
  </si>
  <si>
    <t>G5436-2588_Pup.xls</t>
  </si>
  <si>
    <t>NSV 4083</t>
  </si>
  <si>
    <t>I</t>
  </si>
  <si>
    <t>Locher</t>
  </si>
  <si>
    <t xml:space="preserve">2005OEJV....3....1L </t>
  </si>
  <si>
    <t>Add cycle</t>
  </si>
  <si>
    <t>Old Cycle</t>
  </si>
  <si>
    <t>IBVS 5992</t>
  </si>
  <si>
    <t>IBVS 6011</t>
  </si>
  <si>
    <t>V0595 Pup / GSC 5436-2588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</si>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</sst>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7" applyAlignment="1" applyProtection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V0595 Pup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420</c:v>
                </c:pt>
                <c:pt idx="2">
                  <c:v>1288</c:v>
                </c:pt>
                <c:pt idx="3">
                  <c:v>1408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D5-489A-8431-D5BC8A337C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420</c:v>
                </c:pt>
                <c:pt idx="2">
                  <c:v>1288</c:v>
                </c:pt>
                <c:pt idx="3">
                  <c:v>1408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1.0999999998603016E-2</c:v>
                </c:pt>
                <c:pt idx="2">
                  <c:v>1.9699999997101258E-2</c:v>
                </c:pt>
                <c:pt idx="3">
                  <c:v>2.3699999997916166E-2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D5-489A-8431-D5BC8A337C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420</c:v>
                </c:pt>
                <c:pt idx="2">
                  <c:v>1288</c:v>
                </c:pt>
                <c:pt idx="3">
                  <c:v>1408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D5-489A-8431-D5BC8A337C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420</c:v>
                </c:pt>
                <c:pt idx="2">
                  <c:v>1288</c:v>
                </c:pt>
                <c:pt idx="3">
                  <c:v>1408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D5-489A-8431-D5BC8A337C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420</c:v>
                </c:pt>
                <c:pt idx="2">
                  <c:v>1288</c:v>
                </c:pt>
                <c:pt idx="3">
                  <c:v>1408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D5-489A-8431-D5BC8A337C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420</c:v>
                </c:pt>
                <c:pt idx="2">
                  <c:v>1288</c:v>
                </c:pt>
                <c:pt idx="3">
                  <c:v>1408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D5-489A-8431-D5BC8A337C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420</c:v>
                </c:pt>
                <c:pt idx="2">
                  <c:v>1288</c:v>
                </c:pt>
                <c:pt idx="3">
                  <c:v>1408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D5-489A-8431-D5BC8A337C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420</c:v>
                </c:pt>
                <c:pt idx="2">
                  <c:v>1288</c:v>
                </c:pt>
                <c:pt idx="3">
                  <c:v>1408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1.8427610170292045E-3</c:v>
                </c:pt>
                <c:pt idx="1">
                  <c:v>8.1817088632139025E-3</c:v>
                </c:pt>
                <c:pt idx="2">
                  <c:v>2.1282201078662279E-2</c:v>
                </c:pt>
                <c:pt idx="3">
                  <c:v>2.3093329034715053E-2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D5-489A-8431-D5BC8A337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857152"/>
        <c:axId val="1"/>
      </c:scatterChart>
      <c:valAx>
        <c:axId val="94485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857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DE76B0-CE03-D53C-B6AD-8648DED67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simbad.u-strasbg.fr/cgi-bin/cdsbib4?2005OEJV....3....1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9.85546875" customWidth="1"/>
  </cols>
  <sheetData>
    <row r="1" spans="1:12" ht="20.25" x14ac:dyDescent="0.3">
      <c r="A1" s="10" t="s">
        <v>51</v>
      </c>
      <c r="E1" s="2" t="s">
        <v>37</v>
      </c>
      <c r="F1" s="4" t="s">
        <v>38</v>
      </c>
      <c r="G1" s="2" t="s">
        <v>39</v>
      </c>
      <c r="H1" s="5" t="s">
        <v>40</v>
      </c>
      <c r="I1" s="3">
        <v>52388.485000000001</v>
      </c>
      <c r="J1" s="3">
        <v>2.5187499999999998</v>
      </c>
      <c r="K1" s="6" t="s">
        <v>41</v>
      </c>
      <c r="L1" s="7" t="s">
        <v>42</v>
      </c>
    </row>
    <row r="2" spans="1:12" s="4" customFormat="1" ht="12.95" customHeight="1" x14ac:dyDescent="0.2">
      <c r="A2" s="4" t="s">
        <v>23</v>
      </c>
      <c r="B2" s="4" t="s">
        <v>39</v>
      </c>
      <c r="C2" s="11" t="s">
        <v>42</v>
      </c>
      <c r="D2" s="11"/>
      <c r="E2" s="4" t="s">
        <v>43</v>
      </c>
    </row>
    <row r="3" spans="1:12" s="4" customFormat="1" ht="12.95" customHeight="1" thickBot="1" x14ac:dyDescent="0.25"/>
    <row r="4" spans="1:12" s="4" customFormat="1" ht="12.95" customHeight="1" thickTop="1" thickBot="1" x14ac:dyDescent="0.25">
      <c r="A4" s="12" t="s">
        <v>40</v>
      </c>
      <c r="C4" s="13">
        <v>52388.485000000001</v>
      </c>
      <c r="D4" s="14">
        <v>2.5187499999999998</v>
      </c>
    </row>
    <row r="5" spans="1:12" s="4" customFormat="1" ht="12.95" customHeight="1" x14ac:dyDescent="0.2"/>
    <row r="6" spans="1:12" s="4" customFormat="1" ht="12.95" customHeight="1" x14ac:dyDescent="0.2">
      <c r="A6" s="15" t="s">
        <v>0</v>
      </c>
    </row>
    <row r="7" spans="1:12" s="4" customFormat="1" ht="12.95" customHeight="1" x14ac:dyDescent="0.2">
      <c r="A7" s="4" t="s">
        <v>1</v>
      </c>
      <c r="C7" s="4">
        <f>+C4</f>
        <v>52388.485000000001</v>
      </c>
    </row>
    <row r="8" spans="1:12" s="4" customFormat="1" ht="12.95" customHeight="1" x14ac:dyDescent="0.2">
      <c r="A8" s="4" t="s">
        <v>2</v>
      </c>
      <c r="C8" s="4">
        <f>+D4</f>
        <v>2.5187499999999998</v>
      </c>
    </row>
    <row r="9" spans="1:12" s="4" customFormat="1" ht="12.95" customHeight="1" x14ac:dyDescent="0.2">
      <c r="A9" s="12" t="s">
        <v>30</v>
      </c>
      <c r="C9" s="16">
        <v>-9.5</v>
      </c>
      <c r="D9" s="4" t="s">
        <v>31</v>
      </c>
    </row>
    <row r="10" spans="1:12" s="4" customFormat="1" ht="12.95" customHeight="1" thickBot="1" x14ac:dyDescent="0.25">
      <c r="C10" s="17" t="s">
        <v>19</v>
      </c>
      <c r="D10" s="17" t="s">
        <v>20</v>
      </c>
    </row>
    <row r="11" spans="1:12" s="4" customFormat="1" ht="12.95" customHeight="1" x14ac:dyDescent="0.2">
      <c r="A11" s="4" t="s">
        <v>14</v>
      </c>
      <c r="C11" s="18">
        <f ca="1">INTERCEPT(INDIRECT($G$11):G992,INDIRECT($F$11):F992)</f>
        <v>1.8427610170292045E-3</v>
      </c>
      <c r="D11" s="19"/>
      <c r="F11" s="20" t="str">
        <f>"F"&amp;E19</f>
        <v>F21</v>
      </c>
      <c r="G11" s="18" t="str">
        <f>"G"&amp;E19</f>
        <v>G21</v>
      </c>
    </row>
    <row r="12" spans="1:12" s="4" customFormat="1" ht="12.95" customHeight="1" x14ac:dyDescent="0.2">
      <c r="A12" s="4" t="s">
        <v>15</v>
      </c>
      <c r="C12" s="18">
        <f ca="1">SLOPE(INDIRECT($G$11):G992,INDIRECT($F$11):F992)</f>
        <v>1.5092732967106425E-5</v>
      </c>
      <c r="D12" s="19"/>
    </row>
    <row r="13" spans="1:12" s="4" customFormat="1" ht="12.95" customHeight="1" x14ac:dyDescent="0.2">
      <c r="A13" s="4" t="s">
        <v>18</v>
      </c>
      <c r="C13" s="19" t="s">
        <v>12</v>
      </c>
      <c r="D13" s="21" t="s">
        <v>47</v>
      </c>
      <c r="E13" s="16">
        <v>1</v>
      </c>
    </row>
    <row r="14" spans="1:12" s="4" customFormat="1" ht="12.95" customHeight="1" x14ac:dyDescent="0.2">
      <c r="D14" s="21" t="s">
        <v>32</v>
      </c>
      <c r="E14" s="22">
        <f ca="1">NOW()+15018.5+$C$9/24</f>
        <v>60373.811882291666</v>
      </c>
    </row>
    <row r="15" spans="1:12" s="4" customFormat="1" ht="12.95" customHeight="1" x14ac:dyDescent="0.2">
      <c r="A15" s="23" t="s">
        <v>16</v>
      </c>
      <c r="C15" s="24">
        <f ca="1">(C7+C11)+(C8+C12)*INT(MAX(F21:F3533))</f>
        <v>55934.908093329039</v>
      </c>
      <c r="D15" s="21" t="s">
        <v>48</v>
      </c>
      <c r="E15" s="22">
        <f ca="1">ROUND(2*(E14-$C$7)/$C$8,0)/2+E13</f>
        <v>3171.5</v>
      </c>
    </row>
    <row r="16" spans="1:12" s="4" customFormat="1" ht="12.95" customHeight="1" x14ac:dyDescent="0.2">
      <c r="A16" s="15" t="s">
        <v>3</v>
      </c>
      <c r="C16" s="25">
        <f ca="1">+C8+C12</f>
        <v>2.5187650927329668</v>
      </c>
      <c r="D16" s="21" t="s">
        <v>33</v>
      </c>
      <c r="E16" s="18">
        <f ca="1">ROUND(2*(E14-$C$15)/$C$16,0)/2+E13</f>
        <v>1763.5</v>
      </c>
    </row>
    <row r="17" spans="1:18" s="4" customFormat="1" ht="12.95" customHeight="1" thickBot="1" x14ac:dyDescent="0.25">
      <c r="A17" s="21" t="s">
        <v>29</v>
      </c>
      <c r="C17" s="4">
        <f>COUNT(C21:C2191)</f>
        <v>4</v>
      </c>
      <c r="D17" s="21" t="s">
        <v>34</v>
      </c>
      <c r="E17" s="26">
        <f ca="1">+$C$15+$C$16*E16-15018.5-$C$9/24</f>
        <v>45358.646167696963</v>
      </c>
    </row>
    <row r="18" spans="1:18" s="4" customFormat="1" ht="12.95" customHeight="1" thickTop="1" thickBot="1" x14ac:dyDescent="0.25">
      <c r="A18" s="15" t="s">
        <v>4</v>
      </c>
      <c r="C18" s="27">
        <f ca="1">+C15</f>
        <v>55934.908093329039</v>
      </c>
      <c r="D18" s="28">
        <f ca="1">+C16</f>
        <v>2.5187650927329668</v>
      </c>
      <c r="E18" s="29" t="s">
        <v>35</v>
      </c>
    </row>
    <row r="19" spans="1:18" s="4" customFormat="1" ht="12.95" customHeight="1" thickTop="1" x14ac:dyDescent="0.2">
      <c r="A19" s="30" t="s">
        <v>36</v>
      </c>
      <c r="E19" s="31">
        <v>21</v>
      </c>
    </row>
    <row r="20" spans="1:18" s="4" customFormat="1" ht="12.95" customHeight="1" thickBot="1" x14ac:dyDescent="0.25">
      <c r="A20" s="17" t="s">
        <v>5</v>
      </c>
      <c r="B20" s="17" t="s">
        <v>6</v>
      </c>
      <c r="C20" s="17" t="s">
        <v>7</v>
      </c>
      <c r="D20" s="17" t="s">
        <v>11</v>
      </c>
      <c r="E20" s="17" t="s">
        <v>8</v>
      </c>
      <c r="F20" s="17" t="s">
        <v>9</v>
      </c>
      <c r="G20" s="17" t="s">
        <v>10</v>
      </c>
      <c r="H20" s="32" t="s">
        <v>28</v>
      </c>
      <c r="I20" s="32" t="s">
        <v>52</v>
      </c>
      <c r="J20" s="32" t="s">
        <v>17</v>
      </c>
      <c r="K20" s="32" t="s">
        <v>24</v>
      </c>
      <c r="L20" s="32" t="s">
        <v>25</v>
      </c>
      <c r="M20" s="32" t="s">
        <v>26</v>
      </c>
      <c r="N20" s="32" t="s">
        <v>27</v>
      </c>
      <c r="O20" s="32" t="s">
        <v>22</v>
      </c>
      <c r="P20" s="33" t="s">
        <v>21</v>
      </c>
      <c r="Q20" s="17" t="s">
        <v>13</v>
      </c>
    </row>
    <row r="21" spans="1:18" s="4" customFormat="1" ht="12.95" customHeight="1" x14ac:dyDescent="0.2">
      <c r="A21" s="4" t="s">
        <v>41</v>
      </c>
      <c r="C21" s="11">
        <v>52388.485000000001</v>
      </c>
      <c r="D21" s="11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1.8427610170292045E-3</v>
      </c>
      <c r="Q21" s="34">
        <f>+C21-15018.5</f>
        <v>37369.985000000001</v>
      </c>
    </row>
    <row r="22" spans="1:18" s="4" customFormat="1" ht="12.95" customHeight="1" x14ac:dyDescent="0.2">
      <c r="A22" s="4" t="s">
        <v>45</v>
      </c>
      <c r="B22" s="19" t="s">
        <v>44</v>
      </c>
      <c r="C22" s="11">
        <v>53446.370999999999</v>
      </c>
      <c r="D22" s="11">
        <v>2E-3</v>
      </c>
      <c r="E22" s="4">
        <f>+(C22-C$7)/C$8</f>
        <v>420.00436724565702</v>
      </c>
      <c r="F22" s="4">
        <f>ROUND(2*E22,0)/2</f>
        <v>420</v>
      </c>
      <c r="G22" s="4">
        <f>+C22-(C$7+F22*C$8)</f>
        <v>1.0999999998603016E-2</v>
      </c>
      <c r="I22" s="4">
        <f>+G22</f>
        <v>1.0999999998603016E-2</v>
      </c>
      <c r="O22" s="4">
        <f ca="1">+C$11+C$12*$F22</f>
        <v>8.1817088632139025E-3</v>
      </c>
      <c r="Q22" s="34">
        <f>+C22-15018.5</f>
        <v>38427.870999999999</v>
      </c>
      <c r="R22" s="35" t="s">
        <v>46</v>
      </c>
    </row>
    <row r="23" spans="1:18" s="4" customFormat="1" ht="12.95" customHeight="1" x14ac:dyDescent="0.2">
      <c r="A23" s="8" t="s">
        <v>49</v>
      </c>
      <c r="B23" s="9" t="s">
        <v>44</v>
      </c>
      <c r="C23" s="8">
        <v>55632.654699999999</v>
      </c>
      <c r="D23" s="8">
        <v>4.0000000000000002E-4</v>
      </c>
      <c r="E23" s="4">
        <f>+(C23-C$7)/C$8</f>
        <v>1288.0078213399499</v>
      </c>
      <c r="F23" s="4">
        <f>ROUND(2*E23,0)/2</f>
        <v>1288</v>
      </c>
      <c r="G23" s="4">
        <f>+C23-(C$7+F23*C$8)</f>
        <v>1.9699999997101258E-2</v>
      </c>
      <c r="I23" s="4">
        <f>+G23</f>
        <v>1.9699999997101258E-2</v>
      </c>
      <c r="O23" s="4">
        <f ca="1">+C$11+C$12*$F23</f>
        <v>2.1282201078662279E-2</v>
      </c>
      <c r="Q23" s="34">
        <f>+C23-15018.5</f>
        <v>40614.154699999999</v>
      </c>
    </row>
    <row r="24" spans="1:18" s="4" customFormat="1" ht="12.95" customHeight="1" x14ac:dyDescent="0.2">
      <c r="A24" s="8" t="s">
        <v>50</v>
      </c>
      <c r="B24" s="9" t="s">
        <v>44</v>
      </c>
      <c r="C24" s="8">
        <v>55934.9087</v>
      </c>
      <c r="D24" s="8">
        <v>6.9999999999999999E-4</v>
      </c>
      <c r="E24" s="4">
        <f>+(C24-C$7)/C$8</f>
        <v>1408.0094094292801</v>
      </c>
      <c r="F24" s="4">
        <f>ROUND(2*E24,0)/2</f>
        <v>1408</v>
      </c>
      <c r="G24" s="4">
        <f>+C24-(C$7+F24*C$8)</f>
        <v>2.3699999997916166E-2</v>
      </c>
      <c r="I24" s="4">
        <f>+G24</f>
        <v>2.3699999997916166E-2</v>
      </c>
      <c r="O24" s="4">
        <f ca="1">+C$11+C$12*$F24</f>
        <v>2.3093329034715053E-2</v>
      </c>
      <c r="Q24" s="34">
        <f>+C24-15018.5</f>
        <v>40916.4087</v>
      </c>
    </row>
    <row r="25" spans="1:18" s="4" customFormat="1" ht="12.95" customHeight="1" x14ac:dyDescent="0.2">
      <c r="C25" s="11"/>
      <c r="D25" s="11"/>
      <c r="Q25" s="34"/>
    </row>
    <row r="26" spans="1:18" s="4" customFormat="1" ht="12.95" customHeight="1" x14ac:dyDescent="0.2">
      <c r="C26" s="11"/>
      <c r="D26" s="11"/>
      <c r="Q26" s="34"/>
    </row>
    <row r="27" spans="1:18" s="4" customFormat="1" ht="12.95" customHeight="1" x14ac:dyDescent="0.2">
      <c r="C27" s="11"/>
      <c r="D27" s="11"/>
      <c r="Q27" s="34"/>
    </row>
    <row r="28" spans="1:18" s="4" customFormat="1" ht="12.95" customHeight="1" x14ac:dyDescent="0.2">
      <c r="C28" s="11"/>
      <c r="D28" s="11"/>
      <c r="Q28" s="34"/>
    </row>
    <row r="29" spans="1:18" s="4" customFormat="1" ht="12.95" customHeight="1" x14ac:dyDescent="0.2">
      <c r="C29" s="11"/>
      <c r="D29" s="11"/>
      <c r="Q29" s="34"/>
    </row>
    <row r="30" spans="1:18" s="4" customFormat="1" ht="12.95" customHeight="1" x14ac:dyDescent="0.2">
      <c r="C30" s="11"/>
      <c r="D30" s="11"/>
      <c r="Q30" s="34"/>
    </row>
    <row r="31" spans="1:18" s="4" customFormat="1" ht="12.95" customHeight="1" x14ac:dyDescent="0.2">
      <c r="C31" s="11"/>
      <c r="D31" s="11"/>
      <c r="Q31" s="34"/>
    </row>
    <row r="32" spans="1:18" s="4" customFormat="1" ht="12.95" customHeight="1" x14ac:dyDescent="0.2">
      <c r="C32" s="11"/>
      <c r="D32" s="11"/>
      <c r="Q32" s="34"/>
    </row>
    <row r="33" spans="3:17" s="4" customFormat="1" ht="12.95" customHeight="1" x14ac:dyDescent="0.2">
      <c r="C33" s="11"/>
      <c r="D33" s="11"/>
      <c r="Q33" s="34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hyperlinks>
    <hyperlink ref="R22" r:id="rId1" display="http://simbad.u-strasbg.fr/cgi-bin/cdsbib4?2005OEJV....3....1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2024-03-04T06:29:06Z</dcterms:modified>
</cp:coreProperties>
</file>