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CE532EA-45CB-44A0-8483-B64585A59FC2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F16" i="1"/>
  <c r="F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<sst xmlns="http://schemas.openxmlformats.org/spreadsheetml/2006/main" count="51" uniqueCount="46">
  <si>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</si>
  <si>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</si>
  <si>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</si>
  <si>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</si>
  <si>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</si>
  <si>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</si>
  <si>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</si>
  <si>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</si>
  <si>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</si>
  <si>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</si>
  <si>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</si>
  <si>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</si>
  <si>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</si>
  <si>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</si>
  <si>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</si>
  <si>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</si>
  <si>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</si>
  <si>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</si>
  <si>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</si>
  <si>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</si>
  <si>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</si>
  <si>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</si>
  <si>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</si>
  <si>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</si>
  <si>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</si>
  <si>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</si>
  <si>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</si>
  <si>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</si>
  <si>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</si>
  <si>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</si>
  <si>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</si>
  <si>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</si>
  <si>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</si>
  <si>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</si>
  <si>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</si>
  <si>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</si>
  <si>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</si>
  <si>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G5999-0891_Pup.xls</t>
  </si>
  <si>
    <t>EA</t>
  </si>
  <si>
    <t>IBVS 5495 Eph.</t>
  </si>
  <si>
    <t>IBVS 5495</t>
  </si>
  <si>
    <t>Pup</t>
  </si>
  <si>
    <t>V0627 Pup / GSC 5999-0891  / NSV 03877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</si>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</sst>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V0627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C1-45AE-A783-BD7DE18D86F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1-45AE-A783-BD7DE18D86F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C1-45AE-A783-BD7DE18D86F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C1-45AE-A783-BD7DE18D86F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C1-45AE-A783-BD7DE18D86F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C1-45AE-A783-BD7DE18D86F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C1-45AE-A783-BD7DE18D86F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C1-45AE-A783-BD7DE18D8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91520"/>
        <c:axId val="1"/>
      </c:scatterChart>
      <c:valAx>
        <c:axId val="78439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9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17</xdr:col>
      <xdr:colOff>390525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8071AD-9C03-03F0-8593-5787CEA79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8" customFormat="1" ht="20.25" x14ac:dyDescent="0.2">
      <c r="A1" s="7" t="s">
        <v>42</v>
      </c>
      <c r="E1" s="9"/>
      <c r="F1" s="9" t="s">
        <v>37</v>
      </c>
      <c r="G1" s="4" t="s">
        <v>38</v>
      </c>
      <c r="H1" s="10" t="s">
        <v>39</v>
      </c>
      <c r="I1" s="5">
        <v>52754.55</v>
      </c>
      <c r="J1" s="5">
        <v>5.7993499999999996</v>
      </c>
      <c r="K1" s="6" t="s">
        <v>40</v>
      </c>
      <c r="L1" s="3" t="s">
        <v>41</v>
      </c>
    </row>
    <row r="2" spans="1:12" s="8" customFormat="1" ht="12.95" customHeight="1" x14ac:dyDescent="0.2">
      <c r="A2" s="8" t="s">
        <v>23</v>
      </c>
      <c r="B2" s="8" t="s">
        <v>38</v>
      </c>
      <c r="C2" s="11" t="s">
        <v>41</v>
      </c>
      <c r="D2" s="8" t="s">
        <v>37</v>
      </c>
    </row>
    <row r="3" spans="1:12" s="8" customFormat="1" ht="12.95" customHeight="1" thickBot="1" x14ac:dyDescent="0.25"/>
    <row r="4" spans="1:12" s="8" customFormat="1" ht="12.95" customHeight="1" thickTop="1" thickBot="1" x14ac:dyDescent="0.25">
      <c r="A4" s="10" t="s">
        <v>39</v>
      </c>
      <c r="C4" s="12">
        <v>52754.55</v>
      </c>
      <c r="D4" s="13">
        <v>5.7993499999999996</v>
      </c>
    </row>
    <row r="5" spans="1:12" s="8" customFormat="1" ht="12.95" customHeight="1" x14ac:dyDescent="0.2"/>
    <row r="6" spans="1:12" s="8" customFormat="1" ht="12.95" customHeight="1" x14ac:dyDescent="0.2">
      <c r="A6" s="14" t="s">
        <v>0</v>
      </c>
    </row>
    <row r="7" spans="1:12" s="8" customFormat="1" ht="12.95" customHeight="1" x14ac:dyDescent="0.2">
      <c r="A7" s="8" t="s">
        <v>1</v>
      </c>
      <c r="C7" s="8">
        <f>+C4</f>
        <v>52754.55</v>
      </c>
    </row>
    <row r="8" spans="1:12" s="8" customFormat="1" ht="12.95" customHeight="1" x14ac:dyDescent="0.2">
      <c r="A8" s="8" t="s">
        <v>2</v>
      </c>
      <c r="C8" s="8">
        <f>+D4</f>
        <v>5.7993499999999996</v>
      </c>
    </row>
    <row r="9" spans="1:12" s="8" customFormat="1" ht="12.95" customHeight="1" x14ac:dyDescent="0.2">
      <c r="A9" s="10" t="s">
        <v>30</v>
      </c>
      <c r="C9" s="15">
        <v>-9.5</v>
      </c>
      <c r="D9" s="8" t="s">
        <v>31</v>
      </c>
    </row>
    <row r="10" spans="1:12" s="8" customFormat="1" ht="12.95" customHeight="1" thickBot="1" x14ac:dyDescent="0.25">
      <c r="C10" s="16" t="s">
        <v>19</v>
      </c>
      <c r="D10" s="16" t="s">
        <v>20</v>
      </c>
    </row>
    <row r="11" spans="1:12" s="8" customFormat="1" ht="12.95" customHeight="1" x14ac:dyDescent="0.2">
      <c r="A11" s="8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8" customFormat="1" ht="12.95" customHeight="1" x14ac:dyDescent="0.2">
      <c r="A12" s="8" t="s">
        <v>15</v>
      </c>
      <c r="C12" s="17" t="e">
        <f ca="1">SLOPE(INDIRECT($G$11):G992,INDIRECT($F$11):F992)</f>
        <v>#DIV/0!</v>
      </c>
      <c r="D12" s="18"/>
    </row>
    <row r="13" spans="1:12" s="8" customFormat="1" ht="12.95" customHeight="1" x14ac:dyDescent="0.2">
      <c r="A13" s="8" t="s">
        <v>18</v>
      </c>
      <c r="C13" s="18" t="s">
        <v>12</v>
      </c>
      <c r="D13" s="18"/>
      <c r="E13" s="20" t="s">
        <v>43</v>
      </c>
      <c r="F13" s="21">
        <v>1</v>
      </c>
    </row>
    <row r="14" spans="1:12" s="8" customFormat="1" ht="12.95" customHeight="1" x14ac:dyDescent="0.2">
      <c r="E14" s="20" t="s">
        <v>32</v>
      </c>
      <c r="F14" s="22">
        <f ca="1">NOW()+15018.5+$C$9/24</f>
        <v>60373.819184490741</v>
      </c>
    </row>
    <row r="15" spans="1:12" s="8" customFormat="1" ht="12.95" customHeight="1" x14ac:dyDescent="0.2">
      <c r="A15" s="23" t="s">
        <v>16</v>
      </c>
      <c r="C15" s="22" t="e">
        <f ca="1">(C7+C11)+(C8+C12)*INT(MAX(F21:F3533))</f>
        <v>#DIV/0!</v>
      </c>
      <c r="D15" s="20"/>
      <c r="E15" s="20" t="s">
        <v>44</v>
      </c>
      <c r="F15" s="17">
        <f ca="1">ROUND(2*(F14-$C$7)/$C$8,0)/2+F13</f>
        <v>1315</v>
      </c>
    </row>
    <row r="16" spans="1:12" s="8" customFormat="1" ht="12.95" customHeight="1" x14ac:dyDescent="0.2">
      <c r="A16" s="14" t="s">
        <v>3</v>
      </c>
      <c r="C16" s="24" t="e">
        <f ca="1">+C8+C12</f>
        <v>#DIV/0!</v>
      </c>
      <c r="D16" s="20"/>
      <c r="E16" s="20" t="s">
        <v>33</v>
      </c>
      <c r="F16" s="17" t="e">
        <f ca="1">ROUND(2*(F14-$C$15)/$C$16,0)/2+F13</f>
        <v>#DIV/0!</v>
      </c>
    </row>
    <row r="17" spans="1:18" s="8" customFormat="1" ht="12.95" customHeight="1" thickBot="1" x14ac:dyDescent="0.25">
      <c r="A17" s="20" t="s">
        <v>29</v>
      </c>
      <c r="C17" s="8">
        <f>COUNT(C21:C2191)</f>
        <v>1</v>
      </c>
      <c r="D17" s="20"/>
      <c r="E17" s="20" t="s">
        <v>34</v>
      </c>
      <c r="F17" s="25" t="e">
        <f ca="1">+$C$15+$C$16*F16-15018.5-$C$9/24</f>
        <v>#DIV/0!</v>
      </c>
    </row>
    <row r="18" spans="1:18" s="8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8" customFormat="1" ht="12.95" customHeight="1" thickTop="1" x14ac:dyDescent="0.2">
      <c r="A19" s="29" t="s">
        <v>36</v>
      </c>
      <c r="E19" s="30">
        <v>21</v>
      </c>
    </row>
    <row r="20" spans="1:18" s="8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45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8" customFormat="1" ht="12.95" customHeight="1" x14ac:dyDescent="0.2">
      <c r="A21" s="8" t="str">
        <f>$K$1</f>
        <v>IBVS 5495</v>
      </c>
      <c r="C21" s="11">
        <f>+$C$4</f>
        <v>52754.55</v>
      </c>
      <c r="D21" s="11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 t="e">
        <f ca="1">+C$11+C$12*$F21</f>
        <v>#DIV/0!</v>
      </c>
      <c r="Q21" s="33">
        <f>+C21-15018.5</f>
        <v>37736.050000000003</v>
      </c>
    </row>
    <row r="22" spans="1:18" s="8" customFormat="1" ht="12.95" customHeight="1" x14ac:dyDescent="0.2">
      <c r="C22" s="11"/>
      <c r="D22" s="11"/>
      <c r="Q22" s="33"/>
      <c r="R22" s="8" t="str">
        <f>IF(ABS(C22-C21)&lt;0.00001,1,"")</f>
        <v/>
      </c>
    </row>
    <row r="23" spans="1:18" ht="12.95" customHeight="1" x14ac:dyDescent="0.2">
      <c r="C23" s="2"/>
      <c r="D23" s="2"/>
      <c r="Q23" s="1"/>
    </row>
    <row r="24" spans="1:18" ht="12.95" customHeight="1" x14ac:dyDescent="0.2"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ht="12.95" customHeight="1" x14ac:dyDescent="0.2">
      <c r="C29" s="2"/>
      <c r="D29" s="2"/>
      <c r="Q29" s="1"/>
    </row>
    <row r="30" spans="1:18" ht="12.95" customHeight="1" x14ac:dyDescent="0.2">
      <c r="C30" s="2"/>
      <c r="D30" s="2"/>
      <c r="Q30" s="1"/>
    </row>
    <row r="31" spans="1:18" ht="12.95" customHeight="1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2024-03-04T06:39:37Z</dcterms:modified>
</cp:coreProperties>
</file>