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DBB8807-3A27-4916-BDF6-A70AE6E083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2" i="1" l="1"/>
  <c r="O21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<sst xmlns="http://schemas.openxmlformats.org/spreadsheetml/2006/main" count="55" uniqueCount="50">
  <si>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</si>
  <si>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</si>
  <si>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</si>
  <si>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</si>
  <si>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</si>
  <si>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</si>
  <si>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</si>
  <si>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</si>
  <si>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</si>
  <si>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</si>
  <si>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</si>
  <si>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</si>
  <si>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</si>
  <si>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</si>
  <si>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</si>
  <si>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</si>
  <si>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</si>
  <si>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</si>
  <si>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</si>
  <si>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</si>
  <si>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</si>
  <si>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</si>
  <si>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</si>
  <si>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</si>
  <si>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</si>
  <si>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</si>
  <si>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</si>
  <si>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</si>
  <si>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</si>
  <si>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</si>
  <si>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</si>
  <si>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</si>
  <si>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</si>
  <si>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</si>
  <si>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</si>
  <si>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</si>
  <si>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</si>
  <si>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</si>
  <si>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</si>
  <si>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</si>
  <si>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</si>
  <si>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V0644 Pup</t>
  </si>
  <si>
    <t>G6573-4986</t>
  </si>
  <si>
    <t>EA</t>
  </si>
  <si>
    <t>pr_0</t>
  </si>
  <si>
    <t>~</t>
  </si>
  <si>
    <t>V0644 Pup / GSC 6573-4986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</si>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</sst>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" xfId="0" quotePrefix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V0644 Pup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73-4951-A466-BB6D5FFE53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73-4951-A466-BB6D5FFE53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73-4951-A466-BB6D5FFE53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3.0029999979888089E-3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73-4951-A466-BB6D5FFE53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73-4951-A466-BB6D5FFE53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73-4951-A466-BB6D5FFE53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73-4951-A466-BB6D5FFE53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3.0029999979888089E-3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73-4951-A466-BB6D5FFE53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73-4951-A466-BB6D5FFE5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37992"/>
        <c:axId val="1"/>
      </c:scatterChart>
      <c:valAx>
        <c:axId val="82103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03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F8055C-0B74-BE70-0FC8-D08732491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4" customFormat="1" ht="20.25" x14ac:dyDescent="0.2">
      <c r="A1" s="44" t="s">
        <v>46</v>
      </c>
      <c r="F1" s="6" t="s">
        <v>41</v>
      </c>
      <c r="G1" s="3">
        <v>2009</v>
      </c>
      <c r="H1" s="4"/>
      <c r="I1" s="7" t="s">
        <v>42</v>
      </c>
      <c r="J1" s="8" t="s">
        <v>41</v>
      </c>
      <c r="K1" s="9">
        <v>8.2523800000000005</v>
      </c>
      <c r="L1" s="10">
        <v>-26.0504</v>
      </c>
      <c r="M1" s="5">
        <v>53438.563000000002</v>
      </c>
      <c r="N1" s="5">
        <v>0.88593299999999997</v>
      </c>
      <c r="O1" s="11" t="s">
        <v>43</v>
      </c>
      <c r="P1" s="12">
        <v>11.73</v>
      </c>
      <c r="Q1" s="12">
        <v>13</v>
      </c>
      <c r="R1" s="13" t="s">
        <v>44</v>
      </c>
      <c r="S1" s="45" t="s">
        <v>45</v>
      </c>
    </row>
    <row r="2" spans="1:19" s="14" customFormat="1" ht="12.95" customHeight="1" x14ac:dyDescent="0.2">
      <c r="A2" s="14" t="s">
        <v>23</v>
      </c>
      <c r="B2" s="14" t="s">
        <v>43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53438.563000000002</v>
      </c>
      <c r="D4" s="19">
        <v>0.88593299999999997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46">
        <v>53438.563000000002</v>
      </c>
      <c r="D7" s="23" t="s">
        <v>47</v>
      </c>
    </row>
    <row r="8" spans="1:19" s="14" customFormat="1" ht="12.95" customHeight="1" x14ac:dyDescent="0.2">
      <c r="A8" s="14" t="s">
        <v>3</v>
      </c>
      <c r="C8" s="46">
        <v>0.88593299999999997</v>
      </c>
      <c r="D8" s="23" t="s">
        <v>47</v>
      </c>
    </row>
    <row r="9" spans="1:19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0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7.5661375610703173E-7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56954.834080000001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0.88593375661375606</v>
      </c>
      <c r="E16" s="31" t="s">
        <v>30</v>
      </c>
      <c r="F16" s="32">
        <f ca="1">NOW()+15018.5+$C$5/24</f>
        <v>60373.821488194444</v>
      </c>
    </row>
    <row r="17" spans="1:21" s="14" customFormat="1" ht="12.95" customHeight="1" thickBot="1" x14ac:dyDescent="0.25">
      <c r="A17" s="31" t="s">
        <v>27</v>
      </c>
      <c r="C17" s="14">
        <f>COUNT(C21:C2191)</f>
        <v>2</v>
      </c>
      <c r="E17" s="31" t="s">
        <v>35</v>
      </c>
      <c r="F17" s="33">
        <f ca="1">ROUND(2*(F16-$C$7)/$C$8,0)/2+F15</f>
        <v>7829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56954.834080000001</v>
      </c>
      <c r="D18" s="35">
        <f ca="1">+C16</f>
        <v>0.88593375661375606</v>
      </c>
      <c r="E18" s="31" t="s">
        <v>36</v>
      </c>
      <c r="F18" s="27">
        <f ca="1">ROUND(2*(F16-$C$15)/$C$16,0)/2+F15</f>
        <v>3860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45356.434213862434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47</v>
      </c>
      <c r="C21" s="22">
        <v>53438.563000000002</v>
      </c>
      <c r="D21" s="22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0</v>
      </c>
      <c r="Q21" s="40">
        <f>+C21-15018.5</f>
        <v>38420.063000000002</v>
      </c>
    </row>
    <row r="22" spans="1:21" s="14" customFormat="1" ht="12.95" customHeight="1" x14ac:dyDescent="0.2">
      <c r="A22" s="41" t="s">
        <v>49</v>
      </c>
      <c r="B22" s="42" t="s">
        <v>48</v>
      </c>
      <c r="C22" s="43">
        <v>56954.834080000001</v>
      </c>
      <c r="D22" s="43">
        <v>0</v>
      </c>
      <c r="E22" s="14">
        <f>+(C22-C$7)/C$8</f>
        <v>3969.0033896468453</v>
      </c>
      <c r="F22" s="14">
        <f>ROUND(2*E22,0)/2</f>
        <v>3969</v>
      </c>
      <c r="G22" s="14">
        <f>+C22-(C$7+F22*C$8)</f>
        <v>3.0029999979888089E-3</v>
      </c>
      <c r="K22" s="14">
        <f>+G22</f>
        <v>3.0029999979888089E-3</v>
      </c>
      <c r="O22" s="14">
        <f ca="1">+C$11+C$12*$F22</f>
        <v>3.0029999979888089E-3</v>
      </c>
      <c r="Q22" s="40">
        <f>+C22-15018.5</f>
        <v>41936.334080000001</v>
      </c>
    </row>
    <row r="23" spans="1:21" s="14" customFormat="1" ht="12.95" customHeight="1" x14ac:dyDescent="0.2">
      <c r="C23" s="22"/>
      <c r="D23" s="22"/>
      <c r="Q23" s="40"/>
    </row>
    <row r="24" spans="1:21" s="14" customFormat="1" ht="12.95" customHeight="1" x14ac:dyDescent="0.2">
      <c r="C24" s="22"/>
      <c r="D24" s="22"/>
      <c r="Q24" s="40"/>
    </row>
    <row r="25" spans="1:21" s="14" customFormat="1" ht="12.95" customHeight="1" x14ac:dyDescent="0.2">
      <c r="C25" s="22"/>
      <c r="D25" s="22"/>
      <c r="Q25" s="40"/>
    </row>
    <row r="26" spans="1:21" s="14" customFormat="1" ht="12.95" customHeight="1" x14ac:dyDescent="0.2">
      <c r="C26" s="22"/>
      <c r="D26" s="22"/>
      <c r="Q26" s="40"/>
    </row>
    <row r="27" spans="1:21" s="14" customFormat="1" ht="12.95" customHeight="1" x14ac:dyDescent="0.2">
      <c r="C27" s="22"/>
      <c r="D27" s="22"/>
      <c r="Q27" s="40"/>
    </row>
    <row r="28" spans="1:21" s="14" customFormat="1" ht="12.95" customHeight="1" x14ac:dyDescent="0.2">
      <c r="C28" s="22"/>
      <c r="D28" s="22"/>
      <c r="Q28" s="40"/>
    </row>
    <row r="29" spans="1:21" s="14" customFormat="1" ht="12.95" customHeight="1" x14ac:dyDescent="0.2">
      <c r="C29" s="22"/>
      <c r="D29" s="22"/>
      <c r="Q29" s="40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2024-03-04T06:42:56Z</dcterms:modified>
</cp:coreProperties>
</file>