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85F03B52-C61F-4CD4-9D4B-CD31227B93BC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I26" i="1"/>
  <c r="Q22" i="1"/>
  <c r="Q23" i="1"/>
  <c r="Q24" i="1"/>
  <c r="Q25" i="1"/>
  <c r="Q26" i="1"/>
  <c r="F11" i="1"/>
  <c r="C21" i="1"/>
  <c r="G21" i="1"/>
  <c r="H21" i="1"/>
  <c r="E21" i="1"/>
  <c r="F21" i="1"/>
  <c r="A21" i="1"/>
  <c r="H20" i="1"/>
  <c r="G11" i="1"/>
  <c r="E14" i="1"/>
  <c r="E15" i="1" s="1"/>
  <c r="C17" i="1"/>
  <c r="Q21" i="1"/>
  <c r="C11" i="1"/>
  <c r="C12" i="1" l="1"/>
  <c r="C16" i="1" l="1"/>
  <c r="D18" i="1" s="1"/>
  <c r="O24" i="1"/>
  <c r="S24" i="1" s="1"/>
  <c r="O22" i="1"/>
  <c r="S22" i="1" s="1"/>
  <c r="O25" i="1"/>
  <c r="S25" i="1" s="1"/>
  <c r="O26" i="1"/>
  <c r="S26" i="1" s="1"/>
  <c r="O21" i="1"/>
  <c r="S21" i="1" s="1"/>
  <c r="O23" i="1"/>
  <c r="S23" i="1" s="1"/>
  <c r="C15" i="1"/>
  <c r="S19" i="1" l="1"/>
  <c r="C18" i="1"/>
  <c r="E16" i="1"/>
  <c r="E17" i="1" s="1"/>
</calcChain>
</file>

<file path=xl/sharedStrings.xml><?xml version="1.0" encoding="utf-8"?>
<sst xmlns="http://schemas.openxmlformats.org/spreadsheetml/2006/main" count="63" uniqueCount="54">
  <si>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</si>
  <si>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</si>
  <si>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</si>
  <si>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</si>
  <si>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</si>
  <si>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</si>
  <si>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</si>
  <si>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</si>
  <si>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</si>
  <si>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</si>
  <si>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</si>
  <si>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</si>
  <si>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</si>
  <si>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</si>
  <si>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</si>
  <si>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</si>
  <si>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</si>
  <si>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</si>
  <si>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</si>
  <si>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</si>
  <si>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</si>
  <si>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</si>
  <si>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</si>
  <si>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</si>
  <si>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</si>
  <si>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</si>
  <si>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</si>
  <si>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</si>
  <si>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</si>
  <si>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</si>
  <si>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</si>
  <si>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</si>
  <si>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</si>
  <si>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</si>
  <si>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</si>
  <si>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</si>
  <si>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</si>
  <si>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</si>
  <si>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</si>
  <si>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</si>
  <si>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</si>
  <si>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</si>
  <si>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G5422-1430</t>
  </si>
  <si>
    <t>G5422-1430_Pup.xls</t>
  </si>
  <si>
    <t>ED</t>
  </si>
  <si>
    <t>Pup</t>
  </si>
  <si>
    <t>VSX</t>
  </si>
  <si>
    <t>IBVS 5992</t>
  </si>
  <si>
    <t>II</t>
  </si>
  <si>
    <t>IBVS 6029</t>
  </si>
  <si>
    <t>I</t>
  </si>
  <si>
    <t>IBVS 6063</t>
  </si>
  <si>
    <t>V0738 Pup / GSC 5422-1430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</si>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</sst>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7">
    <xf numFmtId="0" fontId="0" fillId="0" borderId="0" xfId="0" applyAlignment="1"/>
    <xf numFmtId="0" fontId="0" fillId="0" borderId="0" xfId="0" applyAlignment="1">
      <alignment horizontal="lef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V0738 Pup - O-C Diagr.</a:t>
            </a:r>
          </a:p>
        </c:rich>
      </c:tx>
      <c:layout>
        <c:manualLayout>
          <c:xMode val="edge"/>
          <c:yMode val="edge"/>
          <c:x val="0.34536340852130326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8.9999999999999998E-4</c:v>
                  </c:pt>
                  <c:pt idx="2">
                    <c:v>2.0000000000000001E-4</c:v>
                  </c:pt>
                  <c:pt idx="3">
                    <c:v>2.1000000000000001E-4</c:v>
                  </c:pt>
                  <c:pt idx="4">
                    <c:v>1.4999999999999999E-4</c:v>
                  </c:pt>
                  <c:pt idx="5">
                    <c:v>1.6000000000000001E-4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8.9999999999999998E-4</c:v>
                  </c:pt>
                  <c:pt idx="2">
                    <c:v>2.0000000000000001E-4</c:v>
                  </c:pt>
                  <c:pt idx="3">
                    <c:v>2.1000000000000001E-4</c:v>
                  </c:pt>
                  <c:pt idx="4">
                    <c:v>1.4999999999999999E-4</c:v>
                  </c:pt>
                  <c:pt idx="5">
                    <c:v>1.6000000000000001E-4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2484</c:v>
                </c:pt>
                <c:pt idx="2">
                  <c:v>2732.5</c:v>
                </c:pt>
                <c:pt idx="3">
                  <c:v>2979</c:v>
                </c:pt>
                <c:pt idx="4">
                  <c:v>2979</c:v>
                </c:pt>
                <c:pt idx="5">
                  <c:v>2979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98E-4673-A3A1-F85B60C1418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2.0000000000000001E-4</c:v>
                  </c:pt>
                  <c:pt idx="3">
                    <c:v>2.1000000000000001E-4</c:v>
                  </c:pt>
                  <c:pt idx="4">
                    <c:v>1.4999999999999999E-4</c:v>
                  </c:pt>
                  <c:pt idx="5">
                    <c:v>1.6000000000000001E-4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2.0000000000000001E-4</c:v>
                  </c:pt>
                  <c:pt idx="3">
                    <c:v>2.1000000000000001E-4</c:v>
                  </c:pt>
                  <c:pt idx="4">
                    <c:v>1.4999999999999999E-4</c:v>
                  </c:pt>
                  <c:pt idx="5">
                    <c:v>1.6000000000000001E-4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2484</c:v>
                </c:pt>
                <c:pt idx="2">
                  <c:v>2732.5</c:v>
                </c:pt>
                <c:pt idx="3">
                  <c:v>2979</c:v>
                </c:pt>
                <c:pt idx="4">
                  <c:v>2979</c:v>
                </c:pt>
                <c:pt idx="5">
                  <c:v>2979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2.5880000001052395E-2</c:v>
                </c:pt>
                <c:pt idx="2">
                  <c:v>3.372500000114087E-2</c:v>
                </c:pt>
                <c:pt idx="3">
                  <c:v>3.7600000003294554E-2</c:v>
                </c:pt>
                <c:pt idx="4">
                  <c:v>3.8330000003043097E-2</c:v>
                </c:pt>
                <c:pt idx="5">
                  <c:v>3.8950000001932494E-2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98E-4673-A3A1-F85B60C1418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2.0000000000000001E-4</c:v>
                  </c:pt>
                  <c:pt idx="3">
                    <c:v>2.1000000000000001E-4</c:v>
                  </c:pt>
                  <c:pt idx="4">
                    <c:v>1.4999999999999999E-4</c:v>
                  </c:pt>
                  <c:pt idx="5">
                    <c:v>1.6000000000000001E-4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2.0000000000000001E-4</c:v>
                  </c:pt>
                  <c:pt idx="3">
                    <c:v>2.1000000000000001E-4</c:v>
                  </c:pt>
                  <c:pt idx="4">
                    <c:v>1.4999999999999999E-4</c:v>
                  </c:pt>
                  <c:pt idx="5">
                    <c:v>1.6000000000000001E-4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2484</c:v>
                </c:pt>
                <c:pt idx="2">
                  <c:v>2732.5</c:v>
                </c:pt>
                <c:pt idx="3">
                  <c:v>2979</c:v>
                </c:pt>
                <c:pt idx="4">
                  <c:v>2979</c:v>
                </c:pt>
                <c:pt idx="5">
                  <c:v>2979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98E-4673-A3A1-F85B60C1418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2.0000000000000001E-4</c:v>
                  </c:pt>
                  <c:pt idx="3">
                    <c:v>2.1000000000000001E-4</c:v>
                  </c:pt>
                  <c:pt idx="4">
                    <c:v>1.4999999999999999E-4</c:v>
                  </c:pt>
                  <c:pt idx="5">
                    <c:v>1.6000000000000001E-4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2.0000000000000001E-4</c:v>
                  </c:pt>
                  <c:pt idx="3">
                    <c:v>2.1000000000000001E-4</c:v>
                  </c:pt>
                  <c:pt idx="4">
                    <c:v>1.4999999999999999E-4</c:v>
                  </c:pt>
                  <c:pt idx="5">
                    <c:v>1.6000000000000001E-4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2484</c:v>
                </c:pt>
                <c:pt idx="2">
                  <c:v>2732.5</c:v>
                </c:pt>
                <c:pt idx="3">
                  <c:v>2979</c:v>
                </c:pt>
                <c:pt idx="4">
                  <c:v>2979</c:v>
                </c:pt>
                <c:pt idx="5">
                  <c:v>2979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98E-4673-A3A1-F85B60C1418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2.0000000000000001E-4</c:v>
                  </c:pt>
                  <c:pt idx="3">
                    <c:v>2.1000000000000001E-4</c:v>
                  </c:pt>
                  <c:pt idx="4">
                    <c:v>1.4999999999999999E-4</c:v>
                  </c:pt>
                  <c:pt idx="5">
                    <c:v>1.6000000000000001E-4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2.0000000000000001E-4</c:v>
                  </c:pt>
                  <c:pt idx="3">
                    <c:v>2.1000000000000001E-4</c:v>
                  </c:pt>
                  <c:pt idx="4">
                    <c:v>1.4999999999999999E-4</c:v>
                  </c:pt>
                  <c:pt idx="5">
                    <c:v>1.6000000000000001E-4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2484</c:v>
                </c:pt>
                <c:pt idx="2">
                  <c:v>2732.5</c:v>
                </c:pt>
                <c:pt idx="3">
                  <c:v>2979</c:v>
                </c:pt>
                <c:pt idx="4">
                  <c:v>2979</c:v>
                </c:pt>
                <c:pt idx="5">
                  <c:v>2979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98E-4673-A3A1-F85B60C1418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2.0000000000000001E-4</c:v>
                  </c:pt>
                  <c:pt idx="3">
                    <c:v>2.1000000000000001E-4</c:v>
                  </c:pt>
                  <c:pt idx="4">
                    <c:v>1.4999999999999999E-4</c:v>
                  </c:pt>
                  <c:pt idx="5">
                    <c:v>1.6000000000000001E-4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2.0000000000000001E-4</c:v>
                  </c:pt>
                  <c:pt idx="3">
                    <c:v>2.1000000000000001E-4</c:v>
                  </c:pt>
                  <c:pt idx="4">
                    <c:v>1.4999999999999999E-4</c:v>
                  </c:pt>
                  <c:pt idx="5">
                    <c:v>1.6000000000000001E-4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2484</c:v>
                </c:pt>
                <c:pt idx="2">
                  <c:v>2732.5</c:v>
                </c:pt>
                <c:pt idx="3">
                  <c:v>2979</c:v>
                </c:pt>
                <c:pt idx="4">
                  <c:v>2979</c:v>
                </c:pt>
                <c:pt idx="5">
                  <c:v>2979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98E-4673-A3A1-F85B60C1418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2.0000000000000001E-4</c:v>
                  </c:pt>
                  <c:pt idx="3">
                    <c:v>2.1000000000000001E-4</c:v>
                  </c:pt>
                  <c:pt idx="4">
                    <c:v>1.4999999999999999E-4</c:v>
                  </c:pt>
                  <c:pt idx="5">
                    <c:v>1.6000000000000001E-4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2.0000000000000001E-4</c:v>
                  </c:pt>
                  <c:pt idx="3">
                    <c:v>2.1000000000000001E-4</c:v>
                  </c:pt>
                  <c:pt idx="4">
                    <c:v>1.4999999999999999E-4</c:v>
                  </c:pt>
                  <c:pt idx="5">
                    <c:v>1.6000000000000001E-4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2484</c:v>
                </c:pt>
                <c:pt idx="2">
                  <c:v>2732.5</c:v>
                </c:pt>
                <c:pt idx="3">
                  <c:v>2979</c:v>
                </c:pt>
                <c:pt idx="4">
                  <c:v>2979</c:v>
                </c:pt>
                <c:pt idx="5">
                  <c:v>2979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98E-4673-A3A1-F85B60C1418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2484</c:v>
                </c:pt>
                <c:pt idx="2">
                  <c:v>2732.5</c:v>
                </c:pt>
                <c:pt idx="3">
                  <c:v>2979</c:v>
                </c:pt>
                <c:pt idx="4">
                  <c:v>2979</c:v>
                </c:pt>
                <c:pt idx="5">
                  <c:v>2979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-8.0248116534419739E-4</c:v>
                </c:pt>
                <c:pt idx="1">
                  <c:v>3.0665418598974245E-2</c:v>
                </c:pt>
                <c:pt idx="2">
                  <c:v>3.3813475399068094E-2</c:v>
                </c:pt>
                <c:pt idx="3">
                  <c:v>3.6936195725921758E-2</c:v>
                </c:pt>
                <c:pt idx="4">
                  <c:v>3.6936195725921758E-2</c:v>
                </c:pt>
                <c:pt idx="5">
                  <c:v>3.6936195725921758E-2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98E-4673-A3A1-F85B60C14180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2484</c:v>
                </c:pt>
                <c:pt idx="2">
                  <c:v>2732.5</c:v>
                </c:pt>
                <c:pt idx="3">
                  <c:v>2979</c:v>
                </c:pt>
                <c:pt idx="4">
                  <c:v>2979</c:v>
                </c:pt>
                <c:pt idx="5">
                  <c:v>2979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98E-4673-A3A1-F85B60C141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4502040"/>
        <c:axId val="1"/>
      </c:scatterChart>
      <c:valAx>
        <c:axId val="784502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4502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803F67B-2E59-A819-1B1B-CF49C8719B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11" sqref="E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5" customFormat="1" ht="20.25" x14ac:dyDescent="0.2">
      <c r="A1" s="35" t="s">
        <v>52</v>
      </c>
      <c r="E1" s="5" t="s">
        <v>43</v>
      </c>
    </row>
    <row r="2" spans="1:7" s="5" customFormat="1" ht="12.95" customHeight="1" x14ac:dyDescent="0.2">
      <c r="A2" s="5" t="s">
        <v>24</v>
      </c>
      <c r="B2" s="5" t="s">
        <v>44</v>
      </c>
      <c r="C2" s="6" t="s">
        <v>41</v>
      </c>
      <c r="D2" s="7" t="s">
        <v>45</v>
      </c>
      <c r="E2" s="2" t="s">
        <v>42</v>
      </c>
      <c r="F2" s="5" t="s">
        <v>42</v>
      </c>
    </row>
    <row r="3" spans="1:7" s="5" customFormat="1" ht="12.95" customHeight="1" thickBot="1" x14ac:dyDescent="0.25"/>
    <row r="4" spans="1:7" s="5" customFormat="1" ht="12.95" customHeight="1" thickTop="1" thickBot="1" x14ac:dyDescent="0.25">
      <c r="A4" s="8" t="s">
        <v>0</v>
      </c>
      <c r="C4" s="9" t="s">
        <v>40</v>
      </c>
      <c r="D4" s="10" t="s">
        <v>40</v>
      </c>
    </row>
    <row r="5" spans="1:7" s="5" customFormat="1" ht="12.95" customHeight="1" x14ac:dyDescent="0.2"/>
    <row r="6" spans="1:7" s="5" customFormat="1" ht="12.95" customHeight="1" x14ac:dyDescent="0.2">
      <c r="A6" s="8" t="s">
        <v>1</v>
      </c>
    </row>
    <row r="7" spans="1:7" s="5" customFormat="1" ht="12.95" customHeight="1" x14ac:dyDescent="0.2">
      <c r="A7" s="5" t="s">
        <v>2</v>
      </c>
      <c r="C7" s="36">
        <v>51870.18</v>
      </c>
      <c r="D7" s="12" t="s">
        <v>46</v>
      </c>
    </row>
    <row r="8" spans="1:7" s="5" customFormat="1" ht="12.95" customHeight="1" x14ac:dyDescent="0.2">
      <c r="A8" s="5" t="s">
        <v>3</v>
      </c>
      <c r="C8" s="36">
        <v>1.5050300000000001</v>
      </c>
      <c r="D8" s="12" t="s">
        <v>46</v>
      </c>
    </row>
    <row r="9" spans="1:7" s="5" customFormat="1" ht="12.95" customHeight="1" x14ac:dyDescent="0.2">
      <c r="A9" s="13" t="s">
        <v>30</v>
      </c>
      <c r="C9" s="14">
        <v>-9.5</v>
      </c>
      <c r="D9" s="5" t="s">
        <v>31</v>
      </c>
    </row>
    <row r="10" spans="1:7" s="5" customFormat="1" ht="12.95" customHeight="1" thickBot="1" x14ac:dyDescent="0.25">
      <c r="C10" s="15" t="s">
        <v>20</v>
      </c>
      <c r="D10" s="15" t="s">
        <v>21</v>
      </c>
    </row>
    <row r="11" spans="1:7" s="5" customFormat="1" ht="12.95" customHeight="1" x14ac:dyDescent="0.2">
      <c r="A11" s="5" t="s">
        <v>15</v>
      </c>
      <c r="C11" s="16">
        <f ca="1">INTERCEPT(INDIRECT($G$11):G992,INDIRECT($F$11):F992)</f>
        <v>-8.0248116534419739E-4</v>
      </c>
      <c r="D11" s="7"/>
      <c r="F11" s="17" t="str">
        <f>"F"&amp;E19</f>
        <v>F21</v>
      </c>
      <c r="G11" s="16" t="str">
        <f>"G"&amp;E19</f>
        <v>G21</v>
      </c>
    </row>
    <row r="12" spans="1:7" s="5" customFormat="1" ht="12.95" customHeight="1" x14ac:dyDescent="0.2">
      <c r="A12" s="5" t="s">
        <v>16</v>
      </c>
      <c r="C12" s="16">
        <f ca="1">SLOPE(INDIRECT($G$11):G992,INDIRECT($F$11):F992)</f>
        <v>1.266823662009599E-5</v>
      </c>
      <c r="D12" s="7"/>
    </row>
    <row r="13" spans="1:7" s="5" customFormat="1" ht="12.95" customHeight="1" x14ac:dyDescent="0.2">
      <c r="A13" s="5" t="s">
        <v>19</v>
      </c>
      <c r="C13" s="7" t="s">
        <v>13</v>
      </c>
      <c r="D13" s="18" t="s">
        <v>37</v>
      </c>
      <c r="E13" s="14">
        <v>1</v>
      </c>
    </row>
    <row r="14" spans="1:7" s="5" customFormat="1" ht="12.95" customHeight="1" x14ac:dyDescent="0.2">
      <c r="D14" s="18" t="s">
        <v>32</v>
      </c>
      <c r="E14" s="19">
        <f ca="1">NOW()+15018.5+$C$9/24</f>
        <v>60373.82307731481</v>
      </c>
    </row>
    <row r="15" spans="1:7" s="5" customFormat="1" ht="12.95" customHeight="1" x14ac:dyDescent="0.2">
      <c r="A15" s="20" t="s">
        <v>17</v>
      </c>
      <c r="C15" s="21">
        <f ca="1">(C7+C11)+(C8+C12)*INT(MAX(F21:F3533))</f>
        <v>56353.701306195726</v>
      </c>
      <c r="D15" s="18" t="s">
        <v>38</v>
      </c>
      <c r="E15" s="19">
        <f ca="1">ROUND(2*(E14-$C$7)/$C$8,0)/2+E13</f>
        <v>5651</v>
      </c>
    </row>
    <row r="16" spans="1:7" s="5" customFormat="1" ht="12.95" customHeight="1" x14ac:dyDescent="0.2">
      <c r="A16" s="8" t="s">
        <v>4</v>
      </c>
      <c r="C16" s="22">
        <f ca="1">+C8+C12</f>
        <v>1.5050426682366203</v>
      </c>
      <c r="D16" s="18" t="s">
        <v>39</v>
      </c>
      <c r="E16" s="16">
        <f ca="1">ROUND(2*(E14-$C$15)/$C$16,0)/2+E13</f>
        <v>2672</v>
      </c>
    </row>
    <row r="17" spans="1:19" s="5" customFormat="1" ht="12.95" customHeight="1" thickBot="1" x14ac:dyDescent="0.25">
      <c r="A17" s="18" t="s">
        <v>29</v>
      </c>
      <c r="C17" s="5">
        <f>COUNT(C21:C2191)</f>
        <v>6</v>
      </c>
      <c r="D17" s="18" t="s">
        <v>33</v>
      </c>
      <c r="E17" s="23">
        <f ca="1">+$C$15+$C$16*E16-15018.5-$C$9/24</f>
        <v>45357.071149057309</v>
      </c>
    </row>
    <row r="18" spans="1:19" s="5" customFormat="1" ht="12.95" customHeight="1" thickTop="1" thickBot="1" x14ac:dyDescent="0.25">
      <c r="A18" s="8" t="s">
        <v>5</v>
      </c>
      <c r="C18" s="24">
        <f ca="1">+C15</f>
        <v>56353.701306195726</v>
      </c>
      <c r="D18" s="25">
        <f ca="1">+C16</f>
        <v>1.5050426682366203</v>
      </c>
      <c r="E18" s="26" t="s">
        <v>34</v>
      </c>
    </row>
    <row r="19" spans="1:19" s="5" customFormat="1" ht="12.95" customHeight="1" thickTop="1" x14ac:dyDescent="0.2">
      <c r="A19" s="27" t="s">
        <v>35</v>
      </c>
      <c r="E19" s="28">
        <v>21</v>
      </c>
      <c r="S19" s="5">
        <f ca="1">SQRT(SUM(S21:S50)/(COUNT(S21:S50)-1))</f>
        <v>2.449112868683931E-3</v>
      </c>
    </row>
    <row r="20" spans="1:19" s="5" customFormat="1" ht="12.95" customHeight="1" thickBot="1" x14ac:dyDescent="0.25">
      <c r="A20" s="15" t="s">
        <v>6</v>
      </c>
      <c r="B20" s="15" t="s">
        <v>7</v>
      </c>
      <c r="C20" s="15" t="s">
        <v>8</v>
      </c>
      <c r="D20" s="15" t="s">
        <v>12</v>
      </c>
      <c r="E20" s="15" t="s">
        <v>9</v>
      </c>
      <c r="F20" s="15" t="s">
        <v>10</v>
      </c>
      <c r="G20" s="15" t="s">
        <v>11</v>
      </c>
      <c r="H20" s="29" t="str">
        <f>A21</f>
        <v>VSX</v>
      </c>
      <c r="I20" s="29" t="s">
        <v>53</v>
      </c>
      <c r="J20" s="29" t="s">
        <v>18</v>
      </c>
      <c r="K20" s="29" t="s">
        <v>25</v>
      </c>
      <c r="L20" s="29" t="s">
        <v>26</v>
      </c>
      <c r="M20" s="29" t="s">
        <v>27</v>
      </c>
      <c r="N20" s="29" t="s">
        <v>28</v>
      </c>
      <c r="O20" s="29" t="s">
        <v>23</v>
      </c>
      <c r="P20" s="30" t="s">
        <v>22</v>
      </c>
      <c r="Q20" s="15" t="s">
        <v>14</v>
      </c>
      <c r="R20" s="31" t="s">
        <v>36</v>
      </c>
    </row>
    <row r="21" spans="1:19" s="5" customFormat="1" ht="12.95" customHeight="1" x14ac:dyDescent="0.2">
      <c r="A21" s="5" t="str">
        <f>D7</f>
        <v>VSX</v>
      </c>
      <c r="C21" s="11">
        <f>C$7</f>
        <v>51870.18</v>
      </c>
      <c r="D21" s="11" t="s">
        <v>13</v>
      </c>
      <c r="E21" s="5">
        <f t="shared" ref="E21:E26" si="0">+(C21-C$7)/C$8</f>
        <v>0</v>
      </c>
      <c r="F21" s="5">
        <f t="shared" ref="F21:F26" si="1">ROUND(2*E21,0)/2</f>
        <v>0</v>
      </c>
      <c r="G21" s="5">
        <f t="shared" ref="G21:G26" si="2">+C21-(C$7+F21*C$8)</f>
        <v>0</v>
      </c>
      <c r="H21" s="5">
        <f>+G21</f>
        <v>0</v>
      </c>
      <c r="O21" s="5">
        <f t="shared" ref="O21:O26" ca="1" si="3">+C$11+C$12*$F21</f>
        <v>-8.0248116534419739E-4</v>
      </c>
      <c r="Q21" s="32">
        <f t="shared" ref="Q21:Q26" si="4">+C21-15018.5</f>
        <v>36851.68</v>
      </c>
      <c r="S21" s="5">
        <f t="shared" ref="S21:S26" ca="1" si="5">+(O21-G21)^2</f>
        <v>6.4397602073218104E-7</v>
      </c>
    </row>
    <row r="22" spans="1:19" s="5" customFormat="1" ht="12.95" customHeight="1" x14ac:dyDescent="0.2">
      <c r="A22" s="3" t="s">
        <v>47</v>
      </c>
      <c r="B22" s="4" t="s">
        <v>48</v>
      </c>
      <c r="C22" s="3">
        <v>55608.700400000002</v>
      </c>
      <c r="D22" s="3">
        <v>8.9999999999999998E-4</v>
      </c>
      <c r="E22" s="5">
        <f t="shared" si="0"/>
        <v>2484.017195670519</v>
      </c>
      <c r="F22" s="5">
        <f t="shared" si="1"/>
        <v>2484</v>
      </c>
      <c r="G22" s="5">
        <f t="shared" si="2"/>
        <v>2.5880000001052395E-2</v>
      </c>
      <c r="I22" s="5">
        <f>+G22</f>
        <v>2.5880000001052395E-2</v>
      </c>
      <c r="O22" s="5">
        <f t="shared" ca="1" si="3"/>
        <v>3.0665418598974245E-2</v>
      </c>
      <c r="Q22" s="32">
        <f t="shared" si="4"/>
        <v>40590.200400000002</v>
      </c>
      <c r="S22" s="5">
        <f t="shared" ca="1" si="5"/>
        <v>2.2900231157336329E-5</v>
      </c>
    </row>
    <row r="23" spans="1:19" s="5" customFormat="1" ht="12.95" customHeight="1" x14ac:dyDescent="0.2">
      <c r="A23" s="3" t="s">
        <v>49</v>
      </c>
      <c r="B23" s="4" t="s">
        <v>50</v>
      </c>
      <c r="C23" s="3">
        <v>55982.708200000001</v>
      </c>
      <c r="D23" s="3">
        <v>2.0000000000000001E-4</v>
      </c>
      <c r="E23" s="5">
        <f t="shared" si="0"/>
        <v>2732.5224081911992</v>
      </c>
      <c r="F23" s="5">
        <f t="shared" si="1"/>
        <v>2732.5</v>
      </c>
      <c r="G23" s="5">
        <f t="shared" si="2"/>
        <v>3.372500000114087E-2</v>
      </c>
      <c r="I23" s="5">
        <f>+G23</f>
        <v>3.372500000114087E-2</v>
      </c>
      <c r="O23" s="5">
        <f t="shared" ca="1" si="3"/>
        <v>3.3813475399068094E-2</v>
      </c>
      <c r="Q23" s="32">
        <f t="shared" si="4"/>
        <v>40964.208200000001</v>
      </c>
      <c r="S23" s="5">
        <f t="shared" ca="1" si="5"/>
        <v>7.8278960383805408E-9</v>
      </c>
    </row>
    <row r="24" spans="1:19" s="5" customFormat="1" ht="12.95" customHeight="1" x14ac:dyDescent="0.2">
      <c r="A24" s="33" t="s">
        <v>51</v>
      </c>
      <c r="B24" s="4" t="s">
        <v>48</v>
      </c>
      <c r="C24" s="34">
        <v>56353.701970000002</v>
      </c>
      <c r="D24" s="34">
        <v>2.1000000000000001E-4</v>
      </c>
      <c r="E24" s="5">
        <f t="shared" si="0"/>
        <v>2979.0249828907072</v>
      </c>
      <c r="F24" s="5">
        <f t="shared" si="1"/>
        <v>2979</v>
      </c>
      <c r="G24" s="5">
        <f t="shared" si="2"/>
        <v>3.7600000003294554E-2</v>
      </c>
      <c r="I24" s="5">
        <f>+G24</f>
        <v>3.7600000003294554E-2</v>
      </c>
      <c r="O24" s="5">
        <f t="shared" ca="1" si="3"/>
        <v>3.6936195725921758E-2</v>
      </c>
      <c r="Q24" s="32">
        <f t="shared" si="4"/>
        <v>41335.201970000002</v>
      </c>
      <c r="S24" s="5">
        <f t="shared" ca="1" si="5"/>
        <v>4.4063611865841905E-7</v>
      </c>
    </row>
    <row r="25" spans="1:19" s="5" customFormat="1" ht="12.95" customHeight="1" x14ac:dyDescent="0.2">
      <c r="A25" s="33" t="s">
        <v>51</v>
      </c>
      <c r="B25" s="4" t="s">
        <v>48</v>
      </c>
      <c r="C25" s="34">
        <v>56353.702700000002</v>
      </c>
      <c r="D25" s="34">
        <v>1.4999999999999999E-4</v>
      </c>
      <c r="E25" s="5">
        <f t="shared" si="0"/>
        <v>2979.0254679308723</v>
      </c>
      <c r="F25" s="5">
        <f t="shared" si="1"/>
        <v>2979</v>
      </c>
      <c r="G25" s="5">
        <f t="shared" si="2"/>
        <v>3.8330000003043097E-2</v>
      </c>
      <c r="I25" s="5">
        <f>+G25</f>
        <v>3.8330000003043097E-2</v>
      </c>
      <c r="O25" s="5">
        <f t="shared" ca="1" si="3"/>
        <v>3.6936195725921758E-2</v>
      </c>
      <c r="Q25" s="32">
        <f t="shared" si="4"/>
        <v>41335.202700000002</v>
      </c>
      <c r="S25" s="5">
        <f t="shared" ca="1" si="5"/>
        <v>1.9426903629217362E-6</v>
      </c>
    </row>
    <row r="26" spans="1:19" s="5" customFormat="1" ht="12.95" customHeight="1" x14ac:dyDescent="0.2">
      <c r="A26" s="33" t="s">
        <v>51</v>
      </c>
      <c r="B26" s="4" t="s">
        <v>48</v>
      </c>
      <c r="C26" s="34">
        <v>56353.703320000001</v>
      </c>
      <c r="D26" s="34">
        <v>1.6000000000000001E-4</v>
      </c>
      <c r="E26" s="5">
        <f t="shared" si="0"/>
        <v>2979.0258798827931</v>
      </c>
      <c r="F26" s="5">
        <f t="shared" si="1"/>
        <v>2979</v>
      </c>
      <c r="G26" s="5">
        <f t="shared" si="2"/>
        <v>3.8950000001932494E-2</v>
      </c>
      <c r="I26" s="5">
        <f>+G26</f>
        <v>3.8950000001932494E-2</v>
      </c>
      <c r="O26" s="5">
        <f t="shared" ca="1" si="3"/>
        <v>3.6936195725921758E-2</v>
      </c>
      <c r="Q26" s="32">
        <f t="shared" si="4"/>
        <v>41335.203320000001</v>
      </c>
      <c r="S26" s="5">
        <f t="shared" ca="1" si="5"/>
        <v>4.055407662079125E-6</v>
      </c>
    </row>
    <row r="27" spans="1:19" s="5" customFormat="1" ht="12.95" customHeight="1" x14ac:dyDescent="0.2">
      <c r="C27" s="11"/>
      <c r="D27" s="11"/>
      <c r="Q27" s="32"/>
    </row>
    <row r="28" spans="1:19" s="5" customFormat="1" ht="12.95" customHeight="1" x14ac:dyDescent="0.2">
      <c r="C28" s="11"/>
      <c r="D28" s="11"/>
      <c r="Q28" s="32"/>
    </row>
    <row r="29" spans="1:19" s="5" customFormat="1" ht="12.95" customHeight="1" x14ac:dyDescent="0.2">
      <c r="C29" s="11"/>
      <c r="D29" s="11"/>
      <c r="Q29" s="32"/>
    </row>
    <row r="30" spans="1:19" s="5" customFormat="1" ht="12.95" customHeight="1" x14ac:dyDescent="0.2">
      <c r="C30" s="11"/>
      <c r="D30" s="11"/>
      <c r="Q30" s="32"/>
    </row>
    <row r="31" spans="1:19" s="5" customFormat="1" ht="12.95" customHeight="1" x14ac:dyDescent="0.2">
      <c r="C31" s="11"/>
      <c r="D31" s="11"/>
      <c r="Q31" s="32"/>
    </row>
    <row r="32" spans="1:19" s="5" customFormat="1" ht="12.95" customHeight="1" x14ac:dyDescent="0.2">
      <c r="C32" s="11"/>
      <c r="D32" s="11"/>
      <c r="Q32" s="32"/>
    </row>
    <row r="33" spans="3:17" s="5" customFormat="1" ht="12.95" customHeight="1" x14ac:dyDescent="0.2">
      <c r="C33" s="11"/>
      <c r="D33" s="11"/>
      <c r="Q33" s="32"/>
    </row>
    <row r="34" spans="3:17" s="5" customFormat="1" ht="12.95" customHeight="1" x14ac:dyDescent="0.2">
      <c r="C34" s="11"/>
      <c r="D34" s="11"/>
    </row>
    <row r="35" spans="3:17" s="5" customFormat="1" ht="12.95" customHeight="1" x14ac:dyDescent="0.2">
      <c r="C35" s="11"/>
      <c r="D35" s="11"/>
    </row>
    <row r="36" spans="3:17" s="5" customFormat="1" ht="12.95" customHeight="1" x14ac:dyDescent="0.2">
      <c r="C36" s="11"/>
      <c r="D36" s="11"/>
    </row>
    <row r="37" spans="3:17" s="5" customFormat="1" ht="12.95" customHeight="1" x14ac:dyDescent="0.2">
      <c r="C37" s="11"/>
      <c r="D37" s="11"/>
    </row>
    <row r="38" spans="3:17" s="5" customFormat="1" ht="12.95" customHeight="1" x14ac:dyDescent="0.2">
      <c r="C38" s="11"/>
      <c r="D38" s="11"/>
    </row>
    <row r="39" spans="3:17" s="5" customFormat="1" ht="12.95" customHeight="1" x14ac:dyDescent="0.2">
      <c r="C39" s="11"/>
      <c r="D39" s="11"/>
    </row>
    <row r="40" spans="3:17" s="5" customFormat="1" ht="12.95" customHeight="1" x14ac:dyDescent="0.2">
      <c r="C40" s="11"/>
      <c r="D40" s="11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2024-03-04T06:45:13Z</dcterms:modified>
</cp:coreProperties>
</file>