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A70C1BF-CA66-4CD2-819F-3EDF2873AEB7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K22" i="1"/>
  <c r="E23" i="1"/>
  <c r="F23" i="1"/>
  <c r="G23" i="1"/>
  <c r="K23" i="1"/>
  <c r="Q22" i="1"/>
  <c r="Q23" i="1"/>
  <c r="C8" i="1"/>
  <c r="C9" i="1"/>
  <c r="E21" i="1"/>
  <c r="F21" i="1"/>
  <c r="G21" i="1"/>
  <c r="H21" i="1"/>
  <c r="D9" i="1"/>
  <c r="D8" i="1"/>
  <c r="F16" i="1"/>
  <c r="C17" i="1"/>
  <c r="Q21" i="1"/>
  <c r="C12" i="1"/>
  <c r="C11" i="1"/>
  <c r="O23" i="1" l="1"/>
  <c r="O21" i="1"/>
  <c r="C15" i="1"/>
  <c r="F18" i="1" s="1"/>
  <c r="O22" i="1"/>
  <c r="C16" i="1"/>
  <c r="D18" i="1" s="1"/>
  <c r="F17" i="1"/>
  <c r="C18" i="1" l="1"/>
  <c r="F19" i="1"/>
</calcChain>
</file>

<file path=xl/sharedStrings.xml><?xml version="1.0" encoding="utf-8"?>
<sst xmlns="http://schemas.openxmlformats.org/spreadsheetml/2006/main" count="57" uniqueCount="51">
  <si>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</si>
  <si>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</si>
  <si>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</si>
  <si>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</si>
  <si>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</si>
  <si>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</si>
  <si>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</si>
  <si>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</si>
  <si>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</si>
  <si>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</si>
  <si>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</si>
  <si>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</si>
  <si>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</si>
  <si>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</si>
  <si>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</si>
  <si>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</si>
  <si>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</si>
  <si>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</si>
  <si>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</si>
  <si>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</si>
  <si>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</si>
  <si>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</si>
  <si>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</si>
  <si>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</si>
  <si>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</si>
  <si>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</si>
  <si>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</si>
  <si>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</si>
  <si>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</si>
  <si>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</si>
  <si>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</si>
  <si>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</si>
  <si>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</si>
  <si>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</si>
  <si>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</si>
  <si>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</si>
  <si>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</si>
  <si>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</si>
  <si>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</si>
  <si>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</si>
  <si>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</si>
  <si>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U Ret</t>
  </si>
  <si>
    <t>G8499-0292</t>
  </si>
  <si>
    <t>EW</t>
  </si>
  <si>
    <t>pr_0</t>
  </si>
  <si>
    <t>~</t>
  </si>
  <si>
    <t>U Ret / GSC 8499-0292</t>
  </si>
  <si>
    <t>GCVS</t>
  </si>
  <si>
    <t>as of 2017-12-04</t>
  </si>
  <si>
    <t>I</t>
  </si>
  <si>
    <t>OEJV 0179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</si>
</sst>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47">
    <xf numFmtId="0" fontId="0" fillId="0" borderId="0">
      <alignment vertical="top"/>
    </xf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3" borderId="0" applyNumberFormat="0" applyBorder="0" applyAlignment="0" applyProtection="0"/>
    <xf numFmtId="0" fontId="21" fillId="20" borderId="1" applyNumberFormat="0" applyAlignment="0" applyProtection="0"/>
    <xf numFmtId="0" fontId="22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18" fillId="0" borderId="0"/>
    <xf numFmtId="0" fontId="18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6">
    <xf numFmtId="0" fontId="0" fillId="0" borderId="0" xfId="0" applyAlignment="1"/>
    <xf numFmtId="0" fontId="0" fillId="0" borderId="0" xfId="0" applyAlignment="1">
      <alignment horizontal="left"/>
    </xf>
    <xf numFmtId="0" fontId="16" fillId="0" borderId="5" xfId="0" applyFont="1" applyBorder="1" applyAlignment="1">
      <alignment horizontal="center" vertical="center"/>
    </xf>
    <xf numFmtId="0" fontId="17" fillId="0" borderId="5" xfId="0" applyFont="1" applyBorder="1" applyAlignment="1">
      <alignment horizontal="center" vertical="center"/>
    </xf>
    <xf numFmtId="0" fontId="16" fillId="24" borderId="5" xfId="0" applyFont="1" applyFill="1" applyBorder="1" applyAlignment="1">
      <alignment horizontal="left" vertical="center"/>
    </xf>
    <xf numFmtId="0" fontId="15" fillId="25" borderId="5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6" fillId="25" borderId="5" xfId="0" applyFont="1" applyFill="1" applyBorder="1" applyAlignment="1">
      <alignment horizontal="left" vertical="center"/>
    </xf>
    <xf numFmtId="0" fontId="5" fillId="0" borderId="0" xfId="0" applyNumberFormat="1" applyFont="1" applyAlignment="1">
      <alignment horizontal="left" vertical="center"/>
    </xf>
    <xf numFmtId="0" fontId="16" fillId="0" borderId="0" xfId="0" applyNumberFormat="1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24" borderId="5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8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22" fontId="8" fillId="0" borderId="0" xfId="0" applyNumberFormat="1" applyFont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2" fillId="0" borderId="0" xfId="41" applyFont="1" applyAlignment="1">
      <alignment vertical="center"/>
    </xf>
    <xf numFmtId="0" fontId="32" fillId="0" borderId="0" xfId="41" applyFont="1" applyAlignment="1">
      <alignment horizontal="center" vertical="center"/>
    </xf>
    <xf numFmtId="0" fontId="32" fillId="0" borderId="0" xfId="41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5" xfId="0" quotePrefix="1" applyBorder="1" applyAlignment="1">
      <alignment horizontal="left" vertical="center"/>
    </xf>
    <xf numFmtId="0" fontId="0" fillId="0" borderId="0" xfId="0" applyAlignment="1">
      <alignment horizontal="right" vertical="center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U Ret - O-C Diagr.</a:t>
            </a:r>
          </a:p>
        </c:rich>
      </c:tx>
      <c:layout>
        <c:manualLayout>
          <c:xMode val="edge"/>
          <c:yMode val="edge"/>
          <c:x val="0.3969924812030075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83287</c:v>
                </c:pt>
                <c:pt idx="2">
                  <c:v>83540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3E5-4F64-B951-26B0E93630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83287</c:v>
                </c:pt>
                <c:pt idx="2">
                  <c:v>83540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3E5-4F64-B951-26B0E93630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83287</c:v>
                </c:pt>
                <c:pt idx="2">
                  <c:v>83540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3E5-4F64-B951-26B0E93630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83287</c:v>
                </c:pt>
                <c:pt idx="2">
                  <c:v>83540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2.3108000001229811E-2</c:v>
                </c:pt>
                <c:pt idx="2">
                  <c:v>2.3130000008677598E-2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3E5-4F64-B951-26B0E93630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83287</c:v>
                </c:pt>
                <c:pt idx="2">
                  <c:v>83540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3E5-4F64-B951-26B0E93630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83287</c:v>
                </c:pt>
                <c:pt idx="2">
                  <c:v>83540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3E5-4F64-B951-26B0E93630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1E-4</c:v>
                  </c:pt>
                  <c:pt idx="2">
                    <c:v>2.0000000000000001E-4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83287</c:v>
                </c:pt>
                <c:pt idx="2">
                  <c:v>83540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3E5-4F64-B951-26B0E93630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83287</c:v>
                </c:pt>
                <c:pt idx="2">
                  <c:v>83540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7.297821275065175E-8</c:v>
                </c:pt>
                <c:pt idx="1">
                  <c:v>2.3083902768450196E-2</c:v>
                </c:pt>
                <c:pt idx="2">
                  <c:v>2.3154024263244463E-2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3E5-4F64-B951-26B0E9363019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83287</c:v>
                </c:pt>
                <c:pt idx="2">
                  <c:v>83540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3E5-4F64-B951-26B0E93630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0623432"/>
        <c:axId val="1"/>
      </c:scatterChart>
      <c:valAx>
        <c:axId val="160623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6062343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C3BCAD0-4D7F-0512-1DB9-FCED00718A9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F10" sqref="F10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9" s="13" customFormat="1" ht="20.25" x14ac:dyDescent="0.2">
      <c r="A1" s="43" t="s">
        <v>46</v>
      </c>
      <c r="F1" s="5" t="s">
        <v>41</v>
      </c>
      <c r="G1" s="2">
        <v>0</v>
      </c>
      <c r="H1" s="3"/>
      <c r="I1" s="6" t="s">
        <v>42</v>
      </c>
      <c r="J1" s="7" t="s">
        <v>41</v>
      </c>
      <c r="K1" s="8">
        <v>3.2038000000000002</v>
      </c>
      <c r="L1" s="9">
        <v>-59.022300000000001</v>
      </c>
      <c r="M1" s="4">
        <v>27658.62</v>
      </c>
      <c r="N1" s="4">
        <v>0.35495599999999999</v>
      </c>
      <c r="O1" s="10" t="s">
        <v>43</v>
      </c>
      <c r="P1" s="11">
        <v>13.6</v>
      </c>
      <c r="Q1" s="11">
        <v>14.7</v>
      </c>
      <c r="R1" s="12" t="s">
        <v>44</v>
      </c>
      <c r="S1" s="44" t="s">
        <v>45</v>
      </c>
    </row>
    <row r="2" spans="1:19" s="13" customFormat="1" ht="12.95" customHeight="1" x14ac:dyDescent="0.2">
      <c r="A2" s="13" t="s">
        <v>23</v>
      </c>
      <c r="B2" s="13" t="s">
        <v>43</v>
      </c>
      <c r="C2" s="14"/>
      <c r="D2" s="15"/>
    </row>
    <row r="3" spans="1:19" s="13" customFormat="1" ht="12.95" customHeight="1" thickBot="1" x14ac:dyDescent="0.25">
      <c r="C3" s="13" t="s">
        <v>48</v>
      </c>
    </row>
    <row r="4" spans="1:19" s="13" customFormat="1" ht="12.95" customHeight="1" thickTop="1" thickBot="1" x14ac:dyDescent="0.25">
      <c r="A4" s="16" t="s">
        <v>0</v>
      </c>
      <c r="C4" s="17">
        <v>27658.62</v>
      </c>
      <c r="D4" s="18">
        <v>0.35495599999999999</v>
      </c>
    </row>
    <row r="5" spans="1:19" s="13" customFormat="1" ht="12.95" customHeight="1" thickTop="1" x14ac:dyDescent="0.2">
      <c r="A5" s="19" t="s">
        <v>28</v>
      </c>
      <c r="C5" s="20">
        <v>-9.5</v>
      </c>
      <c r="D5" s="13" t="s">
        <v>29</v>
      </c>
    </row>
    <row r="6" spans="1:19" s="13" customFormat="1" ht="12.95" customHeight="1" x14ac:dyDescent="0.2">
      <c r="A6" s="16" t="s">
        <v>1</v>
      </c>
    </row>
    <row r="7" spans="1:19" s="13" customFormat="1" ht="12.95" customHeight="1" x14ac:dyDescent="0.2">
      <c r="A7" s="13" t="s">
        <v>2</v>
      </c>
      <c r="C7" s="45">
        <v>27658.62</v>
      </c>
      <c r="D7" s="22" t="s">
        <v>47</v>
      </c>
    </row>
    <row r="8" spans="1:19" s="13" customFormat="1" ht="12.95" customHeight="1" x14ac:dyDescent="0.2">
      <c r="A8" s="13" t="s">
        <v>3</v>
      </c>
      <c r="C8" s="45">
        <f>N1</f>
        <v>0.35495599999999999</v>
      </c>
      <c r="D8" s="22" t="str">
        <f>D7</f>
        <v>GCVS</v>
      </c>
    </row>
    <row r="9" spans="1:19" s="13" customFormat="1" ht="12.95" customHeight="1" x14ac:dyDescent="0.2">
      <c r="A9" s="23" t="s">
        <v>32</v>
      </c>
      <c r="B9" s="24">
        <v>21</v>
      </c>
      <c r="C9" s="25" t="str">
        <f>"F"&amp;B9</f>
        <v>F21</v>
      </c>
      <c r="D9" s="26" t="str">
        <f>"G"&amp;B9</f>
        <v>G21</v>
      </c>
    </row>
    <row r="10" spans="1:19" s="13" customFormat="1" ht="12.95" customHeight="1" thickBot="1" x14ac:dyDescent="0.25">
      <c r="C10" s="27" t="s">
        <v>19</v>
      </c>
      <c r="D10" s="27" t="s">
        <v>20</v>
      </c>
    </row>
    <row r="11" spans="1:19" s="13" customFormat="1" ht="12.95" customHeight="1" x14ac:dyDescent="0.2">
      <c r="A11" s="13" t="s">
        <v>15</v>
      </c>
      <c r="C11" s="26">
        <f ca="1">INTERCEPT(INDIRECT($D$9):G992,INDIRECT($C$9):F992)</f>
        <v>7.297821275065175E-8</v>
      </c>
      <c r="D11" s="15"/>
    </row>
    <row r="12" spans="1:19" s="13" customFormat="1" ht="12.95" customHeight="1" x14ac:dyDescent="0.2">
      <c r="A12" s="13" t="s">
        <v>16</v>
      </c>
      <c r="C12" s="26">
        <f ca="1">SLOPE(INDIRECT($D$9):G992,INDIRECT($C$9):F992)</f>
        <v>2.7716005847536164E-7</v>
      </c>
      <c r="D12" s="15"/>
    </row>
    <row r="13" spans="1:19" s="13" customFormat="1" ht="12.95" customHeight="1" x14ac:dyDescent="0.2">
      <c r="A13" s="13" t="s">
        <v>18</v>
      </c>
      <c r="C13" s="15" t="s">
        <v>13</v>
      </c>
    </row>
    <row r="14" spans="1:19" s="13" customFormat="1" ht="12.95" customHeight="1" x14ac:dyDescent="0.2"/>
    <row r="15" spans="1:19" s="13" customFormat="1" ht="12.95" customHeight="1" x14ac:dyDescent="0.2">
      <c r="A15" s="28" t="s">
        <v>17</v>
      </c>
      <c r="C15" s="29">
        <f ca="1">(C7+C11)+(C8+C12)*INT(MAX(F21:F3533))</f>
        <v>57311.667394024262</v>
      </c>
      <c r="E15" s="30" t="s">
        <v>34</v>
      </c>
      <c r="F15" s="24">
        <v>1</v>
      </c>
    </row>
    <row r="16" spans="1:19" s="13" customFormat="1" ht="12.95" customHeight="1" x14ac:dyDescent="0.2">
      <c r="A16" s="16" t="s">
        <v>4</v>
      </c>
      <c r="C16" s="31">
        <f ca="1">+C8+C12</f>
        <v>0.35495627716005845</v>
      </c>
      <c r="E16" s="30" t="s">
        <v>30</v>
      </c>
      <c r="F16" s="31">
        <f ca="1">NOW()+15018.5+$C$5/24</f>
        <v>60374.72379236111</v>
      </c>
    </row>
    <row r="17" spans="1:21" s="13" customFormat="1" ht="12.95" customHeight="1" thickBot="1" x14ac:dyDescent="0.25">
      <c r="A17" s="30" t="s">
        <v>27</v>
      </c>
      <c r="C17" s="13">
        <f>COUNT(C21:C2191)</f>
        <v>3</v>
      </c>
      <c r="E17" s="30" t="s">
        <v>35</v>
      </c>
      <c r="F17" s="32">
        <f ca="1">ROUND(2*(F16-$C$7)/$C$8,0)/2+F15</f>
        <v>92170.5</v>
      </c>
    </row>
    <row r="18" spans="1:21" s="13" customFormat="1" ht="12.95" customHeight="1" thickTop="1" thickBot="1" x14ac:dyDescent="0.25">
      <c r="A18" s="16" t="s">
        <v>5</v>
      </c>
      <c r="C18" s="33">
        <f ca="1">+C15</f>
        <v>57311.667394024262</v>
      </c>
      <c r="D18" s="34">
        <f ca="1">+C16</f>
        <v>0.35495627716005845</v>
      </c>
      <c r="E18" s="30" t="s">
        <v>36</v>
      </c>
      <c r="F18" s="26">
        <f ca="1">ROUND(2*(F16-$C$15)/$C$16,0)/2+F15</f>
        <v>8630.5</v>
      </c>
    </row>
    <row r="19" spans="1:21" s="13" customFormat="1" ht="12.95" customHeight="1" thickTop="1" x14ac:dyDescent="0.2">
      <c r="E19" s="30" t="s">
        <v>31</v>
      </c>
      <c r="F19" s="35">
        <f ca="1">+$C$15+$C$16*F18-15018.5-$C$5/24</f>
        <v>45357.013377387484</v>
      </c>
    </row>
    <row r="20" spans="1:21" s="13" customFormat="1" ht="12.95" customHeight="1" thickBot="1" x14ac:dyDescent="0.25">
      <c r="A20" s="27" t="s">
        <v>6</v>
      </c>
      <c r="B20" s="27" t="s">
        <v>7</v>
      </c>
      <c r="C20" s="27" t="s">
        <v>8</v>
      </c>
      <c r="D20" s="27" t="s">
        <v>12</v>
      </c>
      <c r="E20" s="27" t="s">
        <v>9</v>
      </c>
      <c r="F20" s="27" t="s">
        <v>10</v>
      </c>
      <c r="G20" s="27" t="s">
        <v>11</v>
      </c>
      <c r="H20" s="36" t="s">
        <v>37</v>
      </c>
      <c r="I20" s="36" t="s">
        <v>38</v>
      </c>
      <c r="J20" s="36" t="s">
        <v>39</v>
      </c>
      <c r="K20" s="36" t="s">
        <v>40</v>
      </c>
      <c r="L20" s="36" t="s">
        <v>24</v>
      </c>
      <c r="M20" s="36" t="s">
        <v>25</v>
      </c>
      <c r="N20" s="36" t="s">
        <v>26</v>
      </c>
      <c r="O20" s="36" t="s">
        <v>22</v>
      </c>
      <c r="P20" s="37" t="s">
        <v>21</v>
      </c>
      <c r="Q20" s="27" t="s">
        <v>14</v>
      </c>
      <c r="U20" s="38" t="s">
        <v>33</v>
      </c>
    </row>
    <row r="21" spans="1:21" s="13" customFormat="1" ht="12.95" customHeight="1" x14ac:dyDescent="0.2">
      <c r="A21" s="13" t="s">
        <v>47</v>
      </c>
      <c r="C21" s="21">
        <v>27658.62</v>
      </c>
      <c r="D21" s="21" t="s">
        <v>13</v>
      </c>
      <c r="E21" s="13">
        <f>+(C21-C$7)/C$8</f>
        <v>0</v>
      </c>
      <c r="F21" s="13">
        <f>ROUND(2*E21,0)/2</f>
        <v>0</v>
      </c>
      <c r="G21" s="13">
        <f>+C21-(C$7+F21*C$8)</f>
        <v>0</v>
      </c>
      <c r="H21" s="13">
        <f>+G21</f>
        <v>0</v>
      </c>
      <c r="O21" s="13">
        <f ca="1">+C$11+C$12*$F21</f>
        <v>7.297821275065175E-8</v>
      </c>
      <c r="Q21" s="39">
        <f>+C21-15018.5</f>
        <v>12640.119999999999</v>
      </c>
    </row>
    <row r="22" spans="1:21" s="13" customFormat="1" ht="12.95" customHeight="1" x14ac:dyDescent="0.2">
      <c r="A22" s="40" t="s">
        <v>50</v>
      </c>
      <c r="B22" s="41" t="s">
        <v>49</v>
      </c>
      <c r="C22" s="42">
        <v>57221.86348</v>
      </c>
      <c r="D22" s="42">
        <v>1E-4</v>
      </c>
      <c r="E22" s="13">
        <f>+(C22-C$7)/C$8</f>
        <v>83287.065101026616</v>
      </c>
      <c r="F22" s="13">
        <f>ROUND(2*E22,0)/2</f>
        <v>83287</v>
      </c>
      <c r="G22" s="13">
        <f>+C22-(C$7+F22*C$8)</f>
        <v>2.3108000001229811E-2</v>
      </c>
      <c r="K22" s="13">
        <f>+G22</f>
        <v>2.3108000001229811E-2</v>
      </c>
      <c r="O22" s="13">
        <f ca="1">+C$11+C$12*$F22</f>
        <v>2.3083902768450196E-2</v>
      </c>
      <c r="Q22" s="39">
        <f>+C22-15018.5</f>
        <v>42203.36348</v>
      </c>
    </row>
    <row r="23" spans="1:21" s="13" customFormat="1" ht="12.95" customHeight="1" x14ac:dyDescent="0.2">
      <c r="A23" s="40" t="s">
        <v>50</v>
      </c>
      <c r="B23" s="41" t="s">
        <v>49</v>
      </c>
      <c r="C23" s="42">
        <v>57311.667370000003</v>
      </c>
      <c r="D23" s="42">
        <v>2.0000000000000001E-4</v>
      </c>
      <c r="E23" s="13">
        <f>+(C23-C$7)/C$8</f>
        <v>83540.065163006133</v>
      </c>
      <c r="F23" s="13">
        <f>ROUND(2*E23,0)/2</f>
        <v>83540</v>
      </c>
      <c r="G23" s="13">
        <f>+C23-(C$7+F23*C$8)</f>
        <v>2.3130000008677598E-2</v>
      </c>
      <c r="K23" s="13">
        <f>+G23</f>
        <v>2.3130000008677598E-2</v>
      </c>
      <c r="O23" s="13">
        <f ca="1">+C$11+C$12*$F23</f>
        <v>2.3154024263244463E-2</v>
      </c>
      <c r="Q23" s="39">
        <f>+C23-15018.5</f>
        <v>42293.167370000003</v>
      </c>
    </row>
    <row r="24" spans="1:21" s="13" customFormat="1" ht="12.95" customHeight="1" x14ac:dyDescent="0.2">
      <c r="C24" s="21"/>
      <c r="D24" s="21"/>
      <c r="Q24" s="39"/>
    </row>
    <row r="25" spans="1:21" s="13" customFormat="1" ht="12.95" customHeight="1" x14ac:dyDescent="0.2">
      <c r="C25" s="21"/>
      <c r="D25" s="21"/>
      <c r="Q25" s="39"/>
    </row>
    <row r="26" spans="1:21" s="13" customFormat="1" ht="12.95" customHeight="1" x14ac:dyDescent="0.2">
      <c r="C26" s="21"/>
      <c r="D26" s="21"/>
      <c r="Q26" s="39"/>
    </row>
    <row r="27" spans="1:21" s="13" customFormat="1" ht="12.95" customHeight="1" x14ac:dyDescent="0.2">
      <c r="C27" s="21"/>
      <c r="D27" s="21"/>
      <c r="Q27" s="39"/>
    </row>
    <row r="28" spans="1:21" s="13" customFormat="1" ht="12.95" customHeight="1" x14ac:dyDescent="0.2">
      <c r="C28" s="21"/>
      <c r="D28" s="21"/>
      <c r="Q28" s="39"/>
    </row>
    <row r="29" spans="1:21" s="13" customFormat="1" ht="12.95" customHeight="1" x14ac:dyDescent="0.2">
      <c r="C29" s="21"/>
      <c r="D29" s="21"/>
      <c r="Q29" s="39"/>
    </row>
    <row r="30" spans="1:21" s="13" customFormat="1" ht="12.95" customHeight="1" x14ac:dyDescent="0.2">
      <c r="C30" s="21"/>
      <c r="D30" s="21"/>
      <c r="Q30" s="39"/>
    </row>
    <row r="31" spans="1:21" s="13" customFormat="1" ht="12.95" customHeight="1" x14ac:dyDescent="0.2">
      <c r="C31" s="21"/>
      <c r="D31" s="21"/>
      <c r="Q31" s="39"/>
    </row>
    <row r="32" spans="1:21" s="13" customFormat="1" ht="12.95" customHeight="1" x14ac:dyDescent="0.2">
      <c r="C32" s="21"/>
      <c r="D32" s="21"/>
      <c r="Q32" s="39"/>
    </row>
    <row r="33" spans="3:17" s="13" customFormat="1" ht="12.95" customHeight="1" x14ac:dyDescent="0.2">
      <c r="C33" s="21"/>
      <c r="D33" s="21"/>
      <c r="Q33" s="39"/>
    </row>
    <row r="34" spans="3:17" s="13" customFormat="1" ht="12.95" customHeight="1" x14ac:dyDescent="0.2">
      <c r="C34" s="21"/>
      <c r="D34" s="21"/>
    </row>
    <row r="35" spans="3:17" s="13" customFormat="1" ht="12.95" customHeight="1" x14ac:dyDescent="0.2">
      <c r="C35" s="21"/>
      <c r="D35" s="21"/>
    </row>
    <row r="36" spans="3:17" s="13" customFormat="1" ht="12.95" customHeight="1" x14ac:dyDescent="0.2">
      <c r="C36" s="21"/>
      <c r="D36" s="2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2024-03-05T04:22:15Z</dcterms:modified>
</cp:coreProperties>
</file>