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22E9291-26A8-4472-8C40-D99F635D68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9" i="1"/>
  <c r="E21" i="1"/>
  <c r="F21" i="1"/>
  <c r="G21" i="1"/>
  <c r="I21" i="1"/>
  <c r="D9" i="1"/>
  <c r="F16" i="1"/>
  <c r="C17" i="1"/>
  <c r="Q21" i="1"/>
  <c r="C12" i="1"/>
  <c r="C11" i="1"/>
  <c r="O22" i="1" l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<sst xmlns="http://schemas.openxmlformats.org/spreadsheetml/2006/main" count="56" uniqueCount="50">
  <si>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</si>
  <si>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</si>
  <si>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</si>
  <si>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</si>
  <si>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</si>
  <si>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</si>
  <si>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</si>
  <si>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</si>
  <si>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</si>
  <si>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</si>
  <si>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</si>
  <si>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</si>
  <si>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</si>
  <si>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</si>
  <si>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</si>
  <si>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</si>
  <si>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</si>
  <si>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</si>
  <si>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</si>
  <si>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</si>
  <si>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</si>
  <si>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</si>
  <si>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</si>
  <si>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</si>
  <si>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</si>
  <si>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</si>
  <si>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</si>
  <si>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</si>
  <si>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</si>
  <si>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</si>
  <si>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</si>
  <si>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</si>
  <si>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</si>
  <si>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</si>
  <si>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</si>
  <si>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</si>
  <si>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</si>
  <si>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</si>
  <si>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</si>
  <si>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</si>
  <si>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</si>
  <si>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</si>
  <si>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BE Scl</t>
  </si>
  <si>
    <t>G6427-0323</t>
  </si>
  <si>
    <t>EW</t>
  </si>
  <si>
    <t>Kreiner</t>
  </si>
  <si>
    <t>BE Scl / GSC 6427-0323</t>
  </si>
  <si>
    <t>OEJV 0211</t>
  </si>
  <si>
    <t>I</t>
  </si>
  <si>
    <t>as of 2021-06-08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</si>
</sst>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0" xfId="0" applyNumberFormat="1" applyFont="1" applyAlignment="1">
      <alignment horizontal="left" vertical="center"/>
    </xf>
    <xf numFmtId="172" fontId="16" fillId="0" borderId="0" xfId="0" applyNumberFormat="1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Scl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D2-4507-BDED-E17133261C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3.6476799941738136E-3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D2-4507-BDED-E17133261C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D2-4507-BDED-E17133261C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D2-4507-BDED-E17133261C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D2-4507-BDED-E17133261C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D2-4507-BDED-E17133261C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D2-4507-BDED-E17133261C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3.6476799941738136E-3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D2-4507-BDED-E17133261C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D2-4507-BDED-E17133261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68296"/>
        <c:axId val="1"/>
      </c:scatterChart>
      <c:valAx>
        <c:axId val="716068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68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5D3AB8-713E-360F-0EB3-7A9D0EC9A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s="13" customFormat="1" ht="20.25" x14ac:dyDescent="0.2">
      <c r="A1" s="42" t="s">
        <v>46</v>
      </c>
      <c r="F1" s="5" t="s">
        <v>42</v>
      </c>
      <c r="G1" s="3">
        <v>0</v>
      </c>
      <c r="H1" s="4"/>
      <c r="I1" s="6" t="s">
        <v>43</v>
      </c>
      <c r="J1" s="7" t="s">
        <v>42</v>
      </c>
      <c r="K1" s="8">
        <v>1.21329</v>
      </c>
      <c r="L1" s="9">
        <v>-29.075299999999999</v>
      </c>
      <c r="M1" s="10">
        <v>52500.054900000003</v>
      </c>
      <c r="N1" s="10">
        <v>0.42290144000000002</v>
      </c>
      <c r="O1" s="11" t="s">
        <v>44</v>
      </c>
      <c r="P1" s="12">
        <v>10.41</v>
      </c>
    </row>
    <row r="2" spans="1:16" s="13" customFormat="1" ht="12.95" customHeight="1" x14ac:dyDescent="0.2">
      <c r="A2" s="13" t="s">
        <v>23</v>
      </c>
      <c r="B2" s="13" t="s">
        <v>44</v>
      </c>
      <c r="C2" s="14"/>
      <c r="D2" s="15"/>
    </row>
    <row r="3" spans="1:16" s="13" customFormat="1" ht="12.95" customHeight="1" thickBot="1" x14ac:dyDescent="0.25"/>
    <row r="4" spans="1:16" s="13" customFormat="1" ht="12.95" customHeight="1" thickTop="1" thickBot="1" x14ac:dyDescent="0.25">
      <c r="A4" s="16" t="s">
        <v>0</v>
      </c>
      <c r="C4" s="17" t="s">
        <v>37</v>
      </c>
      <c r="D4" s="18" t="s">
        <v>37</v>
      </c>
      <c r="E4" s="19" t="s">
        <v>49</v>
      </c>
    </row>
    <row r="5" spans="1:16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6" s="13" customFormat="1" ht="12.95" customHeight="1" x14ac:dyDescent="0.2">
      <c r="A6" s="16" t="s">
        <v>1</v>
      </c>
    </row>
    <row r="7" spans="1:16" s="13" customFormat="1" ht="12.95" customHeight="1" x14ac:dyDescent="0.2">
      <c r="A7" s="13" t="s">
        <v>2</v>
      </c>
      <c r="C7" s="43">
        <v>52500.054900000003</v>
      </c>
      <c r="D7" s="23" t="s">
        <v>45</v>
      </c>
    </row>
    <row r="8" spans="1:16" s="13" customFormat="1" ht="12.95" customHeight="1" x14ac:dyDescent="0.2">
      <c r="A8" s="13" t="s">
        <v>3</v>
      </c>
      <c r="C8" s="43">
        <v>0.42290144000000002</v>
      </c>
      <c r="D8" s="23" t="s">
        <v>45</v>
      </c>
    </row>
    <row r="9" spans="1:16" s="13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6" s="13" customFormat="1" ht="12.95" customHeight="1" thickBot="1" x14ac:dyDescent="0.25">
      <c r="C10" s="28" t="s">
        <v>19</v>
      </c>
      <c r="D10" s="28" t="s">
        <v>20</v>
      </c>
    </row>
    <row r="11" spans="1:16" s="13" customFormat="1" ht="12.95" customHeight="1" x14ac:dyDescent="0.2">
      <c r="A11" s="13" t="s">
        <v>15</v>
      </c>
      <c r="C11" s="27">
        <f ca="1">INTERCEPT(INDIRECT($D$9):G992,INDIRECT($C$9):F992)</f>
        <v>0</v>
      </c>
      <c r="D11" s="15"/>
    </row>
    <row r="12" spans="1:16" s="13" customFormat="1" ht="12.95" customHeight="1" x14ac:dyDescent="0.2">
      <c r="A12" s="13" t="s">
        <v>16</v>
      </c>
      <c r="C12" s="27">
        <f ca="1">SLOPE(INDIRECT($D$9):G992,INDIRECT($C$9):F992)</f>
        <v>2.7627660336088871E-7</v>
      </c>
      <c r="D12" s="15"/>
    </row>
    <row r="13" spans="1:16" s="13" customFormat="1" ht="12.95" customHeight="1" x14ac:dyDescent="0.2">
      <c r="A13" s="13" t="s">
        <v>18</v>
      </c>
      <c r="C13" s="15" t="s">
        <v>13</v>
      </c>
    </row>
    <row r="14" spans="1:16" s="13" customFormat="1" ht="12.95" customHeight="1" x14ac:dyDescent="0.2"/>
    <row r="15" spans="1:16" s="13" customFormat="1" ht="12.95" customHeight="1" x14ac:dyDescent="0.2">
      <c r="A15" s="29" t="s">
        <v>17</v>
      </c>
      <c r="C15" s="30">
        <f ca="1">(C7+C11)+(C8+C12)*INT(MAX(F21:F3533))</f>
        <v>58083.626259999997</v>
      </c>
      <c r="E15" s="31" t="s">
        <v>34</v>
      </c>
      <c r="F15" s="32">
        <v>1</v>
      </c>
    </row>
    <row r="16" spans="1:16" s="13" customFormat="1" ht="12.95" customHeight="1" x14ac:dyDescent="0.2">
      <c r="A16" s="16" t="s">
        <v>4</v>
      </c>
      <c r="C16" s="33">
        <f ca="1">+C8+C12</f>
        <v>0.42290171627660339</v>
      </c>
      <c r="E16" s="31" t="s">
        <v>30</v>
      </c>
      <c r="F16" s="33">
        <f ca="1">NOW()+15018.5+$C$5/24</f>
        <v>60374.727284259257</v>
      </c>
    </row>
    <row r="17" spans="1:21" s="13" customFormat="1" ht="12.95" customHeight="1" thickBot="1" x14ac:dyDescent="0.25">
      <c r="A17" s="31" t="s">
        <v>27</v>
      </c>
      <c r="C17" s="13">
        <f>COUNT(C21:C2191)</f>
        <v>2</v>
      </c>
      <c r="E17" s="31" t="s">
        <v>35</v>
      </c>
      <c r="F17" s="34">
        <f ca="1">ROUND(2*(F16-$C$7)/$C$8,0)/2+F15</f>
        <v>18621.5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58083.626259999997</v>
      </c>
      <c r="D18" s="36">
        <f ca="1">+C16</f>
        <v>0.42290171627660339</v>
      </c>
      <c r="E18" s="31" t="s">
        <v>36</v>
      </c>
      <c r="F18" s="27">
        <f ca="1">ROUND(2*(F16-$C$15)/$C$16,0)/2+F15</f>
        <v>5418.5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45357.015042978106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3" t="s">
        <v>45</v>
      </c>
      <c r="C21" s="22">
        <v>52500.054900000003</v>
      </c>
      <c r="D21" s="22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0</v>
      </c>
      <c r="Q21" s="41">
        <f>+C21-15018.5</f>
        <v>37481.554900000003</v>
      </c>
    </row>
    <row r="22" spans="1:21" s="13" customFormat="1" ht="12.95" customHeight="1" x14ac:dyDescent="0.2">
      <c r="A22" s="13" t="s">
        <v>47</v>
      </c>
      <c r="B22" s="13" t="s">
        <v>48</v>
      </c>
      <c r="C22" s="22">
        <v>58083.626259999997</v>
      </c>
      <c r="D22" s="22">
        <v>1E-4</v>
      </c>
      <c r="E22" s="13">
        <f>+(C22-C$7)/C$8</f>
        <v>13203.00862536669</v>
      </c>
      <c r="F22" s="13">
        <f>ROUND(2*E22,0)/2</f>
        <v>13203</v>
      </c>
      <c r="G22" s="13">
        <f>+C22-(C$7+F22*C$8)</f>
        <v>3.6476799941738136E-3</v>
      </c>
      <c r="I22" s="13">
        <f>+G22</f>
        <v>3.6476799941738136E-3</v>
      </c>
      <c r="O22" s="13">
        <f ca="1">+C$11+C$12*$F22</f>
        <v>3.6476799941738136E-3</v>
      </c>
      <c r="Q22" s="41">
        <f>+C22-15018.5</f>
        <v>43065.126259999997</v>
      </c>
    </row>
    <row r="23" spans="1:21" s="13" customFormat="1" ht="12.95" customHeight="1" x14ac:dyDescent="0.2">
      <c r="C23" s="22"/>
      <c r="D23" s="22"/>
      <c r="Q23" s="41"/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s="13" customFormat="1" ht="12.95" customHeight="1" x14ac:dyDescent="0.2">
      <c r="C28" s="22"/>
      <c r="D28" s="22"/>
      <c r="Q28" s="41"/>
    </row>
    <row r="29" spans="1:21" s="13" customFormat="1" ht="12.95" customHeight="1" x14ac:dyDescent="0.2">
      <c r="C29" s="22"/>
      <c r="D29" s="22"/>
      <c r="Q29" s="4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2024-03-05T04:27:17Z</dcterms:modified>
</cp:coreProperties>
</file>