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5D1C5E0-9434-4B55-AD4A-479DBBE9BE6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 l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<sst xmlns="http://schemas.openxmlformats.org/spreadsheetml/2006/main" count="49" uniqueCount="44">
  <si>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</si>
  <si>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</si>
  <si>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</si>
  <si>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</si>
  <si>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</si>
  <si>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</si>
  <si>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</si>
  <si>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</si>
  <si>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</si>
  <si>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</si>
  <si>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</si>
  <si>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</si>
  <si>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</si>
  <si>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</si>
  <si>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</si>
  <si>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</si>
  <si>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</si>
  <si>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</si>
  <si>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</si>
  <si>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</si>
  <si>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</si>
  <si>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</si>
  <si>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</si>
  <si>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</si>
  <si>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</si>
  <si>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</si>
  <si>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</si>
  <si>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</si>
  <si>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</si>
  <si>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</si>
  <si>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</si>
  <si>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</si>
  <si>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</si>
  <si>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</si>
  <si>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</si>
  <si>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</si>
  <si>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</si>
  <si>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CE Scl / GSC 6997-0468</t>
  </si>
  <si>
    <t>Scl_CE.xls</t>
  </si>
  <si>
    <t>EA</t>
  </si>
  <si>
    <t>IBVS 5480 Eph.</t>
  </si>
  <si>
    <t>IBVS 5480</t>
  </si>
  <si>
    <t>Scl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</si>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</sst>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CE Scl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36-45BA-B9B8-0F7E156AAF3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36-45BA-B9B8-0F7E156AAF3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36-45BA-B9B8-0F7E156AAF3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36-45BA-B9B8-0F7E156AAF3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36-45BA-B9B8-0F7E156AAF3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36-45BA-B9B8-0F7E156AAF3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36-45BA-B9B8-0F7E156AAF3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36-45BA-B9B8-0F7E156AA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421088"/>
        <c:axId val="1"/>
      </c:scatterChart>
      <c:valAx>
        <c:axId val="530421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0421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6B4B881-7A8E-BCBD-2938-577F4FC06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3" customFormat="1" ht="20.25" x14ac:dyDescent="0.2">
      <c r="A1" s="29" t="s">
        <v>37</v>
      </c>
      <c r="F1" s="3" t="s">
        <v>38</v>
      </c>
      <c r="G1" s="4" t="s">
        <v>39</v>
      </c>
      <c r="H1" s="3" t="s">
        <v>40</v>
      </c>
      <c r="I1" s="5">
        <v>48635.665999999997</v>
      </c>
      <c r="J1" s="5">
        <v>2.2776869999999998</v>
      </c>
      <c r="K1" s="3" t="s">
        <v>41</v>
      </c>
      <c r="L1" s="3" t="s">
        <v>42</v>
      </c>
    </row>
    <row r="2" spans="1:12" s="3" customFormat="1" ht="12.95" customHeight="1" x14ac:dyDescent="0.2">
      <c r="A2" s="3" t="s">
        <v>23</v>
      </c>
      <c r="B2" s="3" t="s">
        <v>39</v>
      </c>
      <c r="D2" s="4" t="s">
        <v>42</v>
      </c>
      <c r="E2" s="3" t="s">
        <v>38</v>
      </c>
    </row>
    <row r="3" spans="1:12" s="3" customFormat="1" ht="12.95" customHeight="1" thickBot="1" x14ac:dyDescent="0.25"/>
    <row r="4" spans="1:12" s="3" customFormat="1" ht="12.95" customHeight="1" thickTop="1" thickBot="1" x14ac:dyDescent="0.25">
      <c r="A4" s="6" t="s">
        <v>40</v>
      </c>
      <c r="C4" s="7">
        <v>48635.665999999997</v>
      </c>
      <c r="D4" s="8">
        <v>2.2776869999999998</v>
      </c>
    </row>
    <row r="5" spans="1:12" s="3" customFormat="1" ht="12.95" customHeight="1" x14ac:dyDescent="0.2"/>
    <row r="6" spans="1:12" s="3" customFormat="1" ht="12.95" customHeight="1" x14ac:dyDescent="0.2">
      <c r="A6" s="9" t="s">
        <v>0</v>
      </c>
    </row>
    <row r="7" spans="1:12" s="3" customFormat="1" ht="12.95" customHeight="1" x14ac:dyDescent="0.2">
      <c r="A7" s="3" t="s">
        <v>1</v>
      </c>
      <c r="C7" s="3">
        <f>+C4</f>
        <v>48635.665999999997</v>
      </c>
    </row>
    <row r="8" spans="1:12" s="3" customFormat="1" ht="12.95" customHeight="1" x14ac:dyDescent="0.2">
      <c r="A8" s="3" t="s">
        <v>2</v>
      </c>
      <c r="C8" s="3">
        <f>+D4</f>
        <v>2.2776869999999998</v>
      </c>
    </row>
    <row r="9" spans="1:12" s="3" customFormat="1" ht="12.95" customHeight="1" x14ac:dyDescent="0.2">
      <c r="A9" s="6" t="s">
        <v>30</v>
      </c>
      <c r="C9" s="10">
        <v>-9.5</v>
      </c>
      <c r="D9" s="3" t="s">
        <v>31</v>
      </c>
    </row>
    <row r="10" spans="1:12" s="3" customFormat="1" ht="12.95" customHeight="1" thickBot="1" x14ac:dyDescent="0.25">
      <c r="C10" s="11" t="s">
        <v>19</v>
      </c>
      <c r="D10" s="11" t="s">
        <v>20</v>
      </c>
    </row>
    <row r="11" spans="1:12" s="3" customFormat="1" ht="12.95" customHeight="1" x14ac:dyDescent="0.2">
      <c r="A11" s="3" t="s">
        <v>14</v>
      </c>
      <c r="C11" s="12" t="e">
        <f ca="1">INTERCEPT(INDIRECT($G$11):G992,INDIRECT($F$11):F992)</f>
        <v>#DIV/0!</v>
      </c>
      <c r="D11" s="13"/>
      <c r="F11" s="14" t="str">
        <f>"F"&amp;E19</f>
        <v>F21</v>
      </c>
      <c r="G11" s="12" t="str">
        <f>"G"&amp;E19</f>
        <v>G21</v>
      </c>
    </row>
    <row r="12" spans="1:12" s="3" customFormat="1" ht="12.95" customHeight="1" x14ac:dyDescent="0.2">
      <c r="A12" s="3" t="s">
        <v>15</v>
      </c>
      <c r="C12" s="12" t="e">
        <f ca="1">SLOPE(INDIRECT($G$11):G992,INDIRECT($F$11):F992)</f>
        <v>#DIV/0!</v>
      </c>
      <c r="D12" s="13"/>
    </row>
    <row r="13" spans="1:12" s="3" customFormat="1" ht="12.95" customHeight="1" x14ac:dyDescent="0.2">
      <c r="A13" s="3" t="s">
        <v>18</v>
      </c>
      <c r="C13" s="13" t="s">
        <v>12</v>
      </c>
      <c r="D13" s="13"/>
    </row>
    <row r="14" spans="1:12" s="3" customFormat="1" ht="12.95" customHeight="1" x14ac:dyDescent="0.2"/>
    <row r="15" spans="1:12" s="3" customFormat="1" ht="12.95" customHeight="1" x14ac:dyDescent="0.2">
      <c r="A15" s="15" t="s">
        <v>16</v>
      </c>
      <c r="C15" s="16" t="e">
        <f ca="1">(C7+C11)+(C8+C12)*INT(MAX(F21:F3533))</f>
        <v>#DIV/0!</v>
      </c>
      <c r="D15" s="17" t="s">
        <v>32</v>
      </c>
      <c r="E15" s="18">
        <f ca="1">TODAY()+15018.5-B9/24</f>
        <v>60374.5</v>
      </c>
    </row>
    <row r="16" spans="1:12" s="3" customFormat="1" ht="12.95" customHeight="1" x14ac:dyDescent="0.2">
      <c r="A16" s="9" t="s">
        <v>3</v>
      </c>
      <c r="C16" s="19" t="e">
        <f ca="1">+C8+C12</f>
        <v>#DIV/0!</v>
      </c>
      <c r="D16" s="17" t="s">
        <v>33</v>
      </c>
      <c r="E16" s="18" t="e">
        <f ca="1">ROUND(2*(E15-C15)/C16,0)/2+1</f>
        <v>#DIV/0!</v>
      </c>
    </row>
    <row r="17" spans="1:18" s="3" customFormat="1" ht="12.95" customHeight="1" thickBot="1" x14ac:dyDescent="0.25">
      <c r="A17" s="17" t="s">
        <v>29</v>
      </c>
      <c r="C17" s="3">
        <f>COUNT(C21:C2191)</f>
        <v>1</v>
      </c>
      <c r="D17" s="17" t="s">
        <v>34</v>
      </c>
      <c r="E17" s="20" t="e">
        <f ca="1">+C15+C16*E16-15018.5-C9/24</f>
        <v>#DIV/0!</v>
      </c>
    </row>
    <row r="18" spans="1:18" s="3" customFormat="1" ht="12.95" customHeight="1" thickTop="1" thickBot="1" x14ac:dyDescent="0.25">
      <c r="A18" s="9" t="s">
        <v>4</v>
      </c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s="3" customFormat="1" ht="12.95" customHeight="1" thickTop="1" x14ac:dyDescent="0.2">
      <c r="A19" s="24" t="s">
        <v>36</v>
      </c>
      <c r="E19" s="25">
        <v>21</v>
      </c>
    </row>
    <row r="20" spans="1:18" s="3" customFormat="1" ht="12.95" customHeight="1" thickBot="1" x14ac:dyDescent="0.25">
      <c r="A20" s="11" t="s">
        <v>5</v>
      </c>
      <c r="B20" s="11" t="s">
        <v>6</v>
      </c>
      <c r="C20" s="11" t="s">
        <v>7</v>
      </c>
      <c r="D20" s="11" t="s">
        <v>11</v>
      </c>
      <c r="E20" s="11" t="s">
        <v>8</v>
      </c>
      <c r="F20" s="11" t="s">
        <v>9</v>
      </c>
      <c r="G20" s="11" t="s">
        <v>10</v>
      </c>
      <c r="H20" s="26" t="s">
        <v>28</v>
      </c>
      <c r="I20" s="26" t="s">
        <v>43</v>
      </c>
      <c r="J20" s="26" t="s">
        <v>17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1" t="s">
        <v>13</v>
      </c>
    </row>
    <row r="21" spans="1:18" s="3" customFormat="1" ht="12.95" customHeight="1" x14ac:dyDescent="0.2">
      <c r="A21" s="3" t="str">
        <f>$K$1</f>
        <v>IBVS 5480</v>
      </c>
      <c r="C21" s="4">
        <f>+$C$4</f>
        <v>48635.665999999997</v>
      </c>
      <c r="D21" s="4" t="s">
        <v>12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 t="e">
        <f ca="1">+C$11+C$12*$F21</f>
        <v>#DIV/0!</v>
      </c>
      <c r="Q21" s="28">
        <f>+C21-15018.5</f>
        <v>33617.165999999997</v>
      </c>
    </row>
    <row r="22" spans="1:18" s="3" customFormat="1" ht="12.95" customHeight="1" x14ac:dyDescent="0.2">
      <c r="C22" s="4"/>
      <c r="D22" s="4"/>
      <c r="Q22" s="28"/>
      <c r="R22" s="3" t="str">
        <f>IF(ABS(C22-C21)&lt;0.00001,1,"")</f>
        <v/>
      </c>
    </row>
    <row r="23" spans="1:18" s="3" customFormat="1" ht="12.95" customHeight="1" x14ac:dyDescent="0.2">
      <c r="C23" s="4"/>
      <c r="D23" s="4"/>
      <c r="Q23" s="28"/>
    </row>
    <row r="24" spans="1:18" s="3" customFormat="1" ht="12.95" customHeight="1" x14ac:dyDescent="0.2">
      <c r="Q24" s="28"/>
    </row>
    <row r="25" spans="1:18" s="3" customFormat="1" ht="12.95" customHeight="1" x14ac:dyDescent="0.2">
      <c r="C25" s="4"/>
      <c r="D25" s="4"/>
      <c r="Q25" s="28"/>
    </row>
    <row r="26" spans="1:18" s="3" customFormat="1" ht="12.95" customHeight="1" x14ac:dyDescent="0.2">
      <c r="C26" s="4"/>
      <c r="D26" s="4"/>
      <c r="Q26" s="28"/>
    </row>
    <row r="27" spans="1:18" s="3" customFormat="1" ht="12.95" customHeight="1" x14ac:dyDescent="0.2">
      <c r="C27" s="4"/>
      <c r="D27" s="4"/>
      <c r="Q27" s="28"/>
    </row>
    <row r="28" spans="1:18" s="3" customFormat="1" ht="12.95" customHeight="1" x14ac:dyDescent="0.2">
      <c r="C28" s="4"/>
      <c r="D28" s="4"/>
      <c r="Q28" s="28"/>
    </row>
    <row r="29" spans="1:18" s="3" customFormat="1" ht="12.95" customHeight="1" x14ac:dyDescent="0.2">
      <c r="C29" s="4"/>
      <c r="D29" s="4"/>
      <c r="Q29" s="28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2024-03-05T04:28:13Z</dcterms:modified>
</cp:coreProperties>
</file>