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633E547-AD1D-4C89-857E-A41424FE52F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E21" i="1"/>
  <c r="F21" i="1"/>
  <c r="G21" i="1"/>
  <c r="I21" i="1"/>
  <c r="F16" i="1"/>
  <c r="F17" i="1" s="1"/>
  <c r="C17" i="1"/>
  <c r="Q21" i="1"/>
  <c r="C11" i="1"/>
  <c r="C12" i="1"/>
  <c r="C16" i="1" l="1"/>
  <c r="D18" i="1" s="1"/>
  <c r="O22" i="1"/>
  <c r="C15" i="1"/>
  <c r="O21" i="1"/>
  <c r="C18" i="1" l="1"/>
  <c r="F18" i="1"/>
  <c r="F19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<sst xmlns="http://schemas.openxmlformats.org/spreadsheetml/2006/main" count="55" uniqueCount="50">
  <si>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</si>
  <si>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</si>
  <si>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</si>
  <si>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</si>
  <si>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</si>
  <si>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</si>
  <si>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</si>
  <si>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</si>
  <si>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</si>
  <si>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</si>
  <si>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</si>
  <si>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</si>
  <si>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</si>
  <si>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</si>
  <si>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</si>
  <si>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</si>
  <si>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</si>
  <si>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</si>
  <si>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</si>
  <si>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</si>
  <si>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</si>
  <si>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</si>
  <si>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</si>
  <si>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</si>
  <si>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</si>
  <si>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</si>
  <si>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</si>
  <si>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</si>
  <si>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</si>
  <si>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</si>
  <si>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</si>
  <si>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</si>
  <si>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</si>
  <si>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</si>
  <si>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</si>
  <si>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</si>
  <si>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</si>
  <si>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</si>
  <si>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</si>
  <si>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</si>
  <si>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</si>
  <si>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BS Sco</t>
  </si>
  <si>
    <t>G7378-1361</t>
  </si>
  <si>
    <t>EA</t>
  </si>
  <si>
    <t>Malkov</t>
  </si>
  <si>
    <t>BS Sco / GSC 7378-1361</t>
  </si>
  <si>
    <t>F21</t>
  </si>
  <si>
    <t>G21</t>
  </si>
  <si>
    <t>JAVSO..48…87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</si>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</sst>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172" fontId="5" fillId="0" borderId="0" xfId="0" applyNumberFormat="1" applyFont="1" applyAlignment="1">
      <alignment horizontal="left" vertical="center"/>
    </xf>
    <xf numFmtId="172" fontId="17" fillId="0" borderId="0" xfId="0" applyNumberFormat="1" applyFont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Sco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98-4E40-95FC-07D791A40B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98-4E40-95FC-07D791A40B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98-4E40-95FC-07D791A40B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5.5882699998619501E-2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98-4E40-95FC-07D791A40B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98-4E40-95FC-07D791A40B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98-4E40-95FC-07D791A40B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98-4E40-95FC-07D791A40B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5.5882699998619501E-2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98-4E40-95FC-07D791A40B6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98-4E40-95FC-07D791A40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172336"/>
        <c:axId val="1"/>
      </c:scatterChart>
      <c:valAx>
        <c:axId val="72017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172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6F3A9B0-658B-E13B-9C41-F089640BB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s="13" customFormat="1" ht="20.25" x14ac:dyDescent="0.2">
      <c r="A1" s="42" t="s">
        <v>45</v>
      </c>
      <c r="F1" s="5" t="s">
        <v>41</v>
      </c>
      <c r="G1" s="3">
        <v>0</v>
      </c>
      <c r="H1" s="4"/>
      <c r="I1" s="6" t="s">
        <v>42</v>
      </c>
      <c r="J1" s="7" t="s">
        <v>41</v>
      </c>
      <c r="K1" s="8">
        <v>17.550439999999998</v>
      </c>
      <c r="L1" s="9">
        <v>-31.383500000000002</v>
      </c>
      <c r="M1" s="10">
        <v>39301.468000000001</v>
      </c>
      <c r="N1" s="10">
        <v>7.6223758999999998</v>
      </c>
      <c r="O1" s="11" t="s">
        <v>43</v>
      </c>
      <c r="P1" s="12">
        <v>11.5</v>
      </c>
    </row>
    <row r="2" spans="1:16" s="13" customFormat="1" ht="12.95" customHeight="1" x14ac:dyDescent="0.2">
      <c r="A2" s="13" t="s">
        <v>23</v>
      </c>
      <c r="B2" s="13" t="s">
        <v>43</v>
      </c>
      <c r="C2" s="14"/>
      <c r="D2" s="15"/>
    </row>
    <row r="3" spans="1:16" s="13" customFormat="1" ht="12.95" customHeight="1" thickBot="1" x14ac:dyDescent="0.25"/>
    <row r="4" spans="1:16" s="13" customFormat="1" ht="12.95" customHeight="1" thickTop="1" thickBot="1" x14ac:dyDescent="0.25">
      <c r="A4" s="16" t="s">
        <v>0</v>
      </c>
      <c r="C4" s="17">
        <v>39301.468000000001</v>
      </c>
      <c r="D4" s="18">
        <v>7.6223758999999998</v>
      </c>
      <c r="E4" s="19"/>
    </row>
    <row r="5" spans="1:16" s="13" customFormat="1" ht="12.95" customHeight="1" thickTop="1" x14ac:dyDescent="0.2">
      <c r="A5" s="20" t="s">
        <v>28</v>
      </c>
      <c r="C5" s="21">
        <v>-9.5</v>
      </c>
      <c r="D5" s="13" t="s">
        <v>29</v>
      </c>
    </row>
    <row r="6" spans="1:16" s="13" customFormat="1" ht="12.95" customHeight="1" x14ac:dyDescent="0.2">
      <c r="A6" s="16" t="s">
        <v>1</v>
      </c>
    </row>
    <row r="7" spans="1:16" s="13" customFormat="1" ht="12.95" customHeight="1" x14ac:dyDescent="0.2">
      <c r="A7" s="13" t="s">
        <v>2</v>
      </c>
      <c r="C7" s="43">
        <v>39301.468000000001</v>
      </c>
      <c r="D7" s="23" t="s">
        <v>44</v>
      </c>
    </row>
    <row r="8" spans="1:16" s="13" customFormat="1" ht="12.95" customHeight="1" x14ac:dyDescent="0.2">
      <c r="A8" s="13" t="s">
        <v>3</v>
      </c>
      <c r="C8" s="43">
        <v>7.6223758999999998</v>
      </c>
      <c r="D8" s="23" t="s">
        <v>44</v>
      </c>
    </row>
    <row r="9" spans="1:16" s="13" customFormat="1" ht="12.95" customHeight="1" x14ac:dyDescent="0.2">
      <c r="A9" s="24" t="s">
        <v>32</v>
      </c>
      <c r="B9" s="25">
        <v>21</v>
      </c>
      <c r="C9" s="26" t="s">
        <v>46</v>
      </c>
      <c r="D9" s="27" t="s">
        <v>47</v>
      </c>
    </row>
    <row r="10" spans="1:16" s="13" customFormat="1" ht="12.95" customHeight="1" thickBot="1" x14ac:dyDescent="0.25">
      <c r="C10" s="28" t="s">
        <v>19</v>
      </c>
      <c r="D10" s="28" t="s">
        <v>20</v>
      </c>
    </row>
    <row r="11" spans="1:16" s="13" customFormat="1" ht="12.95" customHeight="1" x14ac:dyDescent="0.2">
      <c r="A11" s="13" t="s">
        <v>15</v>
      </c>
      <c r="C11" s="27">
        <f ca="1">INTERCEPT(INDIRECT($D$9):G992,INDIRECT($C$9):F992)</f>
        <v>0</v>
      </c>
      <c r="D11" s="15"/>
    </row>
    <row r="12" spans="1:16" s="13" customFormat="1" ht="12.95" customHeight="1" x14ac:dyDescent="0.2">
      <c r="A12" s="13" t="s">
        <v>16</v>
      </c>
      <c r="C12" s="27">
        <f ca="1">SLOPE(INDIRECT($D$9):G992,INDIRECT($C$9):F992)</f>
        <v>2.19405967799841E-5</v>
      </c>
      <c r="D12" s="15"/>
    </row>
    <row r="13" spans="1:16" s="13" customFormat="1" ht="12.95" customHeight="1" x14ac:dyDescent="0.2">
      <c r="A13" s="13" t="s">
        <v>18</v>
      </c>
      <c r="C13" s="15" t="s">
        <v>13</v>
      </c>
    </row>
    <row r="14" spans="1:16" s="13" customFormat="1" ht="12.95" customHeight="1" x14ac:dyDescent="0.2"/>
    <row r="15" spans="1:16" s="13" customFormat="1" ht="12.95" customHeight="1" x14ac:dyDescent="0.2">
      <c r="A15" s="29" t="s">
        <v>17</v>
      </c>
      <c r="C15" s="30">
        <f ca="1">(C7+C11)+(C8+C12)*INT(MAX(F21:F3533))</f>
        <v>58715.715299999996</v>
      </c>
      <c r="E15" s="31" t="s">
        <v>34</v>
      </c>
      <c r="F15" s="32">
        <v>1</v>
      </c>
    </row>
    <row r="16" spans="1:16" s="13" customFormat="1" ht="12.95" customHeight="1" x14ac:dyDescent="0.2">
      <c r="A16" s="16" t="s">
        <v>4</v>
      </c>
      <c r="C16" s="33">
        <f ca="1">+C8+C12</f>
        <v>7.62239784059678</v>
      </c>
      <c r="E16" s="31" t="s">
        <v>30</v>
      </c>
      <c r="F16" s="33">
        <f ca="1">NOW()+15018.5+$C$5/24</f>
        <v>60374.732877777773</v>
      </c>
    </row>
    <row r="17" spans="1:21" s="13" customFormat="1" ht="12.95" customHeight="1" thickBot="1" x14ac:dyDescent="0.25">
      <c r="A17" s="31" t="s">
        <v>27</v>
      </c>
      <c r="C17" s="13">
        <f>COUNT(C21:C2191)</f>
        <v>2</v>
      </c>
      <c r="E17" s="31" t="s">
        <v>35</v>
      </c>
      <c r="F17" s="34">
        <f ca="1">ROUND(2*(F16-$C$7)/$C$8,0)/2+F15</f>
        <v>2765.5</v>
      </c>
    </row>
    <row r="18" spans="1:21" s="13" customFormat="1" ht="12.95" customHeight="1" thickTop="1" thickBot="1" x14ac:dyDescent="0.25">
      <c r="A18" s="16" t="s">
        <v>5</v>
      </c>
      <c r="C18" s="35">
        <f ca="1">+C15</f>
        <v>58715.715299999996</v>
      </c>
      <c r="D18" s="36">
        <f ca="1">+C16</f>
        <v>7.62239784059678</v>
      </c>
      <c r="E18" s="31" t="s">
        <v>36</v>
      </c>
      <c r="F18" s="27">
        <f ca="1">ROUND(2*(F16-$C$15)/$C$16,0)/2+F15</f>
        <v>218.5</v>
      </c>
    </row>
    <row r="19" spans="1:21" s="13" customFormat="1" ht="12.95" customHeight="1" thickTop="1" x14ac:dyDescent="0.2">
      <c r="E19" s="31" t="s">
        <v>31</v>
      </c>
      <c r="F19" s="37">
        <f ca="1">+$C$15+$C$16*F18-15018.5-$C$5/24</f>
        <v>45363.105061503731</v>
      </c>
    </row>
    <row r="20" spans="1:21" s="13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3" customFormat="1" ht="12.95" customHeight="1" x14ac:dyDescent="0.2">
      <c r="A21" s="13" t="s">
        <v>44</v>
      </c>
      <c r="C21" s="22">
        <v>39301.468000000001</v>
      </c>
      <c r="D21" s="22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I21" s="13">
        <f>+G21</f>
        <v>0</v>
      </c>
      <c r="O21" s="13">
        <f ca="1">+C$11+C$12*$F21</f>
        <v>0</v>
      </c>
      <c r="Q21" s="41">
        <f>+C21-15018.5</f>
        <v>24282.968000000001</v>
      </c>
    </row>
    <row r="22" spans="1:21" s="13" customFormat="1" ht="12.95" customHeight="1" x14ac:dyDescent="0.2">
      <c r="A22" s="13" t="s">
        <v>48</v>
      </c>
      <c r="B22" s="13" t="s">
        <v>49</v>
      </c>
      <c r="C22" s="22">
        <v>58715.715300000003</v>
      </c>
      <c r="D22" s="22">
        <v>2.3999999999999998E-3</v>
      </c>
      <c r="E22" s="13">
        <f>+(C22-C$7)/C$8</f>
        <v>2547.0073314017486</v>
      </c>
      <c r="F22" s="13">
        <f>ROUND(2*E22,0)/2</f>
        <v>2547</v>
      </c>
      <c r="G22" s="13">
        <f>+C22-(C$7+F22*C$8)</f>
        <v>5.5882699998619501E-2</v>
      </c>
      <c r="K22" s="13">
        <f>+G22</f>
        <v>5.5882699998619501E-2</v>
      </c>
      <c r="O22" s="13">
        <f ca="1">+C$11+C$12*$F22</f>
        <v>5.5882699998619501E-2</v>
      </c>
      <c r="Q22" s="41">
        <f>+C22-15018.5</f>
        <v>43697.215300000003</v>
      </c>
    </row>
    <row r="23" spans="1:21" s="13" customFormat="1" ht="12.95" customHeight="1" x14ac:dyDescent="0.2">
      <c r="C23" s="22"/>
      <c r="D23" s="22"/>
      <c r="Q23" s="41"/>
    </row>
    <row r="24" spans="1:21" s="13" customFormat="1" ht="12.95" customHeight="1" x14ac:dyDescent="0.2">
      <c r="C24" s="22"/>
      <c r="D24" s="22"/>
      <c r="Q24" s="41"/>
    </row>
    <row r="25" spans="1:21" s="13" customFormat="1" ht="12.95" customHeight="1" x14ac:dyDescent="0.2">
      <c r="C25" s="22"/>
      <c r="D25" s="22"/>
      <c r="Q25" s="41"/>
    </row>
    <row r="26" spans="1:21" s="13" customFormat="1" ht="12.95" customHeight="1" x14ac:dyDescent="0.2">
      <c r="C26" s="22"/>
      <c r="D26" s="22"/>
      <c r="Q26" s="41"/>
    </row>
    <row r="27" spans="1:21" s="13" customFormat="1" ht="12.95" customHeight="1" x14ac:dyDescent="0.2">
      <c r="C27" s="22"/>
      <c r="D27" s="22"/>
      <c r="Q27" s="41"/>
    </row>
    <row r="28" spans="1:21" s="13" customFormat="1" ht="12.95" customHeight="1" x14ac:dyDescent="0.2">
      <c r="C28" s="22"/>
      <c r="D28" s="22"/>
      <c r="Q28" s="41"/>
    </row>
    <row r="29" spans="1:21" s="13" customFormat="1" ht="12.95" customHeight="1" x14ac:dyDescent="0.2">
      <c r="C29" s="22"/>
      <c r="D29" s="22"/>
      <c r="Q29" s="41"/>
    </row>
    <row r="30" spans="1:21" s="13" customFormat="1" ht="12.95" customHeight="1" x14ac:dyDescent="0.2">
      <c r="C30" s="22"/>
      <c r="D30" s="22"/>
      <c r="Q30" s="41"/>
    </row>
    <row r="31" spans="1:21" s="13" customFormat="1" ht="12.95" customHeight="1" x14ac:dyDescent="0.2">
      <c r="C31" s="22"/>
      <c r="D31" s="22"/>
      <c r="Q31" s="4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2024-03-05T04:35:20Z</dcterms:modified>
</cp:coreProperties>
</file>