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2BF4CE0-ABCA-451C-B88B-085F2E0D90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5" i="1"/>
  <c r="F25" i="1"/>
  <c r="G25" i="1" s="1"/>
  <c r="K25" i="1" s="1"/>
  <c r="Q28" i="1"/>
  <c r="Q29" i="1"/>
  <c r="Q24" i="1"/>
  <c r="Q25" i="1"/>
  <c r="Q26" i="1"/>
  <c r="Q27" i="1"/>
  <c r="Q22" i="1"/>
  <c r="Q23" i="1"/>
  <c r="C7" i="1"/>
  <c r="E22" i="1" s="1"/>
  <c r="F22" i="1" s="1"/>
  <c r="G22" i="1" s="1"/>
  <c r="I22" i="1" s="1"/>
  <c r="C8" i="1"/>
  <c r="E24" i="1" s="1"/>
  <c r="F24" i="1" s="1"/>
  <c r="E21" i="1"/>
  <c r="F21" i="1"/>
  <c r="G21" i="1" s="1"/>
  <c r="H21" i="1" s="1"/>
  <c r="F16" i="1"/>
  <c r="F17" i="1" s="1"/>
  <c r="C17" i="1"/>
  <c r="Q21" i="1"/>
  <c r="E23" i="1"/>
  <c r="F23" i="1" s="1"/>
  <c r="U23" i="1" s="1"/>
  <c r="E27" i="1" l="1"/>
  <c r="F27" i="1" s="1"/>
  <c r="G27" i="1" s="1"/>
  <c r="K27" i="1" s="1"/>
  <c r="G24" i="1"/>
  <c r="E28" i="1"/>
  <c r="F28" i="1" s="1"/>
  <c r="G28" i="1" s="1"/>
  <c r="K28" i="1" s="1"/>
  <c r="E29" i="1"/>
  <c r="F29" i="1" s="1"/>
  <c r="G29" i="1" s="1"/>
  <c r="K29" i="1" s="1"/>
  <c r="E26" i="1"/>
  <c r="F26" i="1" s="1"/>
  <c r="G26" i="1" s="1"/>
  <c r="K26" i="1" s="1"/>
  <c r="C11" i="1"/>
  <c r="C12" i="1"/>
  <c r="C16" i="1" l="1"/>
  <c r="D18" i="1" s="1"/>
  <c r="O24" i="1"/>
  <c r="O26" i="1"/>
  <c r="O23" i="1"/>
  <c r="O28" i="1"/>
  <c r="O27" i="1"/>
  <c r="O25" i="1"/>
  <c r="O21" i="1"/>
  <c r="O22" i="1"/>
  <c r="O29" i="1"/>
  <c r="C15" i="1"/>
  <c r="F18" i="1" s="1"/>
  <c r="K24" i="1"/>
  <c r="F19" i="1" l="1"/>
  <c r="C18" i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<sst xmlns="http://schemas.openxmlformats.org/spreadsheetml/2006/main" count="61" uniqueCount="50">
  <si>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</si>
  <si>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</si>
  <si>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</si>
  <si>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</si>
  <si>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</si>
  <si>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</si>
  <si>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</si>
  <si>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</si>
  <si>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</si>
  <si>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</si>
  <si>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</si>
  <si>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</si>
  <si>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</si>
  <si>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</si>
  <si>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</si>
  <si>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</si>
  <si>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</si>
  <si>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</si>
  <si>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</si>
  <si>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</si>
  <si>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</si>
  <si>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</si>
  <si>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</si>
  <si>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</si>
  <si>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</si>
  <si>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</si>
  <si>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</si>
  <si>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</si>
  <si>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</si>
  <si>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</si>
  <si>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</si>
  <si>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</si>
  <si>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</si>
  <si>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</si>
  <si>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</si>
  <si>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</si>
  <si>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</si>
  <si>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EB/DM</t>
  </si>
  <si>
    <t>Kreiner</t>
  </si>
  <si>
    <t>OEJV 0130</t>
  </si>
  <si>
    <t>I</t>
  </si>
  <si>
    <t>J.M. Kreiner, 2004, Acta Astronomica, vol. 54, pp 207-210.</t>
  </si>
  <si>
    <t>OEJV 0168</t>
  </si>
  <si>
    <t>OEJV 0181</t>
  </si>
  <si>
    <t>pg</t>
  </si>
  <si>
    <t>vis</t>
  </si>
  <si>
    <t>PE</t>
  </si>
  <si>
    <t>CCD</t>
  </si>
  <si>
    <t>BAD?</t>
  </si>
  <si>
    <t>V0499 Sco / GSC 7379-0188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</si>
</sst>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1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V0499 Sco - O-C Diagr.</a:t>
            </a:r>
          </a:p>
        </c:rich>
      </c:tx>
      <c:layout>
        <c:manualLayout>
          <c:xMode val="edge"/>
          <c:yMode val="edge"/>
          <c:x val="0.385558583106267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7820163487738"/>
          <c:y val="0.14035127795846455"/>
          <c:w val="0.8337874659400544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C-43CC-B484-1CC9135856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-2.6835000026039779E-3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9C-43CC-B484-1CC9135856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9C-43CC-B484-1CC9135856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-2.7643099994747899E-2</c:v>
                </c:pt>
                <c:pt idx="4">
                  <c:v>-2.5563099996361416E-2</c:v>
                </c:pt>
                <c:pt idx="5">
                  <c:v>-2.5313099999038968E-2</c:v>
                </c:pt>
                <c:pt idx="6">
                  <c:v>-2.5193099994794466E-2</c:v>
                </c:pt>
                <c:pt idx="7">
                  <c:v>-2.2608599996601697E-2</c:v>
                </c:pt>
                <c:pt idx="8">
                  <c:v>-2.0394799998030066E-2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9C-43CC-B484-1CC9135856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9C-43CC-B484-1CC9135856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9C-43CC-B484-1CC9135856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1.2999999999999999E-3</c:v>
                  </c:pt>
                  <c:pt idx="6">
                    <c:v>8.0000000000000004E-4</c:v>
                  </c:pt>
                  <c:pt idx="7">
                    <c:v>7.0000000000000001E-3</c:v>
                  </c:pt>
                  <c:pt idx="8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9C-43CC-B484-1CC9135856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0.10072646029846197</c:v>
                </c:pt>
                <c:pt idx="1">
                  <c:v>-4.3476674794414999E-3</c:v>
                </c:pt>
                <c:pt idx="2">
                  <c:v>-1.6909885749749998E-2</c:v>
                </c:pt>
                <c:pt idx="3">
                  <c:v>-2.3099670196347885E-2</c:v>
                </c:pt>
                <c:pt idx="4">
                  <c:v>-2.3099670196347885E-2</c:v>
                </c:pt>
                <c:pt idx="5">
                  <c:v>-2.3099670196347885E-2</c:v>
                </c:pt>
                <c:pt idx="6">
                  <c:v>-2.3099670196347885E-2</c:v>
                </c:pt>
                <c:pt idx="7">
                  <c:v>-2.6296034295820558E-2</c:v>
                </c:pt>
                <c:pt idx="8">
                  <c:v>-2.6356917421524823E-2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9C-43CC-B484-1CC9135856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10355</c:v>
                </c:pt>
                <c:pt idx="2">
                  <c:v>11593</c:v>
                </c:pt>
                <c:pt idx="3">
                  <c:v>12203</c:v>
                </c:pt>
                <c:pt idx="4">
                  <c:v>12203</c:v>
                </c:pt>
                <c:pt idx="5">
                  <c:v>12203</c:v>
                </c:pt>
                <c:pt idx="6">
                  <c:v>12203</c:v>
                </c:pt>
                <c:pt idx="7">
                  <c:v>12518</c:v>
                </c:pt>
                <c:pt idx="8">
                  <c:v>12524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-7.5236100004985929E-2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9C-43CC-B484-1CC91358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2472"/>
        <c:axId val="1"/>
      </c:scatterChart>
      <c:valAx>
        <c:axId val="532812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231607629428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68392370572207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812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78201634877383"/>
          <c:y val="0.92397937099967764"/>
          <c:w val="0.655313351498637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4D8732-0BB4-7926-987D-CB6C59192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s="3" customFormat="1" ht="20.25">
      <c r="A1" s="38" t="s">
        <v>49</v>
      </c>
    </row>
    <row r="2" spans="1:6" s="3" customFormat="1" ht="12.95" customHeight="1">
      <c r="A2" s="3" t="s">
        <v>24</v>
      </c>
      <c r="B2" s="2" t="s">
        <v>37</v>
      </c>
      <c r="D2" s="4"/>
    </row>
    <row r="3" spans="1:6" s="3" customFormat="1" ht="12.95" customHeight="1" thickBot="1"/>
    <row r="4" spans="1:6" s="3" customFormat="1" ht="12.95" customHeight="1" thickTop="1" thickBot="1">
      <c r="A4" s="5" t="s">
        <v>0</v>
      </c>
      <c r="C4" s="6">
        <v>28340.404999999999</v>
      </c>
      <c r="D4" s="7">
        <v>2.3332977000000001</v>
      </c>
    </row>
    <row r="5" spans="1:6" s="3" customFormat="1" ht="12.95" customHeight="1" thickTop="1">
      <c r="A5" s="8" t="s">
        <v>29</v>
      </c>
      <c r="C5" s="9">
        <v>-9.5</v>
      </c>
      <c r="D5" s="3" t="s">
        <v>30</v>
      </c>
    </row>
    <row r="6" spans="1:6" s="3" customFormat="1" ht="12.95" customHeight="1">
      <c r="A6" s="5" t="s">
        <v>1</v>
      </c>
    </row>
    <row r="7" spans="1:6" s="3" customFormat="1" ht="12.95" customHeight="1">
      <c r="A7" s="3" t="s">
        <v>2</v>
      </c>
      <c r="C7" s="3">
        <f>+C4</f>
        <v>28340.404999999999</v>
      </c>
    </row>
    <row r="8" spans="1:6" s="3" customFormat="1" ht="12.95" customHeight="1">
      <c r="A8" s="3" t="s">
        <v>3</v>
      </c>
      <c r="C8" s="3">
        <f>+D4</f>
        <v>2.3332977000000001</v>
      </c>
    </row>
    <row r="9" spans="1:6" s="3" customFormat="1" ht="12.95" customHeight="1">
      <c r="A9" s="10" t="s">
        <v>33</v>
      </c>
      <c r="B9" s="11">
        <v>22</v>
      </c>
      <c r="C9" s="12" t="str">
        <f>"F"&amp;B9</f>
        <v>F22</v>
      </c>
      <c r="D9" s="13" t="str">
        <f>"G"&amp;B9</f>
        <v>G22</v>
      </c>
    </row>
    <row r="10" spans="1:6" s="3" customFormat="1" ht="12.95" customHeight="1" thickBot="1">
      <c r="C10" s="14" t="s">
        <v>20</v>
      </c>
      <c r="D10" s="14" t="s">
        <v>21</v>
      </c>
    </row>
    <row r="11" spans="1:6" s="3" customFormat="1" ht="12.95" customHeight="1">
      <c r="A11" s="3" t="s">
        <v>16</v>
      </c>
      <c r="C11" s="13">
        <f ca="1">INTERCEPT(INDIRECT($D$9):G992,INDIRECT($C$9):F992)</f>
        <v>0.10072646029846197</v>
      </c>
      <c r="D11" s="4"/>
    </row>
    <row r="12" spans="1:6" s="3" customFormat="1" ht="12.95" customHeight="1">
      <c r="A12" s="3" t="s">
        <v>17</v>
      </c>
      <c r="C12" s="13">
        <f ca="1">SLOPE(INDIRECT($D$9):G992,INDIRECT($C$9):F992)</f>
        <v>-1.0147187617373585E-5</v>
      </c>
      <c r="D12" s="4"/>
    </row>
    <row r="13" spans="1:6" s="3" customFormat="1" ht="12.95" customHeight="1">
      <c r="A13" s="3" t="s">
        <v>19</v>
      </c>
      <c r="C13" s="4" t="s">
        <v>14</v>
      </c>
    </row>
    <row r="14" spans="1:6" s="3" customFormat="1" ht="12.95" customHeight="1"/>
    <row r="15" spans="1:6" s="3" customFormat="1" ht="12.95" customHeight="1">
      <c r="A15" s="15" t="s">
        <v>18</v>
      </c>
      <c r="C15" s="16">
        <f ca="1">(C7+C11)+(C8+C12)*INT(MAX(F21:F3533))</f>
        <v>57562.599037882581</v>
      </c>
      <c r="E15" s="17" t="s">
        <v>34</v>
      </c>
      <c r="F15" s="9">
        <v>1</v>
      </c>
    </row>
    <row r="16" spans="1:6" s="3" customFormat="1" ht="12.95" customHeight="1">
      <c r="A16" s="5" t="s">
        <v>4</v>
      </c>
      <c r="C16" s="18">
        <f ca="1">+C8+C12</f>
        <v>2.3332875528123829</v>
      </c>
      <c r="E16" s="17" t="s">
        <v>31</v>
      </c>
      <c r="F16" s="19">
        <f ca="1">NOW()+15018.5+$C$5/24</f>
        <v>60374.737392013885</v>
      </c>
    </row>
    <row r="17" spans="1:26" s="3" customFormat="1" ht="12.95" customHeight="1" thickBot="1">
      <c r="A17" s="17" t="s">
        <v>28</v>
      </c>
      <c r="C17" s="3">
        <f>COUNT(C21:C2191)</f>
        <v>9</v>
      </c>
      <c r="E17" s="17" t="s">
        <v>35</v>
      </c>
      <c r="F17" s="19">
        <f ca="1">ROUND(2*(F16-$C$7)/$C$8,0)/2+F15</f>
        <v>13730</v>
      </c>
    </row>
    <row r="18" spans="1:26" s="3" customFormat="1" ht="12.95" customHeight="1" thickTop="1" thickBot="1">
      <c r="A18" s="5" t="s">
        <v>5</v>
      </c>
      <c r="C18" s="20">
        <f ca="1">+C15</f>
        <v>57562.599037882581</v>
      </c>
      <c r="D18" s="21">
        <f ca="1">+C16</f>
        <v>2.3332875528123829</v>
      </c>
      <c r="E18" s="17" t="s">
        <v>36</v>
      </c>
      <c r="F18" s="13">
        <f ca="1">ROUND(2*(F16-$C$15)/$C$16,0)/2+F15</f>
        <v>1206</v>
      </c>
    </row>
    <row r="19" spans="1:26" s="3" customFormat="1" ht="12.95" customHeight="1" thickTop="1">
      <c r="E19" s="17" t="s">
        <v>32</v>
      </c>
      <c r="F19" s="22">
        <f ca="1">+$C$15+$C$16*F18-15018.5-$C$5/24</f>
        <v>45358.43965990765</v>
      </c>
    </row>
    <row r="20" spans="1:26" s="3" customFormat="1" ht="12.95" customHeight="1" thickBot="1">
      <c r="A20" s="14" t="s">
        <v>6</v>
      </c>
      <c r="B20" s="14" t="s">
        <v>7</v>
      </c>
      <c r="C20" s="14" t="s">
        <v>8</v>
      </c>
      <c r="D20" s="14" t="s">
        <v>13</v>
      </c>
      <c r="E20" s="14" t="s">
        <v>9</v>
      </c>
      <c r="F20" s="14" t="s">
        <v>10</v>
      </c>
      <c r="G20" s="14" t="s">
        <v>11</v>
      </c>
      <c r="H20" s="23" t="s">
        <v>44</v>
      </c>
      <c r="I20" s="23" t="s">
        <v>45</v>
      </c>
      <c r="J20" s="23" t="s">
        <v>46</v>
      </c>
      <c r="K20" s="23" t="s">
        <v>47</v>
      </c>
      <c r="L20" s="23" t="s">
        <v>25</v>
      </c>
      <c r="M20" s="23" t="s">
        <v>26</v>
      </c>
      <c r="N20" s="23" t="s">
        <v>27</v>
      </c>
      <c r="O20" s="23" t="s">
        <v>23</v>
      </c>
      <c r="P20" s="24" t="s">
        <v>22</v>
      </c>
      <c r="Q20" s="14" t="s">
        <v>15</v>
      </c>
      <c r="R20" s="25"/>
      <c r="U20" s="26" t="s">
        <v>48</v>
      </c>
    </row>
    <row r="21" spans="1:26" s="3" customFormat="1" ht="12.95" customHeight="1">
      <c r="A21" s="3" t="s">
        <v>12</v>
      </c>
      <c r="C21" s="27">
        <v>28340.404999999999</v>
      </c>
      <c r="D21" s="27" t="s">
        <v>14</v>
      </c>
      <c r="E21" s="3">
        <f t="shared" ref="E21:E29" si="0">+(C21-C$7)/C$8</f>
        <v>0</v>
      </c>
      <c r="F21" s="3">
        <f t="shared" ref="F21:F29" si="1">ROUND(2*E21,0)/2</f>
        <v>0</v>
      </c>
      <c r="G21" s="3">
        <f>+C21-(C$7+F21*C$8)</f>
        <v>0</v>
      </c>
      <c r="H21" s="3">
        <f>+G21</f>
        <v>0</v>
      </c>
      <c r="O21" s="3">
        <f t="shared" ref="O21:O29" ca="1" si="2">+C$11+C$12*$F21</f>
        <v>0.10072646029846197</v>
      </c>
      <c r="Q21" s="28">
        <f t="shared" ref="Q21:Q29" si="3">+C21-15018.5</f>
        <v>13321.904999999999</v>
      </c>
      <c r="R21" s="28"/>
    </row>
    <row r="22" spans="1:26" s="3" customFormat="1" ht="12.95" customHeight="1">
      <c r="A22" s="3" t="s">
        <v>38</v>
      </c>
      <c r="C22" s="27">
        <v>52501.7</v>
      </c>
      <c r="D22" s="27"/>
      <c r="E22" s="3">
        <f t="shared" si="0"/>
        <v>10354.998849911006</v>
      </c>
      <c r="F22" s="3">
        <f t="shared" si="1"/>
        <v>10355</v>
      </c>
      <c r="G22" s="3">
        <f>+C22-(C$7+F22*C$8)</f>
        <v>-2.6835000026039779E-3</v>
      </c>
      <c r="I22" s="3">
        <f>+G22</f>
        <v>-2.6835000026039779E-3</v>
      </c>
      <c r="O22" s="3">
        <f t="shared" ca="1" si="2"/>
        <v>-4.3476674794414999E-3</v>
      </c>
      <c r="Q22" s="28">
        <f t="shared" si="3"/>
        <v>37483.199999999997</v>
      </c>
      <c r="R22" s="28"/>
      <c r="Z22" s="3" t="s">
        <v>41</v>
      </c>
    </row>
    <row r="23" spans="1:26" s="3" customFormat="1" ht="12.95" customHeight="1">
      <c r="A23" s="29" t="s">
        <v>39</v>
      </c>
      <c r="B23" s="30" t="s">
        <v>40</v>
      </c>
      <c r="C23" s="31">
        <v>55390.25</v>
      </c>
      <c r="D23" s="31">
        <v>0.01</v>
      </c>
      <c r="E23" s="3">
        <f t="shared" si="0"/>
        <v>11592.967755464722</v>
      </c>
      <c r="F23" s="3">
        <f t="shared" si="1"/>
        <v>11593</v>
      </c>
      <c r="O23" s="3">
        <f t="shared" ca="1" si="2"/>
        <v>-1.6909885749749998E-2</v>
      </c>
      <c r="Q23" s="28">
        <f t="shared" si="3"/>
        <v>40371.75</v>
      </c>
      <c r="R23" s="28"/>
      <c r="U23" s="3">
        <f>+C23-(C$7+F23*C$8)</f>
        <v>-7.5236100004985929E-2</v>
      </c>
    </row>
    <row r="24" spans="1:26" s="3" customFormat="1" ht="12.95" customHeight="1">
      <c r="A24" s="32" t="s">
        <v>42</v>
      </c>
      <c r="B24" s="33" t="s">
        <v>40</v>
      </c>
      <c r="C24" s="34">
        <v>56813.609190000003</v>
      </c>
      <c r="D24" s="32">
        <v>1.1000000000000001E-3</v>
      </c>
      <c r="E24" s="3">
        <f t="shared" si="0"/>
        <v>12202.988152776219</v>
      </c>
      <c r="F24" s="3">
        <f t="shared" si="1"/>
        <v>12203</v>
      </c>
      <c r="G24" s="3">
        <f t="shared" ref="G24:G29" si="4">+C24-(C$7+F24*C$8)</f>
        <v>-2.7643099994747899E-2</v>
      </c>
      <c r="K24" s="3">
        <f>+G24</f>
        <v>-2.7643099994747899E-2</v>
      </c>
      <c r="O24" s="3">
        <f t="shared" ca="1" si="2"/>
        <v>-2.3099670196347885E-2</v>
      </c>
      <c r="Q24" s="28">
        <f t="shared" si="3"/>
        <v>41795.109190000003</v>
      </c>
      <c r="R24" s="28"/>
    </row>
    <row r="25" spans="1:26" s="3" customFormat="1" ht="12.95" customHeight="1">
      <c r="A25" s="32" t="s">
        <v>42</v>
      </c>
      <c r="B25" s="33" t="s">
        <v>40</v>
      </c>
      <c r="C25" s="34">
        <v>56813.611270000001</v>
      </c>
      <c r="D25" s="32">
        <v>6.9999999999999999E-4</v>
      </c>
      <c r="E25" s="3">
        <f t="shared" si="0"/>
        <v>12202.989044218404</v>
      </c>
      <c r="F25" s="3">
        <f t="shared" si="1"/>
        <v>12203</v>
      </c>
      <c r="G25" s="3">
        <f t="shared" si="4"/>
        <v>-2.5563099996361416E-2</v>
      </c>
      <c r="K25" s="3">
        <f>+G25</f>
        <v>-2.5563099996361416E-2</v>
      </c>
      <c r="O25" s="3">
        <f t="shared" ca="1" si="2"/>
        <v>-2.3099670196347885E-2</v>
      </c>
      <c r="Q25" s="28">
        <f t="shared" si="3"/>
        <v>41795.111270000001</v>
      </c>
      <c r="R25" s="28"/>
    </row>
    <row r="26" spans="1:26" s="3" customFormat="1" ht="12.95" customHeight="1">
      <c r="A26" s="32" t="s">
        <v>42</v>
      </c>
      <c r="B26" s="33" t="s">
        <v>40</v>
      </c>
      <c r="C26" s="34">
        <v>56813.611519999999</v>
      </c>
      <c r="D26" s="32">
        <v>1.2999999999999999E-3</v>
      </c>
      <c r="E26" s="3">
        <f t="shared" si="0"/>
        <v>12202.989151362897</v>
      </c>
      <c r="F26" s="3">
        <f t="shared" si="1"/>
        <v>12203</v>
      </c>
      <c r="G26" s="3">
        <f t="shared" si="4"/>
        <v>-2.5313099999038968E-2</v>
      </c>
      <c r="K26" s="3">
        <f>+G26</f>
        <v>-2.5313099999038968E-2</v>
      </c>
      <c r="O26" s="3">
        <f t="shared" ca="1" si="2"/>
        <v>-2.3099670196347885E-2</v>
      </c>
      <c r="Q26" s="28">
        <f t="shared" si="3"/>
        <v>41795.111519999999</v>
      </c>
      <c r="R26" s="28"/>
    </row>
    <row r="27" spans="1:26" s="3" customFormat="1" ht="12.95" customHeight="1">
      <c r="A27" s="32" t="s">
        <v>42</v>
      </c>
      <c r="B27" s="33" t="s">
        <v>40</v>
      </c>
      <c r="C27" s="34">
        <v>56813.611640000003</v>
      </c>
      <c r="D27" s="32">
        <v>8.0000000000000004E-4</v>
      </c>
      <c r="E27" s="3">
        <f t="shared" si="0"/>
        <v>12202.989202792254</v>
      </c>
      <c r="F27" s="3">
        <f t="shared" si="1"/>
        <v>12203</v>
      </c>
      <c r="G27" s="3">
        <f t="shared" si="4"/>
        <v>-2.5193099994794466E-2</v>
      </c>
      <c r="K27" s="3">
        <f>+G27</f>
        <v>-2.5193099994794466E-2</v>
      </c>
      <c r="O27" s="3">
        <f t="shared" ca="1" si="2"/>
        <v>-2.3099670196347885E-2</v>
      </c>
      <c r="Q27" s="28">
        <f t="shared" si="3"/>
        <v>41795.111640000003</v>
      </c>
      <c r="R27" s="28"/>
    </row>
    <row r="28" spans="1:26" s="3" customFormat="1" ht="12.95" customHeight="1">
      <c r="A28" s="35" t="s">
        <v>43</v>
      </c>
      <c r="B28" s="36" t="s">
        <v>40</v>
      </c>
      <c r="C28" s="37">
        <v>57548.603000000003</v>
      </c>
      <c r="D28" s="37">
        <v>7.0000000000000001E-3</v>
      </c>
      <c r="E28" s="3">
        <f t="shared" si="0"/>
        <v>12517.990310452027</v>
      </c>
      <c r="F28" s="3">
        <f t="shared" si="1"/>
        <v>12518</v>
      </c>
      <c r="G28" s="3">
        <f t="shared" si="4"/>
        <v>-2.2608599996601697E-2</v>
      </c>
      <c r="K28" s="3">
        <f>+G28</f>
        <v>-2.2608599996601697E-2</v>
      </c>
      <c r="O28" s="3">
        <f t="shared" ca="1" si="2"/>
        <v>-2.6296034295820558E-2</v>
      </c>
      <c r="Q28" s="28">
        <f t="shared" si="3"/>
        <v>42530.103000000003</v>
      </c>
      <c r="R28" s="28"/>
    </row>
    <row r="29" spans="1:26" s="3" customFormat="1" ht="12.95" customHeight="1">
      <c r="A29" s="35" t="s">
        <v>43</v>
      </c>
      <c r="B29" s="36" t="s">
        <v>40</v>
      </c>
      <c r="C29" s="37">
        <v>57562.605000000003</v>
      </c>
      <c r="D29" s="37">
        <v>8.0000000000000002E-3</v>
      </c>
      <c r="E29" s="3">
        <f t="shared" si="0"/>
        <v>12523.991259237946</v>
      </c>
      <c r="F29" s="3">
        <f t="shared" si="1"/>
        <v>12524</v>
      </c>
      <c r="G29" s="3">
        <f t="shared" si="4"/>
        <v>-2.0394799998030066E-2</v>
      </c>
      <c r="K29" s="3">
        <f>+G29</f>
        <v>-2.0394799998030066E-2</v>
      </c>
      <c r="O29" s="3">
        <f t="shared" ca="1" si="2"/>
        <v>-2.6356917421524823E-2</v>
      </c>
      <c r="Q29" s="28">
        <f t="shared" si="3"/>
        <v>42544.105000000003</v>
      </c>
      <c r="R29" s="28"/>
    </row>
    <row r="30" spans="1:26" s="3" customFormat="1" ht="12.95" customHeight="1">
      <c r="C30" s="27"/>
      <c r="D30" s="27"/>
      <c r="Q30" s="28"/>
      <c r="R30" s="28"/>
    </row>
    <row r="31" spans="1:26" s="3" customFormat="1" ht="12.95" customHeight="1">
      <c r="C31" s="27"/>
      <c r="D31" s="27"/>
      <c r="Q31" s="28"/>
      <c r="R31" s="28"/>
    </row>
    <row r="32" spans="1:26" s="3" customFormat="1" ht="12.95" customHeight="1">
      <c r="C32" s="27"/>
      <c r="D32" s="27"/>
      <c r="Q32" s="28"/>
      <c r="R32" s="28"/>
    </row>
    <row r="33" spans="3:18" s="3" customFormat="1" ht="12.95" customHeight="1">
      <c r="C33" s="27"/>
      <c r="D33" s="27"/>
      <c r="Q33" s="28"/>
      <c r="R33" s="28"/>
    </row>
    <row r="34" spans="3:18">
      <c r="C34" s="1"/>
      <c r="D34" s="1"/>
    </row>
    <row r="35" spans="3:18">
      <c r="C35" s="1"/>
      <c r="D35" s="1"/>
    </row>
    <row r="36" spans="3:18">
      <c r="C36" s="1"/>
      <c r="D36" s="1"/>
    </row>
    <row r="37" spans="3:18">
      <c r="C37" s="1"/>
      <c r="D37" s="1"/>
    </row>
    <row r="38" spans="3:18">
      <c r="C38" s="1"/>
      <c r="D38" s="1"/>
    </row>
    <row r="39" spans="3:18">
      <c r="C39" s="1"/>
      <c r="D39" s="1"/>
    </row>
    <row r="40" spans="3:18">
      <c r="C40" s="1"/>
      <c r="D40" s="1"/>
    </row>
    <row r="41" spans="3:18">
      <c r="C41" s="1"/>
      <c r="D41" s="1"/>
    </row>
    <row r="42" spans="3:18">
      <c r="C42" s="1"/>
      <c r="D42" s="1"/>
    </row>
    <row r="43" spans="3:18">
      <c r="C43" s="1"/>
      <c r="D43" s="1"/>
    </row>
    <row r="44" spans="3:18">
      <c r="C44" s="1"/>
      <c r="D44" s="1"/>
    </row>
    <row r="45" spans="3:18">
      <c r="C45" s="1"/>
      <c r="D45" s="1"/>
    </row>
    <row r="46" spans="3:18">
      <c r="C46" s="1"/>
      <c r="D46" s="1"/>
    </row>
    <row r="47" spans="3:18">
      <c r="C47" s="1"/>
      <c r="D47" s="1"/>
    </row>
    <row r="48" spans="3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2024-03-05T04:41:50Z</dcterms:modified>
</cp:coreProperties>
</file>