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A7187EC-385F-4AFD-8F90-4FB3E86E24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37" i="1"/>
  <c r="Q38" i="1"/>
  <c r="Q39" i="1"/>
  <c r="Q40" i="1"/>
  <c r="Q36" i="1"/>
  <c r="Q34" i="1"/>
  <c r="Q35" i="1"/>
  <c r="F16" i="1"/>
  <c r="F17" i="1" s="1"/>
  <c r="Q28" i="1"/>
  <c r="Q29" i="1"/>
  <c r="Q30" i="1"/>
  <c r="Q31" i="1"/>
  <c r="Q32" i="1"/>
  <c r="Q33" i="1"/>
  <c r="Q22" i="1"/>
  <c r="Q23" i="1"/>
  <c r="Q24" i="1"/>
  <c r="Q25" i="1"/>
  <c r="Q26" i="1"/>
  <c r="Q27" i="1"/>
  <c r="D4" i="1"/>
  <c r="C4" i="1"/>
  <c r="C7" i="1"/>
  <c r="B2" i="1"/>
  <c r="C8" i="1"/>
  <c r="E37" i="1"/>
  <c r="F37" i="1"/>
  <c r="G37" i="1"/>
  <c r="K37" i="1"/>
  <c r="C21" i="1"/>
  <c r="E28" i="1"/>
  <c r="F28" i="1"/>
  <c r="E33" i="1"/>
  <c r="F33" i="1"/>
  <c r="G33" i="1"/>
  <c r="K33" i="1"/>
  <c r="E23" i="1"/>
  <c r="F23" i="1"/>
  <c r="E26" i="1"/>
  <c r="F26" i="1"/>
  <c r="G26" i="1"/>
  <c r="K26" i="1"/>
  <c r="G24" i="1"/>
  <c r="K24" i="1"/>
  <c r="E25" i="1"/>
  <c r="F25" i="1"/>
  <c r="G25" i="1"/>
  <c r="K25" i="1"/>
  <c r="E40" i="1"/>
  <c r="F40" i="1"/>
  <c r="E35" i="1"/>
  <c r="F35" i="1"/>
  <c r="G28" i="1"/>
  <c r="K28" i="1"/>
  <c r="E31" i="1"/>
  <c r="F31" i="1"/>
  <c r="G23" i="1"/>
  <c r="K23" i="1"/>
  <c r="E24" i="1"/>
  <c r="F24" i="1"/>
  <c r="E29" i="1"/>
  <c r="F29" i="1"/>
  <c r="G31" i="1"/>
  <c r="K31" i="1"/>
  <c r="E22" i="1"/>
  <c r="F22" i="1"/>
  <c r="E27" i="1"/>
  <c r="F27" i="1"/>
  <c r="G27" i="1"/>
  <c r="K27" i="1"/>
  <c r="G32" i="1"/>
  <c r="K32" i="1"/>
  <c r="E38" i="1"/>
  <c r="F38" i="1"/>
  <c r="G40" i="1"/>
  <c r="K40" i="1"/>
  <c r="E36" i="1"/>
  <c r="F36" i="1"/>
  <c r="G36" i="1"/>
  <c r="K36" i="1"/>
  <c r="G35" i="1"/>
  <c r="K35" i="1"/>
  <c r="E39" i="1"/>
  <c r="F39" i="1"/>
  <c r="G39" i="1"/>
  <c r="K39" i="1"/>
  <c r="E30" i="1"/>
  <c r="F30" i="1"/>
  <c r="G30" i="1"/>
  <c r="K30" i="1"/>
  <c r="E32" i="1"/>
  <c r="F32" i="1"/>
  <c r="G38" i="1"/>
  <c r="K38" i="1"/>
  <c r="E34" i="1"/>
  <c r="F34" i="1"/>
  <c r="G34" i="1"/>
  <c r="K34" i="1"/>
  <c r="G29" i="1"/>
  <c r="K29" i="1"/>
  <c r="G22" i="1"/>
  <c r="K22" i="1"/>
  <c r="C17" i="1"/>
  <c r="E21" i="1"/>
  <c r="F21" i="1"/>
  <c r="G21" i="1"/>
  <c r="Q21" i="1"/>
  <c r="H21" i="1"/>
  <c r="C12" i="1"/>
  <c r="C11" i="1"/>
  <c r="O35" i="1" l="1"/>
  <c r="O33" i="1"/>
  <c r="O39" i="1"/>
  <c r="O25" i="1"/>
  <c r="O23" i="1"/>
  <c r="O22" i="1"/>
  <c r="O27" i="1"/>
  <c r="O28" i="1"/>
  <c r="O29" i="1"/>
  <c r="O37" i="1"/>
  <c r="O26" i="1"/>
  <c r="O21" i="1"/>
  <c r="O30" i="1"/>
  <c r="O31" i="1"/>
  <c r="C15" i="1"/>
  <c r="O38" i="1"/>
  <c r="O40" i="1"/>
  <c r="O36" i="1"/>
  <c r="O34" i="1"/>
  <c r="O24" i="1"/>
  <c r="O3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<sst xmlns="http://schemas.openxmlformats.org/spreadsheetml/2006/main" count="82" uniqueCount="49">
  <si>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</si>
  <si>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</si>
  <si>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</si>
  <si>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</si>
  <si>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</si>
  <si>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</si>
  <si>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</si>
  <si>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</si>
  <si>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</si>
  <si>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</si>
  <si>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</si>
  <si>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</si>
  <si>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</si>
  <si>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</si>
  <si>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</si>
  <si>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</si>
  <si>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</si>
  <si>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</si>
  <si>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</si>
  <si>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</si>
  <si>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</si>
  <si>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</si>
  <si>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</si>
  <si>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</si>
  <si>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</si>
  <si>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</si>
  <si>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</si>
  <si>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</si>
  <si>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</si>
  <si>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</si>
  <si>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</si>
  <si>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</si>
  <si>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</si>
  <si>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</si>
  <si>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</si>
  <si>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</si>
  <si>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V0569 Sco / GSC 7876-1292               </t>
  </si>
  <si>
    <t xml:space="preserve">EA/DM     </t>
  </si>
  <si>
    <t>IBVS 5809</t>
  </si>
  <si>
    <t>II</t>
  </si>
  <si>
    <t>VSS_2013-01-28</t>
  </si>
  <si>
    <t>Add cycle</t>
  </si>
  <si>
    <t>Old Cycle</t>
  </si>
  <si>
    <t>OEJV 0168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</si>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</sst>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9" fillId="0" borderId="0"/>
    <xf numFmtId="0" fontId="18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V0569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533</c:v>
                </c:pt>
                <c:pt idx="2">
                  <c:v>534.5</c:v>
                </c:pt>
                <c:pt idx="3">
                  <c:v>721.5</c:v>
                </c:pt>
                <c:pt idx="4">
                  <c:v>723</c:v>
                </c:pt>
                <c:pt idx="5">
                  <c:v>884</c:v>
                </c:pt>
                <c:pt idx="6">
                  <c:v>884.5</c:v>
                </c:pt>
                <c:pt idx="7">
                  <c:v>3148</c:v>
                </c:pt>
                <c:pt idx="8">
                  <c:v>3466</c:v>
                </c:pt>
                <c:pt idx="9">
                  <c:v>3515.5</c:v>
                </c:pt>
                <c:pt idx="10">
                  <c:v>3824</c:v>
                </c:pt>
                <c:pt idx="11">
                  <c:v>3825</c:v>
                </c:pt>
                <c:pt idx="12">
                  <c:v>3825</c:v>
                </c:pt>
                <c:pt idx="13">
                  <c:v>4177</c:v>
                </c:pt>
                <c:pt idx="14">
                  <c:v>4177</c:v>
                </c:pt>
                <c:pt idx="15">
                  <c:v>4177</c:v>
                </c:pt>
                <c:pt idx="16">
                  <c:v>4207.5</c:v>
                </c:pt>
                <c:pt idx="17">
                  <c:v>4207.5</c:v>
                </c:pt>
                <c:pt idx="18">
                  <c:v>4207.5</c:v>
                </c:pt>
                <c:pt idx="19">
                  <c:v>4207.5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BB-45C9-8DC5-616515B5A5E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533</c:v>
                </c:pt>
                <c:pt idx="2">
                  <c:v>534.5</c:v>
                </c:pt>
                <c:pt idx="3">
                  <c:v>721.5</c:v>
                </c:pt>
                <c:pt idx="4">
                  <c:v>723</c:v>
                </c:pt>
                <c:pt idx="5">
                  <c:v>884</c:v>
                </c:pt>
                <c:pt idx="6">
                  <c:v>884.5</c:v>
                </c:pt>
                <c:pt idx="7">
                  <c:v>3148</c:v>
                </c:pt>
                <c:pt idx="8">
                  <c:v>3466</c:v>
                </c:pt>
                <c:pt idx="9">
                  <c:v>3515.5</c:v>
                </c:pt>
                <c:pt idx="10">
                  <c:v>3824</c:v>
                </c:pt>
                <c:pt idx="11">
                  <c:v>3825</c:v>
                </c:pt>
                <c:pt idx="12">
                  <c:v>3825</c:v>
                </c:pt>
                <c:pt idx="13">
                  <c:v>4177</c:v>
                </c:pt>
                <c:pt idx="14">
                  <c:v>4177</c:v>
                </c:pt>
                <c:pt idx="15">
                  <c:v>4177</c:v>
                </c:pt>
                <c:pt idx="16">
                  <c:v>4207.5</c:v>
                </c:pt>
                <c:pt idx="17">
                  <c:v>4207.5</c:v>
                </c:pt>
                <c:pt idx="18">
                  <c:v>4207.5</c:v>
                </c:pt>
                <c:pt idx="19">
                  <c:v>4207.5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BB-45C9-8DC5-616515B5A5E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533</c:v>
                </c:pt>
                <c:pt idx="2">
                  <c:v>534.5</c:v>
                </c:pt>
                <c:pt idx="3">
                  <c:v>721.5</c:v>
                </c:pt>
                <c:pt idx="4">
                  <c:v>723</c:v>
                </c:pt>
                <c:pt idx="5">
                  <c:v>884</c:v>
                </c:pt>
                <c:pt idx="6">
                  <c:v>884.5</c:v>
                </c:pt>
                <c:pt idx="7">
                  <c:v>3148</c:v>
                </c:pt>
                <c:pt idx="8">
                  <c:v>3466</c:v>
                </c:pt>
                <c:pt idx="9">
                  <c:v>3515.5</c:v>
                </c:pt>
                <c:pt idx="10">
                  <c:v>3824</c:v>
                </c:pt>
                <c:pt idx="11">
                  <c:v>3825</c:v>
                </c:pt>
                <c:pt idx="12">
                  <c:v>3825</c:v>
                </c:pt>
                <c:pt idx="13">
                  <c:v>4177</c:v>
                </c:pt>
                <c:pt idx="14">
                  <c:v>4177</c:v>
                </c:pt>
                <c:pt idx="15">
                  <c:v>4177</c:v>
                </c:pt>
                <c:pt idx="16">
                  <c:v>4207.5</c:v>
                </c:pt>
                <c:pt idx="17">
                  <c:v>4207.5</c:v>
                </c:pt>
                <c:pt idx="18">
                  <c:v>4207.5</c:v>
                </c:pt>
                <c:pt idx="19">
                  <c:v>4207.5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BB-45C9-8DC5-616515B5A5E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533</c:v>
                </c:pt>
                <c:pt idx="2">
                  <c:v>534.5</c:v>
                </c:pt>
                <c:pt idx="3">
                  <c:v>721.5</c:v>
                </c:pt>
                <c:pt idx="4">
                  <c:v>723</c:v>
                </c:pt>
                <c:pt idx="5">
                  <c:v>884</c:v>
                </c:pt>
                <c:pt idx="6">
                  <c:v>884.5</c:v>
                </c:pt>
                <c:pt idx="7">
                  <c:v>3148</c:v>
                </c:pt>
                <c:pt idx="8">
                  <c:v>3466</c:v>
                </c:pt>
                <c:pt idx="9">
                  <c:v>3515.5</c:v>
                </c:pt>
                <c:pt idx="10">
                  <c:v>3824</c:v>
                </c:pt>
                <c:pt idx="11">
                  <c:v>3825</c:v>
                </c:pt>
                <c:pt idx="12">
                  <c:v>3825</c:v>
                </c:pt>
                <c:pt idx="13">
                  <c:v>4177</c:v>
                </c:pt>
                <c:pt idx="14">
                  <c:v>4177</c:v>
                </c:pt>
                <c:pt idx="15">
                  <c:v>4177</c:v>
                </c:pt>
                <c:pt idx="16">
                  <c:v>4207.5</c:v>
                </c:pt>
                <c:pt idx="17">
                  <c:v>4207.5</c:v>
                </c:pt>
                <c:pt idx="18">
                  <c:v>4207.5</c:v>
                </c:pt>
                <c:pt idx="19">
                  <c:v>4207.5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">
                  <c:v>-5.2000003051944077E-5</c:v>
                </c:pt>
                <c:pt idx="2">
                  <c:v>2.8819999934057705E-3</c:v>
                </c:pt>
                <c:pt idx="3">
                  <c:v>5.0540000011096708E-3</c:v>
                </c:pt>
                <c:pt idx="4">
                  <c:v>-1.9119999997201376E-3</c:v>
                </c:pt>
                <c:pt idx="5">
                  <c:v>3.0399999377550557E-4</c:v>
                </c:pt>
                <c:pt idx="6">
                  <c:v>-8.1800000771181658E-4</c:v>
                </c:pt>
                <c:pt idx="7">
                  <c:v>-1.7220000081579201E-3</c:v>
                </c:pt>
                <c:pt idx="8">
                  <c:v>-1.8840000047930516E-3</c:v>
                </c:pt>
                <c:pt idx="9">
                  <c:v>-2.5719999975990504E-3</c:v>
                </c:pt>
                <c:pt idx="10">
                  <c:v>-1.4559999981429428E-3</c:v>
                </c:pt>
                <c:pt idx="11">
                  <c:v>-1.6000000032363459E-3</c:v>
                </c:pt>
                <c:pt idx="12">
                  <c:v>-2.0000000004074536E-3</c:v>
                </c:pt>
                <c:pt idx="13">
                  <c:v>-1.5280000006896444E-3</c:v>
                </c:pt>
                <c:pt idx="14">
                  <c:v>-1.2580000038724393E-3</c:v>
                </c:pt>
                <c:pt idx="15">
                  <c:v>-1.8800000543706119E-4</c:v>
                </c:pt>
                <c:pt idx="16">
                  <c:v>-3.5200000056647696E-3</c:v>
                </c:pt>
                <c:pt idx="17">
                  <c:v>-3.310000007331837E-3</c:v>
                </c:pt>
                <c:pt idx="18">
                  <c:v>-9.1000000247731805E-4</c:v>
                </c:pt>
                <c:pt idx="19">
                  <c:v>-1.6000000323401764E-4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BB-45C9-8DC5-616515B5A5E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533</c:v>
                </c:pt>
                <c:pt idx="2">
                  <c:v>534.5</c:v>
                </c:pt>
                <c:pt idx="3">
                  <c:v>721.5</c:v>
                </c:pt>
                <c:pt idx="4">
                  <c:v>723</c:v>
                </c:pt>
                <c:pt idx="5">
                  <c:v>884</c:v>
                </c:pt>
                <c:pt idx="6">
                  <c:v>884.5</c:v>
                </c:pt>
                <c:pt idx="7">
                  <c:v>3148</c:v>
                </c:pt>
                <c:pt idx="8">
                  <c:v>3466</c:v>
                </c:pt>
                <c:pt idx="9">
                  <c:v>3515.5</c:v>
                </c:pt>
                <c:pt idx="10">
                  <c:v>3824</c:v>
                </c:pt>
                <c:pt idx="11">
                  <c:v>3825</c:v>
                </c:pt>
                <c:pt idx="12">
                  <c:v>3825</c:v>
                </c:pt>
                <c:pt idx="13">
                  <c:v>4177</c:v>
                </c:pt>
                <c:pt idx="14">
                  <c:v>4177</c:v>
                </c:pt>
                <c:pt idx="15">
                  <c:v>4177</c:v>
                </c:pt>
                <c:pt idx="16">
                  <c:v>4207.5</c:v>
                </c:pt>
                <c:pt idx="17">
                  <c:v>4207.5</c:v>
                </c:pt>
                <c:pt idx="18">
                  <c:v>4207.5</c:v>
                </c:pt>
                <c:pt idx="19">
                  <c:v>4207.5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BB-45C9-8DC5-616515B5A5E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533</c:v>
                </c:pt>
                <c:pt idx="2">
                  <c:v>534.5</c:v>
                </c:pt>
                <c:pt idx="3">
                  <c:v>721.5</c:v>
                </c:pt>
                <c:pt idx="4">
                  <c:v>723</c:v>
                </c:pt>
                <c:pt idx="5">
                  <c:v>884</c:v>
                </c:pt>
                <c:pt idx="6">
                  <c:v>884.5</c:v>
                </c:pt>
                <c:pt idx="7">
                  <c:v>3148</c:v>
                </c:pt>
                <c:pt idx="8">
                  <c:v>3466</c:v>
                </c:pt>
                <c:pt idx="9">
                  <c:v>3515.5</c:v>
                </c:pt>
                <c:pt idx="10">
                  <c:v>3824</c:v>
                </c:pt>
                <c:pt idx="11">
                  <c:v>3825</c:v>
                </c:pt>
                <c:pt idx="12">
                  <c:v>3825</c:v>
                </c:pt>
                <c:pt idx="13">
                  <c:v>4177</c:v>
                </c:pt>
                <c:pt idx="14">
                  <c:v>4177</c:v>
                </c:pt>
                <c:pt idx="15">
                  <c:v>4177</c:v>
                </c:pt>
                <c:pt idx="16">
                  <c:v>4207.5</c:v>
                </c:pt>
                <c:pt idx="17">
                  <c:v>4207.5</c:v>
                </c:pt>
                <c:pt idx="18">
                  <c:v>4207.5</c:v>
                </c:pt>
                <c:pt idx="19">
                  <c:v>4207.5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BB-45C9-8DC5-616515B5A5E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2.0000000000000001E-4</c:v>
                  </c:pt>
                  <c:pt idx="5">
                    <c:v>1E-3</c:v>
                  </c:pt>
                  <c:pt idx="6">
                    <c:v>4.0000000000000002E-4</c:v>
                  </c:pt>
                  <c:pt idx="7">
                    <c:v>9.5000000000000005E-5</c:v>
                  </c:pt>
                  <c:pt idx="8">
                    <c:v>3.2000000000000003E-4</c:v>
                  </c:pt>
                  <c:pt idx="9">
                    <c:v>2.9999999999999997E-4</c:v>
                  </c:pt>
                  <c:pt idx="10">
                    <c:v>1.2999999999999999E-3</c:v>
                  </c:pt>
                  <c:pt idx="11">
                    <c:v>1.4E-3</c:v>
                  </c:pt>
                  <c:pt idx="12">
                    <c:v>5.9999999999999995E-4</c:v>
                  </c:pt>
                  <c:pt idx="13">
                    <c:v>1.5E-3</c:v>
                  </c:pt>
                  <c:pt idx="14">
                    <c:v>6.9999999999999999E-4</c:v>
                  </c:pt>
                  <c:pt idx="15">
                    <c:v>6.9999999999999999E-4</c:v>
                  </c:pt>
                  <c:pt idx="16">
                    <c:v>1E-3</c:v>
                  </c:pt>
                  <c:pt idx="17">
                    <c:v>6.9999999999999999E-4</c:v>
                  </c:pt>
                  <c:pt idx="18">
                    <c:v>4.0000000000000002E-4</c:v>
                  </c:pt>
                  <c:pt idx="1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533</c:v>
                </c:pt>
                <c:pt idx="2">
                  <c:v>534.5</c:v>
                </c:pt>
                <c:pt idx="3">
                  <c:v>721.5</c:v>
                </c:pt>
                <c:pt idx="4">
                  <c:v>723</c:v>
                </c:pt>
                <c:pt idx="5">
                  <c:v>884</c:v>
                </c:pt>
                <c:pt idx="6">
                  <c:v>884.5</c:v>
                </c:pt>
                <c:pt idx="7">
                  <c:v>3148</c:v>
                </c:pt>
                <c:pt idx="8">
                  <c:v>3466</c:v>
                </c:pt>
                <c:pt idx="9">
                  <c:v>3515.5</c:v>
                </c:pt>
                <c:pt idx="10">
                  <c:v>3824</c:v>
                </c:pt>
                <c:pt idx="11">
                  <c:v>3825</c:v>
                </c:pt>
                <c:pt idx="12">
                  <c:v>3825</c:v>
                </c:pt>
                <c:pt idx="13">
                  <c:v>4177</c:v>
                </c:pt>
                <c:pt idx="14">
                  <c:v>4177</c:v>
                </c:pt>
                <c:pt idx="15">
                  <c:v>4177</c:v>
                </c:pt>
                <c:pt idx="16">
                  <c:v>4207.5</c:v>
                </c:pt>
                <c:pt idx="17">
                  <c:v>4207.5</c:v>
                </c:pt>
                <c:pt idx="18">
                  <c:v>4207.5</c:v>
                </c:pt>
                <c:pt idx="19">
                  <c:v>4207.5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BB-45C9-8DC5-616515B5A5E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533</c:v>
                </c:pt>
                <c:pt idx="2">
                  <c:v>534.5</c:v>
                </c:pt>
                <c:pt idx="3">
                  <c:v>721.5</c:v>
                </c:pt>
                <c:pt idx="4">
                  <c:v>723</c:v>
                </c:pt>
                <c:pt idx="5">
                  <c:v>884</c:v>
                </c:pt>
                <c:pt idx="6">
                  <c:v>884.5</c:v>
                </c:pt>
                <c:pt idx="7">
                  <c:v>3148</c:v>
                </c:pt>
                <c:pt idx="8">
                  <c:v>3466</c:v>
                </c:pt>
                <c:pt idx="9">
                  <c:v>3515.5</c:v>
                </c:pt>
                <c:pt idx="10">
                  <c:v>3824</c:v>
                </c:pt>
                <c:pt idx="11">
                  <c:v>3825</c:v>
                </c:pt>
                <c:pt idx="12">
                  <c:v>3825</c:v>
                </c:pt>
                <c:pt idx="13">
                  <c:v>4177</c:v>
                </c:pt>
                <c:pt idx="14">
                  <c:v>4177</c:v>
                </c:pt>
                <c:pt idx="15">
                  <c:v>4177</c:v>
                </c:pt>
                <c:pt idx="16">
                  <c:v>4207.5</c:v>
                </c:pt>
                <c:pt idx="17">
                  <c:v>4207.5</c:v>
                </c:pt>
                <c:pt idx="18">
                  <c:v>4207.5</c:v>
                </c:pt>
                <c:pt idx="19">
                  <c:v>4207.5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1.1197551965595226E-3</c:v>
                </c:pt>
                <c:pt idx="1">
                  <c:v>7.4305069064894741E-4</c:v>
                </c:pt>
                <c:pt idx="2">
                  <c:v>7.4199054663606594E-4</c:v>
                </c:pt>
                <c:pt idx="3">
                  <c:v>6.0982592636350005E-4</c:v>
                </c:pt>
                <c:pt idx="4">
                  <c:v>6.0876578235061858E-4</c:v>
                </c:pt>
                <c:pt idx="5">
                  <c:v>4.9497699163466614E-4</c:v>
                </c:pt>
                <c:pt idx="6">
                  <c:v>4.9462361029703895E-4</c:v>
                </c:pt>
                <c:pt idx="7">
                  <c:v>-1.1051337051412105E-3</c:v>
                </c:pt>
                <c:pt idx="8">
                  <c:v>-1.3298842358720978E-3</c:v>
                </c:pt>
                <c:pt idx="9">
                  <c:v>-1.3648689882971889E-3</c:v>
                </c:pt>
                <c:pt idx="10">
                  <c:v>-1.5829052736131594E-3</c:v>
                </c:pt>
                <c:pt idx="11">
                  <c:v>-1.583612036288414E-3</c:v>
                </c:pt>
                <c:pt idx="12">
                  <c:v>-1.583612036288414E-3</c:v>
                </c:pt>
                <c:pt idx="13">
                  <c:v>-1.8323924979779496E-3</c:v>
                </c:pt>
                <c:pt idx="14">
                  <c:v>-1.8323924979779496E-3</c:v>
                </c:pt>
                <c:pt idx="15">
                  <c:v>-1.8323924979779496E-3</c:v>
                </c:pt>
                <c:pt idx="16">
                  <c:v>-1.8539487595732075E-3</c:v>
                </c:pt>
                <c:pt idx="17">
                  <c:v>-1.8539487595732075E-3</c:v>
                </c:pt>
                <c:pt idx="18">
                  <c:v>-1.8539487595732075E-3</c:v>
                </c:pt>
                <c:pt idx="19">
                  <c:v>-1.8539487595732075E-3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BB-45C9-8DC5-616515B5A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008640"/>
        <c:axId val="1"/>
      </c:scatterChart>
      <c:valAx>
        <c:axId val="68200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008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2289C8-3E5F-24EB-D11A-B4352DBA0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s="10" customFormat="1" ht="20.25">
      <c r="A1" s="41" t="s">
        <v>36</v>
      </c>
      <c r="F1" s="11">
        <v>52500.317000000003</v>
      </c>
      <c r="G1" s="11">
        <v>1.0472440000000001</v>
      </c>
      <c r="H1" s="11" t="s">
        <v>37</v>
      </c>
    </row>
    <row r="2" spans="1:8" s="10" customFormat="1" ht="12.95" customHeight="1">
      <c r="A2" s="10" t="s">
        <v>22</v>
      </c>
      <c r="B2" s="10" t="str">
        <f>H1</f>
        <v xml:space="preserve">EA/DM     </v>
      </c>
      <c r="C2" s="11"/>
      <c r="D2" s="11"/>
    </row>
    <row r="3" spans="1:8" s="10" customFormat="1" ht="12.95" customHeight="1" thickBot="1"/>
    <row r="4" spans="1:8" s="10" customFormat="1" ht="12.95" customHeight="1" thickTop="1" thickBot="1">
      <c r="A4" s="12" t="s">
        <v>35</v>
      </c>
      <c r="C4" s="13">
        <f>F1</f>
        <v>52500.317000000003</v>
      </c>
      <c r="D4" s="14">
        <f>G1</f>
        <v>1.0472440000000001</v>
      </c>
    </row>
    <row r="5" spans="1:8" s="10" customFormat="1" ht="12.95" customHeight="1" thickTop="1">
      <c r="A5" s="15" t="s">
        <v>27</v>
      </c>
      <c r="C5" s="16">
        <v>-9.5</v>
      </c>
      <c r="D5" s="10" t="s">
        <v>28</v>
      </c>
    </row>
    <row r="6" spans="1:8" s="10" customFormat="1" ht="12.95" customHeight="1">
      <c r="A6" s="12" t="s">
        <v>0</v>
      </c>
    </row>
    <row r="7" spans="1:8" s="10" customFormat="1" ht="12.95" customHeight="1">
      <c r="A7" s="10" t="s">
        <v>1</v>
      </c>
      <c r="C7" s="10">
        <f>C4</f>
        <v>52500.317000000003</v>
      </c>
    </row>
    <row r="8" spans="1:8" s="10" customFormat="1" ht="12.95" customHeight="1">
      <c r="A8" s="10" t="s">
        <v>2</v>
      </c>
      <c r="C8" s="10">
        <f>D4</f>
        <v>1.0472440000000001</v>
      </c>
      <c r="D8" s="16"/>
    </row>
    <row r="9" spans="1:8" s="10" customFormat="1" ht="12.95" customHeight="1">
      <c r="A9" s="17" t="s">
        <v>32</v>
      </c>
      <c r="B9" s="18">
        <v>21</v>
      </c>
      <c r="C9" s="19" t="str">
        <f>"F"&amp;B9</f>
        <v>F21</v>
      </c>
      <c r="D9" s="20" t="str">
        <f>"G"&amp;B9</f>
        <v>G21</v>
      </c>
    </row>
    <row r="10" spans="1:8" s="10" customFormat="1" ht="12.95" customHeight="1" thickBot="1">
      <c r="C10" s="21" t="s">
        <v>18</v>
      </c>
      <c r="D10" s="21" t="s">
        <v>19</v>
      </c>
    </row>
    <row r="11" spans="1:8" s="10" customFormat="1" ht="12.95" customHeight="1">
      <c r="A11" s="10" t="s">
        <v>14</v>
      </c>
      <c r="C11" s="20">
        <f ca="1">INTERCEPT(INDIRECT($D$9):G975,INDIRECT($C$9):F975)</f>
        <v>1.1197551965595226E-3</v>
      </c>
      <c r="D11" s="11"/>
    </row>
    <row r="12" spans="1:8" s="10" customFormat="1" ht="12.95" customHeight="1">
      <c r="A12" s="10" t="s">
        <v>15</v>
      </c>
      <c r="C12" s="20">
        <f ca="1">SLOPE(INDIRECT($D$9):G975,INDIRECT($C$9):F975)</f>
        <v>-7.0676267525436248E-7</v>
      </c>
      <c r="D12" s="11"/>
    </row>
    <row r="13" spans="1:8" s="10" customFormat="1" ht="12.95" customHeight="1">
      <c r="A13" s="10" t="s">
        <v>17</v>
      </c>
      <c r="C13" s="11" t="s">
        <v>12</v>
      </c>
    </row>
    <row r="14" spans="1:8" s="10" customFormat="1" ht="12.95" customHeight="1"/>
    <row r="15" spans="1:8" s="10" customFormat="1" ht="12.95" customHeight="1">
      <c r="A15" s="22" t="s">
        <v>16</v>
      </c>
      <c r="C15" s="23">
        <f ca="1">(C7+C11)+(C8+C12)*INT(MAX(F21:F3516))</f>
        <v>56906.070654404626</v>
      </c>
      <c r="E15" s="24" t="s">
        <v>41</v>
      </c>
      <c r="F15" s="16">
        <v>1</v>
      </c>
    </row>
    <row r="16" spans="1:8" s="10" customFormat="1" ht="12.95" customHeight="1">
      <c r="A16" s="12" t="s">
        <v>3</v>
      </c>
      <c r="C16" s="25">
        <f ca="1">+C8+C12</f>
        <v>1.0472432932373248</v>
      </c>
      <c r="E16" s="24" t="s">
        <v>29</v>
      </c>
      <c r="F16" s="26">
        <f ca="1">NOW()+15018.5+$C$5/24</f>
        <v>60374.738558680554</v>
      </c>
    </row>
    <row r="17" spans="1:17" s="10" customFormat="1" ht="12.95" customHeight="1" thickBot="1">
      <c r="A17" s="24" t="s">
        <v>26</v>
      </c>
      <c r="C17" s="10">
        <f>COUNT(C21:C2174)</f>
        <v>20</v>
      </c>
      <c r="E17" s="24" t="s">
        <v>42</v>
      </c>
      <c r="F17" s="26">
        <f ca="1">ROUND(2*(F16-$C$7)/$C$8,0)/2+F15</f>
        <v>7520</v>
      </c>
    </row>
    <row r="18" spans="1:17" s="10" customFormat="1" ht="12.95" customHeight="1" thickTop="1" thickBot="1">
      <c r="A18" s="12" t="s">
        <v>4</v>
      </c>
      <c r="C18" s="27">
        <f ca="1">+C15</f>
        <v>56906.070654404626</v>
      </c>
      <c r="D18" s="28">
        <f ca="1">+C16</f>
        <v>1.0472432932373248</v>
      </c>
      <c r="E18" s="24" t="s">
        <v>30</v>
      </c>
      <c r="F18" s="20">
        <f ca="1">ROUND(2*(F16-$C$15)/$C$16,0)/2+F15</f>
        <v>3313</v>
      </c>
    </row>
    <row r="19" spans="1:17" s="10" customFormat="1" ht="12.95" customHeight="1" thickTop="1">
      <c r="E19" s="24" t="s">
        <v>31</v>
      </c>
      <c r="F19" s="29">
        <f ca="1">+$C$15+$C$16*F18-15018.5-$C$5/24</f>
        <v>45357.483518233217</v>
      </c>
    </row>
    <row r="20" spans="1:17" s="10" customFormat="1" ht="12.95" customHeight="1" thickBot="1">
      <c r="A20" s="21" t="s">
        <v>5</v>
      </c>
      <c r="B20" s="21" t="s">
        <v>6</v>
      </c>
      <c r="C20" s="21" t="s">
        <v>7</v>
      </c>
      <c r="D20" s="21" t="s">
        <v>11</v>
      </c>
      <c r="E20" s="21" t="s">
        <v>8</v>
      </c>
      <c r="F20" s="21" t="s">
        <v>9</v>
      </c>
      <c r="G20" s="21" t="s">
        <v>10</v>
      </c>
      <c r="H20" s="30" t="s">
        <v>45</v>
      </c>
      <c r="I20" s="30" t="s">
        <v>46</v>
      </c>
      <c r="J20" s="30" t="s">
        <v>47</v>
      </c>
      <c r="K20" s="30" t="s">
        <v>48</v>
      </c>
      <c r="L20" s="30" t="s">
        <v>23</v>
      </c>
      <c r="M20" s="30" t="s">
        <v>24</v>
      </c>
      <c r="N20" s="30" t="s">
        <v>25</v>
      </c>
      <c r="O20" s="30" t="s">
        <v>21</v>
      </c>
      <c r="P20" s="31" t="s">
        <v>20</v>
      </c>
      <c r="Q20" s="21" t="s">
        <v>13</v>
      </c>
    </row>
    <row r="21" spans="1:17" s="10" customFormat="1" ht="12.95" customHeight="1">
      <c r="A21" s="32" t="s">
        <v>34</v>
      </c>
      <c r="B21" s="33" t="s">
        <v>33</v>
      </c>
      <c r="C21" s="32">
        <f>C7</f>
        <v>52500.317000000003</v>
      </c>
      <c r="D21" s="34"/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>
        <f ca="1">+C$11+C$12*$F21</f>
        <v>1.1197551965595226E-3</v>
      </c>
      <c r="Q21" s="35">
        <f>+C21-15018.5</f>
        <v>37481.817000000003</v>
      </c>
    </row>
    <row r="22" spans="1:17" s="10" customFormat="1" ht="12.95" customHeight="1">
      <c r="A22" s="36" t="s">
        <v>38</v>
      </c>
      <c r="B22" s="37" t="s">
        <v>33</v>
      </c>
      <c r="C22" s="36">
        <v>53058.498</v>
      </c>
      <c r="D22" s="36">
        <v>1E-3</v>
      </c>
      <c r="E22" s="10">
        <f t="shared" ref="E22:E27" si="0">+(C22-C$7)/C$8</f>
        <v>532.9999503458572</v>
      </c>
      <c r="F22" s="10">
        <f t="shared" ref="F22:F40" si="1">ROUND(2*E22,0)/2</f>
        <v>533</v>
      </c>
      <c r="G22" s="10">
        <f t="shared" ref="G22:G27" si="2">+C22-(C$7+F22*C$8)</f>
        <v>-5.2000003051944077E-5</v>
      </c>
      <c r="K22" s="10">
        <f t="shared" ref="K22:K40" si="3">+G22</f>
        <v>-5.2000003051944077E-5</v>
      </c>
      <c r="O22" s="10">
        <f t="shared" ref="O22:O27" ca="1" si="4">+C$11+C$12*$F22</f>
        <v>7.4305069064894741E-4</v>
      </c>
      <c r="Q22" s="35">
        <f t="shared" ref="Q22:Q27" si="5">+C22-15018.5</f>
        <v>38039.998</v>
      </c>
    </row>
    <row r="23" spans="1:17" s="10" customFormat="1" ht="12.95" customHeight="1">
      <c r="A23" s="36" t="s">
        <v>38</v>
      </c>
      <c r="B23" s="37" t="s">
        <v>39</v>
      </c>
      <c r="C23" s="36">
        <v>53060.071799999998</v>
      </c>
      <c r="D23" s="36">
        <v>5.9999999999999995E-4</v>
      </c>
      <c r="E23" s="10">
        <f t="shared" si="0"/>
        <v>534.50275198520603</v>
      </c>
      <c r="F23" s="10">
        <f t="shared" si="1"/>
        <v>534.5</v>
      </c>
      <c r="G23" s="10">
        <f t="shared" si="2"/>
        <v>2.8819999934057705E-3</v>
      </c>
      <c r="K23" s="10">
        <f t="shared" si="3"/>
        <v>2.8819999934057705E-3</v>
      </c>
      <c r="O23" s="10">
        <f t="shared" ca="1" si="4"/>
        <v>7.4199054663606594E-4</v>
      </c>
      <c r="Q23" s="35">
        <f t="shared" si="5"/>
        <v>38041.571799999998</v>
      </c>
    </row>
    <row r="24" spans="1:17" s="10" customFormat="1" ht="12.95" customHeight="1">
      <c r="A24" s="36" t="s">
        <v>38</v>
      </c>
      <c r="B24" s="37" t="s">
        <v>39</v>
      </c>
      <c r="C24" s="36">
        <v>53255.908600000002</v>
      </c>
      <c r="D24" s="36">
        <v>8.0000000000000004E-4</v>
      </c>
      <c r="E24" s="10">
        <f t="shared" si="0"/>
        <v>721.50482600043517</v>
      </c>
      <c r="F24" s="10">
        <f t="shared" si="1"/>
        <v>721.5</v>
      </c>
      <c r="G24" s="10">
        <f t="shared" si="2"/>
        <v>5.0540000011096708E-3</v>
      </c>
      <c r="K24" s="10">
        <f t="shared" si="3"/>
        <v>5.0540000011096708E-3</v>
      </c>
      <c r="O24" s="10">
        <f t="shared" ca="1" si="4"/>
        <v>6.0982592636350005E-4</v>
      </c>
      <c r="Q24" s="35">
        <f t="shared" si="5"/>
        <v>38237.408600000002</v>
      </c>
    </row>
    <row r="25" spans="1:17" s="10" customFormat="1" ht="12.95" customHeight="1">
      <c r="A25" s="36" t="s">
        <v>38</v>
      </c>
      <c r="B25" s="37" t="s">
        <v>33</v>
      </c>
      <c r="C25" s="36">
        <v>53257.472500000003</v>
      </c>
      <c r="D25" s="36">
        <v>2.0000000000000001E-4</v>
      </c>
      <c r="E25" s="10">
        <f t="shared" si="0"/>
        <v>722.99817425547508</v>
      </c>
      <c r="F25" s="10">
        <f t="shared" si="1"/>
        <v>723</v>
      </c>
      <c r="G25" s="10">
        <f t="shared" si="2"/>
        <v>-1.9119999997201376E-3</v>
      </c>
      <c r="K25" s="10">
        <f t="shared" si="3"/>
        <v>-1.9119999997201376E-3</v>
      </c>
      <c r="O25" s="10">
        <f t="shared" ca="1" si="4"/>
        <v>6.0876578235061858E-4</v>
      </c>
      <c r="Q25" s="35">
        <f t="shared" si="5"/>
        <v>38238.972500000003</v>
      </c>
    </row>
    <row r="26" spans="1:17" s="10" customFormat="1" ht="12.95" customHeight="1">
      <c r="A26" s="36" t="s">
        <v>38</v>
      </c>
      <c r="B26" s="37" t="s">
        <v>33</v>
      </c>
      <c r="C26" s="36">
        <v>53426.080999999998</v>
      </c>
      <c r="D26" s="36">
        <v>1E-3</v>
      </c>
      <c r="E26" s="10">
        <f t="shared" si="0"/>
        <v>884.00029028573624</v>
      </c>
      <c r="F26" s="10">
        <f t="shared" si="1"/>
        <v>884</v>
      </c>
      <c r="G26" s="10">
        <f t="shared" si="2"/>
        <v>3.0399999377550557E-4</v>
      </c>
      <c r="K26" s="10">
        <f t="shared" si="3"/>
        <v>3.0399999377550557E-4</v>
      </c>
      <c r="O26" s="10">
        <f t="shared" ca="1" si="4"/>
        <v>4.9497699163466614E-4</v>
      </c>
      <c r="Q26" s="35">
        <f t="shared" si="5"/>
        <v>38407.580999999998</v>
      </c>
    </row>
    <row r="27" spans="1:17" s="10" customFormat="1" ht="12.95" customHeight="1">
      <c r="A27" s="36" t="s">
        <v>38</v>
      </c>
      <c r="B27" s="37" t="s">
        <v>39</v>
      </c>
      <c r="C27" s="36">
        <v>53426.603499999997</v>
      </c>
      <c r="D27" s="36">
        <v>4.0000000000000002E-4</v>
      </c>
      <c r="E27" s="10">
        <f t="shared" si="0"/>
        <v>884.49921890218002</v>
      </c>
      <c r="F27" s="10">
        <f t="shared" si="1"/>
        <v>884.5</v>
      </c>
      <c r="G27" s="10">
        <f t="shared" si="2"/>
        <v>-8.1800000771181658E-4</v>
      </c>
      <c r="K27" s="10">
        <f t="shared" si="3"/>
        <v>-8.1800000771181658E-4</v>
      </c>
      <c r="O27" s="10">
        <f t="shared" ca="1" si="4"/>
        <v>4.9462361029703895E-4</v>
      </c>
      <c r="Q27" s="35">
        <f t="shared" si="5"/>
        <v>38408.103499999997</v>
      </c>
    </row>
    <row r="28" spans="1:17" s="10" customFormat="1" ht="12.95" customHeight="1">
      <c r="A28" s="38" t="s">
        <v>40</v>
      </c>
      <c r="B28" s="39" t="s">
        <v>33</v>
      </c>
      <c r="C28" s="40">
        <v>55797.039389999998</v>
      </c>
      <c r="D28" s="40">
        <v>9.5000000000000005E-5</v>
      </c>
      <c r="E28" s="10">
        <f t="shared" ref="E28:E33" si="6">+(C28-C$7)/C$8</f>
        <v>3147.9983556840575</v>
      </c>
      <c r="F28" s="10">
        <f t="shared" si="1"/>
        <v>3148</v>
      </c>
      <c r="G28" s="10">
        <f t="shared" ref="G28:G33" si="7">+C28-(C$7+F28*C$8)</f>
        <v>-1.7220000081579201E-3</v>
      </c>
      <c r="K28" s="10">
        <f t="shared" si="3"/>
        <v>-1.7220000081579201E-3</v>
      </c>
      <c r="O28" s="10">
        <f t="shared" ref="O28:O33" ca="1" si="8">+C$11+C$12*$F28</f>
        <v>-1.1051337051412105E-3</v>
      </c>
      <c r="Q28" s="35">
        <f t="shared" ref="Q28:Q33" si="9">+C28-15018.5</f>
        <v>40778.539389999998</v>
      </c>
    </row>
    <row r="29" spans="1:17">
      <c r="A29" s="3" t="s">
        <v>40</v>
      </c>
      <c r="B29" s="4" t="s">
        <v>33</v>
      </c>
      <c r="C29" s="5">
        <v>56130.062819999999</v>
      </c>
      <c r="D29" s="5">
        <v>3.2000000000000003E-4</v>
      </c>
      <c r="E29">
        <f t="shared" si="6"/>
        <v>3465.9982009923151</v>
      </c>
      <c r="F29">
        <f t="shared" si="1"/>
        <v>3466</v>
      </c>
      <c r="G29">
        <f t="shared" si="7"/>
        <v>-1.8840000047930516E-3</v>
      </c>
      <c r="K29">
        <f t="shared" si="3"/>
        <v>-1.8840000047930516E-3</v>
      </c>
      <c r="O29">
        <f t="shared" ca="1" si="8"/>
        <v>-1.3298842358720978E-3</v>
      </c>
      <c r="Q29" s="1">
        <f t="shared" si="9"/>
        <v>41111.562819999999</v>
      </c>
    </row>
    <row r="30" spans="1:17">
      <c r="A30" s="3" t="s">
        <v>40</v>
      </c>
      <c r="B30" s="4" t="s">
        <v>39</v>
      </c>
      <c r="C30" s="5">
        <v>56181.900710000002</v>
      </c>
      <c r="D30" s="5">
        <v>2.9999999999999997E-4</v>
      </c>
      <c r="E30">
        <f t="shared" si="6"/>
        <v>3515.4975440298522</v>
      </c>
      <c r="F30">
        <f t="shared" si="1"/>
        <v>3515.5</v>
      </c>
      <c r="G30">
        <f t="shared" si="7"/>
        <v>-2.5719999975990504E-3</v>
      </c>
      <c r="K30">
        <f t="shared" si="3"/>
        <v>-2.5719999975990504E-3</v>
      </c>
      <c r="O30">
        <f t="shared" ca="1" si="8"/>
        <v>-1.3648689882971889E-3</v>
      </c>
      <c r="Q30" s="1">
        <f t="shared" si="9"/>
        <v>41163.400710000002</v>
      </c>
    </row>
    <row r="31" spans="1:17">
      <c r="A31" s="3" t="s">
        <v>40</v>
      </c>
      <c r="B31" s="4" t="s">
        <v>33</v>
      </c>
      <c r="C31" s="5">
        <v>56504.976600000002</v>
      </c>
      <c r="D31" s="5">
        <v>1.2999999999999999E-3</v>
      </c>
      <c r="E31">
        <f t="shared" si="6"/>
        <v>3823.9986096840839</v>
      </c>
      <c r="F31">
        <f t="shared" si="1"/>
        <v>3824</v>
      </c>
      <c r="G31">
        <f t="shared" si="7"/>
        <v>-1.4559999981429428E-3</v>
      </c>
      <c r="K31">
        <f t="shared" si="3"/>
        <v>-1.4559999981429428E-3</v>
      </c>
      <c r="O31">
        <f t="shared" ca="1" si="8"/>
        <v>-1.5829052736131594E-3</v>
      </c>
      <c r="Q31" s="1">
        <f t="shared" si="9"/>
        <v>41486.476600000002</v>
      </c>
    </row>
    <row r="32" spans="1:17">
      <c r="A32" s="3" t="s">
        <v>40</v>
      </c>
      <c r="B32" s="4" t="s">
        <v>33</v>
      </c>
      <c r="C32" s="5">
        <v>56506.023699999998</v>
      </c>
      <c r="D32" s="5">
        <v>1.4E-3</v>
      </c>
      <c r="E32">
        <f t="shared" si="6"/>
        <v>3824.9984721803085</v>
      </c>
      <c r="F32">
        <f t="shared" si="1"/>
        <v>3825</v>
      </c>
      <c r="G32">
        <f t="shared" si="7"/>
        <v>-1.6000000032363459E-3</v>
      </c>
      <c r="K32">
        <f t="shared" si="3"/>
        <v>-1.6000000032363459E-3</v>
      </c>
      <c r="O32">
        <f t="shared" ca="1" si="8"/>
        <v>-1.583612036288414E-3</v>
      </c>
      <c r="Q32" s="1">
        <f t="shared" si="9"/>
        <v>41487.523699999998</v>
      </c>
    </row>
    <row r="33" spans="1:17">
      <c r="A33" s="3" t="s">
        <v>40</v>
      </c>
      <c r="B33" s="4" t="s">
        <v>33</v>
      </c>
      <c r="C33" s="5">
        <v>56506.023300000001</v>
      </c>
      <c r="D33" s="5">
        <v>5.9999999999999995E-4</v>
      </c>
      <c r="E33">
        <f t="shared" si="6"/>
        <v>3824.9980902253897</v>
      </c>
      <c r="F33">
        <f t="shared" si="1"/>
        <v>3825</v>
      </c>
      <c r="G33">
        <f t="shared" si="7"/>
        <v>-2.0000000004074536E-3</v>
      </c>
      <c r="K33">
        <f t="shared" si="3"/>
        <v>-2.0000000004074536E-3</v>
      </c>
      <c r="O33">
        <f t="shared" ca="1" si="8"/>
        <v>-1.583612036288414E-3</v>
      </c>
      <c r="Q33" s="1">
        <f t="shared" si="9"/>
        <v>41487.523300000001</v>
      </c>
    </row>
    <row r="34" spans="1:17">
      <c r="A34" s="5" t="s">
        <v>43</v>
      </c>
      <c r="B34" s="4" t="s">
        <v>33</v>
      </c>
      <c r="C34" s="6">
        <v>56874.653660000004</v>
      </c>
      <c r="D34" s="5">
        <v>1.5E-3</v>
      </c>
      <c r="E34">
        <f t="shared" ref="E34:E40" si="10">+(C34-C$7)/C$8</f>
        <v>4176.9985409321998</v>
      </c>
      <c r="F34">
        <f t="shared" si="1"/>
        <v>4177</v>
      </c>
      <c r="G34">
        <f t="shared" ref="G34:G40" si="11">+C34-(C$7+F34*C$8)</f>
        <v>-1.5280000006896444E-3</v>
      </c>
      <c r="K34">
        <f t="shared" si="3"/>
        <v>-1.5280000006896444E-3</v>
      </c>
      <c r="O34">
        <f t="shared" ref="O34:O40" ca="1" si="12">+C$11+C$12*$F34</f>
        <v>-1.8323924979779496E-3</v>
      </c>
      <c r="Q34" s="1">
        <f t="shared" ref="Q34:Q40" si="13">+C34-15018.5</f>
        <v>41856.153660000004</v>
      </c>
    </row>
    <row r="35" spans="1:17">
      <c r="A35" s="5" t="s">
        <v>43</v>
      </c>
      <c r="B35" s="4" t="s">
        <v>33</v>
      </c>
      <c r="C35" s="6">
        <v>56874.65393</v>
      </c>
      <c r="D35" s="5">
        <v>6.9999999999999999E-4</v>
      </c>
      <c r="E35">
        <f t="shared" si="10"/>
        <v>4176.9987987517688</v>
      </c>
      <c r="F35">
        <f t="shared" si="1"/>
        <v>4177</v>
      </c>
      <c r="G35">
        <f t="shared" si="11"/>
        <v>-1.2580000038724393E-3</v>
      </c>
      <c r="K35">
        <f t="shared" si="3"/>
        <v>-1.2580000038724393E-3</v>
      </c>
      <c r="O35">
        <f t="shared" ca="1" si="12"/>
        <v>-1.8323924979779496E-3</v>
      </c>
      <c r="Q35" s="1">
        <f t="shared" si="13"/>
        <v>41856.15393</v>
      </c>
    </row>
    <row r="36" spans="1:17">
      <c r="A36" s="5" t="s">
        <v>43</v>
      </c>
      <c r="B36" s="4" t="s">
        <v>33</v>
      </c>
      <c r="C36" s="6">
        <v>56874.654999999999</v>
      </c>
      <c r="D36" s="5">
        <v>6.9999999999999999E-4</v>
      </c>
      <c r="E36">
        <f t="shared" si="10"/>
        <v>4176.9998204811827</v>
      </c>
      <c r="F36">
        <f t="shared" si="1"/>
        <v>4177</v>
      </c>
      <c r="G36">
        <f t="shared" si="11"/>
        <v>-1.8800000543706119E-4</v>
      </c>
      <c r="K36">
        <f t="shared" si="3"/>
        <v>-1.8800000543706119E-4</v>
      </c>
      <c r="O36">
        <f t="shared" ca="1" si="12"/>
        <v>-1.8323924979779496E-3</v>
      </c>
      <c r="Q36" s="1">
        <f t="shared" si="13"/>
        <v>41856.154999999999</v>
      </c>
    </row>
    <row r="37" spans="1:17">
      <c r="A37" s="7" t="s">
        <v>44</v>
      </c>
      <c r="B37" s="8" t="s">
        <v>39</v>
      </c>
      <c r="C37" s="9">
        <v>56906.59261</v>
      </c>
      <c r="D37" s="9">
        <v>1E-3</v>
      </c>
      <c r="E37">
        <f t="shared" si="10"/>
        <v>4207.4966387966861</v>
      </c>
      <c r="F37">
        <f t="shared" si="1"/>
        <v>4207.5</v>
      </c>
      <c r="G37">
        <f t="shared" si="11"/>
        <v>-3.5200000056647696E-3</v>
      </c>
      <c r="K37">
        <f t="shared" si="3"/>
        <v>-3.5200000056647696E-3</v>
      </c>
      <c r="O37">
        <f t="shared" ca="1" si="12"/>
        <v>-1.8539487595732075E-3</v>
      </c>
      <c r="Q37" s="1">
        <f t="shared" si="13"/>
        <v>41888.09261</v>
      </c>
    </row>
    <row r="38" spans="1:17">
      <c r="A38" s="7" t="s">
        <v>44</v>
      </c>
      <c r="B38" s="8" t="s">
        <v>39</v>
      </c>
      <c r="C38" s="9">
        <v>56906.592819999998</v>
      </c>
      <c r="D38" s="9">
        <v>6.9999999999999999E-4</v>
      </c>
      <c r="E38">
        <f t="shared" si="10"/>
        <v>4207.4968393230183</v>
      </c>
      <c r="F38">
        <f t="shared" si="1"/>
        <v>4207.5</v>
      </c>
      <c r="G38">
        <f t="shared" si="11"/>
        <v>-3.310000007331837E-3</v>
      </c>
      <c r="K38">
        <f t="shared" si="3"/>
        <v>-3.310000007331837E-3</v>
      </c>
      <c r="O38">
        <f t="shared" ca="1" si="12"/>
        <v>-1.8539487595732075E-3</v>
      </c>
      <c r="Q38" s="1">
        <f t="shared" si="13"/>
        <v>41888.092819999998</v>
      </c>
    </row>
    <row r="39" spans="1:17">
      <c r="A39" s="7" t="s">
        <v>44</v>
      </c>
      <c r="B39" s="8" t="s">
        <v>39</v>
      </c>
      <c r="C39" s="9">
        <v>56906.595220000003</v>
      </c>
      <c r="D39" s="9">
        <v>4.0000000000000002E-4</v>
      </c>
      <c r="E39">
        <f t="shared" si="10"/>
        <v>4207.4991310525529</v>
      </c>
      <c r="F39">
        <f t="shared" si="1"/>
        <v>4207.5</v>
      </c>
      <c r="G39">
        <f t="shared" si="11"/>
        <v>-9.1000000247731805E-4</v>
      </c>
      <c r="K39">
        <f t="shared" si="3"/>
        <v>-9.1000000247731805E-4</v>
      </c>
      <c r="O39">
        <f t="shared" ca="1" si="12"/>
        <v>-1.8539487595732075E-3</v>
      </c>
      <c r="Q39" s="1">
        <f t="shared" si="13"/>
        <v>41888.095220000003</v>
      </c>
    </row>
    <row r="40" spans="1:17">
      <c r="A40" s="7" t="s">
        <v>44</v>
      </c>
      <c r="B40" s="8" t="s">
        <v>39</v>
      </c>
      <c r="C40" s="9">
        <v>56906.595970000002</v>
      </c>
      <c r="D40" s="9">
        <v>8.0000000000000004E-4</v>
      </c>
      <c r="E40">
        <f t="shared" si="10"/>
        <v>4207.4998472180305</v>
      </c>
      <c r="F40">
        <f t="shared" si="1"/>
        <v>4207.5</v>
      </c>
      <c r="G40">
        <f t="shared" si="11"/>
        <v>-1.6000000323401764E-4</v>
      </c>
      <c r="K40">
        <f t="shared" si="3"/>
        <v>-1.6000000323401764E-4</v>
      </c>
      <c r="O40">
        <f t="shared" ca="1" si="12"/>
        <v>-1.8539487595732075E-3</v>
      </c>
      <c r="Q40" s="1">
        <f t="shared" si="13"/>
        <v>41888.095970000002</v>
      </c>
    </row>
    <row r="41" spans="1:17">
      <c r="C41" s="2"/>
      <c r="D41" s="2"/>
    </row>
    <row r="42" spans="1:17">
      <c r="C42" s="2"/>
      <c r="D42" s="2"/>
    </row>
    <row r="43" spans="1:17">
      <c r="C43" s="2"/>
      <c r="D43" s="2"/>
    </row>
    <row r="44" spans="1:17">
      <c r="C44" s="2"/>
      <c r="D44" s="2"/>
    </row>
    <row r="45" spans="1:17">
      <c r="C45" s="2"/>
      <c r="D45" s="2"/>
    </row>
    <row r="46" spans="1:17">
      <c r="C46" s="2"/>
      <c r="D46" s="2"/>
    </row>
    <row r="47" spans="1:17">
      <c r="C47" s="2"/>
      <c r="D47" s="2"/>
    </row>
    <row r="48" spans="1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2024-03-05T04:43:31Z</dcterms:modified>
</cp:coreProperties>
</file>