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B91D2E7-F96A-4E6A-A304-09CEE2F6DE1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D9" i="1"/>
  <c r="E9" i="1"/>
  <c r="F16" i="1"/>
  <c r="C17" i="1"/>
  <c r="Q21" i="1"/>
  <c r="E21" i="1"/>
  <c r="F21" i="1" s="1"/>
  <c r="G21" i="1" s="1"/>
  <c r="I21" i="1" s="1"/>
  <c r="E22" i="1"/>
  <c r="F22" i="1" s="1"/>
  <c r="G22" i="1" s="1"/>
  <c r="K22" i="1" s="1"/>
  <c r="C12" i="1"/>
  <c r="C11" i="1"/>
  <c r="O22" i="1" l="1"/>
  <c r="O21" i="1"/>
  <c r="C15" i="1"/>
  <c r="F18" i="1" s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<sst xmlns="http://schemas.openxmlformats.org/spreadsheetml/2006/main" count="53" uniqueCount="48">
  <si>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</si>
  <si>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</si>
  <si>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</si>
  <si>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</si>
  <si>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</si>
  <si>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</si>
  <si>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</si>
  <si>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</si>
  <si>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</si>
  <si>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</si>
  <si>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</si>
  <si>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</si>
  <si>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</si>
  <si>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</si>
  <si>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</si>
  <si>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</si>
  <si>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</si>
  <si>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</si>
  <si>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</si>
  <si>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</si>
  <si>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</si>
  <si>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</si>
  <si>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</si>
  <si>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</si>
  <si>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</si>
  <si>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</si>
  <si>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</si>
  <si>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</si>
  <si>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</si>
  <si>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</si>
  <si>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</si>
  <si>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</si>
  <si>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</si>
  <si>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</si>
  <si>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</si>
  <si>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</si>
  <si>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</si>
  <si>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</si>
  <si>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</si>
  <si>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</si>
  <si>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</si>
  <si>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V0581 Sco</t>
  </si>
  <si>
    <t>G7868-0121</t>
  </si>
  <si>
    <t>EA</t>
  </si>
  <si>
    <t>V0581 Sco / GSC 7868-0121</t>
  </si>
  <si>
    <t>GCVS</t>
  </si>
  <si>
    <t>OEJV 0168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</si>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</sst>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</font>
    <font>
      <sz val="10"/>
      <color indexed="12"/>
      <name val="Arial"/>
    </font>
    <font>
      <sz val="9"/>
      <color indexed="12"/>
      <name val="CourierNewPSMT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8" fillId="0" borderId="0" xfId="0" applyNumberFormat="1" applyFont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V0581 Sco - O-C Diagr.</a:t>
            </a:r>
          </a:p>
        </c:rich>
      </c:tx>
      <c:layout>
        <c:manualLayout>
          <c:xMode val="edge"/>
          <c:yMode val="edge"/>
          <c:x val="0.374436090225563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53507.5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E4-4D2C-8E75-7573913F533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53507.5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E4-4D2C-8E75-7573913F533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53507.5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E4-4D2C-8E75-7573913F533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53507.5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-5.5832499994721729E-2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E4-4D2C-8E75-7573913F533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53507.5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E4-4D2C-8E75-7573913F533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53507.5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E4-4D2C-8E75-7573913F533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53507.5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E4-4D2C-8E75-7573913F533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53507.5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-3.4694469519536142E-18</c:v>
                </c:pt>
                <c:pt idx="1">
                  <c:v>-5.5832499994721729E-2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E4-4D2C-8E75-7573913F533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53507.5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CE4-4D2C-8E75-7573913F5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491304"/>
        <c:axId val="1"/>
      </c:scatterChart>
      <c:valAx>
        <c:axId val="835491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491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E62BFB3-1A73-89A1-E480-87EAB3844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s="11" customFormat="1" ht="20.25">
      <c r="A1" s="42" t="s">
        <v>44</v>
      </c>
      <c r="F1" s="3" t="s">
        <v>41</v>
      </c>
      <c r="G1" s="4">
        <v>0</v>
      </c>
      <c r="H1" s="5"/>
      <c r="I1" s="7" t="s">
        <v>42</v>
      </c>
      <c r="J1" s="8" t="s">
        <v>41</v>
      </c>
      <c r="K1" s="9">
        <v>16.561870000000003</v>
      </c>
      <c r="L1" s="10">
        <v>-37.575499999999998</v>
      </c>
      <c r="M1" s="6">
        <v>29470.53</v>
      </c>
      <c r="N1" s="6">
        <v>0.51099899999999998</v>
      </c>
      <c r="O1" s="7" t="s">
        <v>43</v>
      </c>
    </row>
    <row r="2" spans="1:15" s="11" customFormat="1" ht="12.95" customHeight="1">
      <c r="A2" s="11" t="s">
        <v>23</v>
      </c>
      <c r="B2" s="11" t="s">
        <v>43</v>
      </c>
      <c r="C2" s="12"/>
      <c r="D2" s="13"/>
    </row>
    <row r="3" spans="1:15" s="11" customFormat="1" ht="12.95" customHeight="1" thickBot="1"/>
    <row r="4" spans="1:15" s="11" customFormat="1" ht="12.95" customHeight="1" thickTop="1" thickBot="1">
      <c r="A4" s="14" t="s">
        <v>0</v>
      </c>
      <c r="C4" s="15">
        <v>29470.53</v>
      </c>
      <c r="D4" s="16">
        <v>0.51099899999999998</v>
      </c>
    </row>
    <row r="5" spans="1:15" s="11" customFormat="1" ht="12.95" customHeight="1" thickTop="1">
      <c r="A5" s="17" t="s">
        <v>28</v>
      </c>
      <c r="C5" s="18">
        <v>-9.5</v>
      </c>
      <c r="D5" s="11" t="s">
        <v>29</v>
      </c>
    </row>
    <row r="6" spans="1:15" s="11" customFormat="1" ht="12.95" customHeight="1">
      <c r="A6" s="14" t="s">
        <v>1</v>
      </c>
    </row>
    <row r="7" spans="1:15" s="11" customFormat="1" ht="12.95" customHeight="1">
      <c r="A7" s="11" t="s">
        <v>2</v>
      </c>
      <c r="C7" s="43">
        <v>29470.53</v>
      </c>
      <c r="D7" s="20" t="s">
        <v>45</v>
      </c>
    </row>
    <row r="8" spans="1:15" s="11" customFormat="1" ht="12.95" customHeight="1">
      <c r="A8" s="11" t="s">
        <v>3</v>
      </c>
      <c r="C8" s="43">
        <v>0.51099899999999998</v>
      </c>
      <c r="D8" s="20" t="s">
        <v>45</v>
      </c>
    </row>
    <row r="9" spans="1:15" s="11" customFormat="1" ht="12.95" customHeight="1">
      <c r="A9" s="21" t="s">
        <v>32</v>
      </c>
      <c r="C9" s="22">
        <v>21</v>
      </c>
      <c r="D9" s="23" t="str">
        <f>"F"&amp;C9</f>
        <v>F21</v>
      </c>
      <c r="E9" s="24" t="str">
        <f>"G"&amp;C9</f>
        <v>G21</v>
      </c>
    </row>
    <row r="10" spans="1:15" s="11" customFormat="1" ht="12.95" customHeight="1" thickBot="1">
      <c r="C10" s="25" t="s">
        <v>19</v>
      </c>
      <c r="D10" s="25" t="s">
        <v>20</v>
      </c>
    </row>
    <row r="11" spans="1:15" s="11" customFormat="1" ht="12.95" customHeight="1">
      <c r="A11" s="11" t="s">
        <v>15</v>
      </c>
      <c r="C11" s="24">
        <f ca="1">INTERCEPT(INDIRECT($E$9):G992,INDIRECT($D$9):F992)</f>
        <v>-3.4694469519536142E-18</v>
      </c>
      <c r="D11" s="13"/>
    </row>
    <row r="12" spans="1:15" s="11" customFormat="1" ht="12.95" customHeight="1">
      <c r="A12" s="11" t="s">
        <v>16</v>
      </c>
      <c r="C12" s="24">
        <f ca="1">SLOPE(INDIRECT($E$9):G992,INDIRECT($D$9):F992)</f>
        <v>-1.0434518524453903E-6</v>
      </c>
      <c r="D12" s="13"/>
    </row>
    <row r="13" spans="1:15" s="11" customFormat="1" ht="12.95" customHeight="1">
      <c r="A13" s="11" t="s">
        <v>18</v>
      </c>
      <c r="C13" s="13" t="s">
        <v>13</v>
      </c>
    </row>
    <row r="14" spans="1:15" s="11" customFormat="1" ht="12.95" customHeight="1"/>
    <row r="15" spans="1:15" s="11" customFormat="1" ht="12.95" customHeight="1">
      <c r="A15" s="26" t="s">
        <v>17</v>
      </c>
      <c r="C15" s="27">
        <f ca="1">(C7+C11)+(C8+C12)*INT(MAX(F21:F3533))</f>
        <v>56812.497661021727</v>
      </c>
      <c r="E15" s="28" t="s">
        <v>34</v>
      </c>
      <c r="F15" s="29">
        <v>1</v>
      </c>
    </row>
    <row r="16" spans="1:15" s="11" customFormat="1" ht="12.95" customHeight="1">
      <c r="A16" s="14" t="s">
        <v>4</v>
      </c>
      <c r="C16" s="30">
        <f ca="1">+C8+C12</f>
        <v>0.5109979565481475</v>
      </c>
      <c r="E16" s="28" t="s">
        <v>30</v>
      </c>
      <c r="F16" s="30">
        <f ca="1">NOW()+15018.5+$C$5/24</f>
        <v>60374.73913923611</v>
      </c>
    </row>
    <row r="17" spans="1:18" s="11" customFormat="1" ht="12.95" customHeight="1" thickBot="1">
      <c r="A17" s="28" t="s">
        <v>27</v>
      </c>
      <c r="C17" s="11">
        <f>COUNT(C21:C2191)</f>
        <v>2</v>
      </c>
      <c r="E17" s="28" t="s">
        <v>35</v>
      </c>
      <c r="F17" s="31">
        <f ca="1">ROUND(2*(F16-$C$7)/$C$8,0)/2+F15</f>
        <v>60479</v>
      </c>
    </row>
    <row r="18" spans="1:18" s="11" customFormat="1" ht="12.95" customHeight="1" thickTop="1" thickBot="1">
      <c r="A18" s="14" t="s">
        <v>5</v>
      </c>
      <c r="C18" s="32">
        <f ca="1">+C15</f>
        <v>56812.497661021727</v>
      </c>
      <c r="D18" s="33">
        <f ca="1">+C16</f>
        <v>0.5109979565481475</v>
      </c>
      <c r="E18" s="28" t="s">
        <v>36</v>
      </c>
      <c r="F18" s="24">
        <f ca="1">ROUND(2*(F16-$C$15)/$C$16,0)/2+F15</f>
        <v>6972</v>
      </c>
    </row>
    <row r="19" spans="1:18" s="11" customFormat="1" ht="12.95" customHeight="1" thickTop="1">
      <c r="E19" s="28" t="s">
        <v>31</v>
      </c>
      <c r="F19" s="34">
        <f ca="1">+$C$15+$C$16*F18-15018.5-$C$5/24</f>
        <v>45357.071247408749</v>
      </c>
    </row>
    <row r="20" spans="1:18" s="11" customFormat="1" ht="12.95" customHeight="1" thickBot="1">
      <c r="A20" s="25" t="s">
        <v>6</v>
      </c>
      <c r="B20" s="25" t="s">
        <v>7</v>
      </c>
      <c r="C20" s="25" t="s">
        <v>8</v>
      </c>
      <c r="D20" s="25" t="s">
        <v>12</v>
      </c>
      <c r="E20" s="25" t="s">
        <v>9</v>
      </c>
      <c r="F20" s="25" t="s">
        <v>10</v>
      </c>
      <c r="G20" s="25" t="s">
        <v>11</v>
      </c>
      <c r="H20" s="35" t="s">
        <v>37</v>
      </c>
      <c r="I20" s="35" t="s">
        <v>38</v>
      </c>
      <c r="J20" s="35" t="s">
        <v>39</v>
      </c>
      <c r="K20" s="35" t="s">
        <v>40</v>
      </c>
      <c r="L20" s="35" t="s">
        <v>24</v>
      </c>
      <c r="M20" s="35" t="s">
        <v>25</v>
      </c>
      <c r="N20" s="35" t="s">
        <v>26</v>
      </c>
      <c r="O20" s="35" t="s">
        <v>22</v>
      </c>
      <c r="P20" s="36" t="s">
        <v>21</v>
      </c>
      <c r="Q20" s="25" t="s">
        <v>14</v>
      </c>
      <c r="R20" s="37" t="s">
        <v>33</v>
      </c>
    </row>
    <row r="21" spans="1:18" s="11" customFormat="1" ht="12.95" customHeight="1">
      <c r="A21" s="11" t="s">
        <v>45</v>
      </c>
      <c r="C21" s="19">
        <v>29470.53</v>
      </c>
      <c r="D21" s="19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I21" s="11">
        <f>+G21</f>
        <v>0</v>
      </c>
      <c r="O21" s="11">
        <f ca="1">+C$11+C$12*$F21</f>
        <v>-3.4694469519536142E-18</v>
      </c>
      <c r="Q21" s="38">
        <f>+C21-15018.5</f>
        <v>14452.029999999999</v>
      </c>
    </row>
    <row r="22" spans="1:18" s="11" customFormat="1" ht="12.95" customHeight="1">
      <c r="A22" s="39" t="s">
        <v>46</v>
      </c>
      <c r="B22" s="40" t="s">
        <v>47</v>
      </c>
      <c r="C22" s="41">
        <v>56812.75316</v>
      </c>
      <c r="D22" s="39">
        <v>1E-4</v>
      </c>
      <c r="E22" s="11">
        <f>+(C22-C$7)/C$8</f>
        <v>53507.390738533737</v>
      </c>
      <c r="F22" s="11">
        <f>ROUND(2*E22,0)/2</f>
        <v>53507.5</v>
      </c>
      <c r="G22" s="11">
        <f>+C22-(C$7+F22*C$8)</f>
        <v>-5.5832499994721729E-2</v>
      </c>
      <c r="K22" s="11">
        <f>+G22</f>
        <v>-5.5832499994721729E-2</v>
      </c>
      <c r="O22" s="11">
        <f ca="1">+C$11+C$12*$F22</f>
        <v>-5.5832499994721729E-2</v>
      </c>
      <c r="Q22" s="38">
        <f>+C22-15018.5</f>
        <v>41794.25316</v>
      </c>
    </row>
    <row r="23" spans="1:18" s="11" customFormat="1" ht="12.95" customHeight="1">
      <c r="C23" s="19"/>
      <c r="D23" s="19"/>
      <c r="Q23" s="38"/>
    </row>
    <row r="24" spans="1:18" s="11" customFormat="1" ht="12.95" customHeight="1">
      <c r="C24" s="19"/>
      <c r="D24" s="19"/>
      <c r="Q24" s="38"/>
    </row>
    <row r="25" spans="1:18" s="11" customFormat="1" ht="12.95" customHeight="1">
      <c r="C25" s="19"/>
      <c r="D25" s="19"/>
      <c r="Q25" s="38"/>
    </row>
    <row r="26" spans="1:18" s="11" customFormat="1" ht="12.95" customHeight="1">
      <c r="C26" s="19"/>
      <c r="D26" s="19"/>
      <c r="Q26" s="38"/>
    </row>
    <row r="27" spans="1:18">
      <c r="C27" s="2"/>
      <c r="D27" s="2"/>
      <c r="Q27" s="1"/>
    </row>
    <row r="28" spans="1:18">
      <c r="C28" s="2"/>
      <c r="D28" s="2"/>
      <c r="Q28" s="1"/>
    </row>
    <row r="29" spans="1:18">
      <c r="C29" s="2"/>
      <c r="D29" s="2"/>
      <c r="Q29" s="1"/>
    </row>
    <row r="30" spans="1:18">
      <c r="C30" s="2"/>
      <c r="D30" s="2"/>
      <c r="Q30" s="1"/>
    </row>
    <row r="31" spans="1:18">
      <c r="C31" s="2"/>
      <c r="D31" s="2"/>
      <c r="Q31" s="1"/>
    </row>
    <row r="32" spans="1:18">
      <c r="C32" s="2"/>
      <c r="D32" s="2"/>
      <c r="Q32" s="1"/>
    </row>
    <row r="33" spans="3:17">
      <c r="C33" s="2"/>
      <c r="D33" s="2"/>
      <c r="Q33" s="1"/>
    </row>
    <row r="34" spans="3:17">
      <c r="C34" s="2"/>
      <c r="D34" s="2"/>
    </row>
    <row r="35" spans="3:17">
      <c r="C35" s="2"/>
      <c r="D35" s="2"/>
    </row>
    <row r="36" spans="3:17">
      <c r="C36" s="2"/>
      <c r="D36" s="2"/>
    </row>
    <row r="37" spans="3:17">
      <c r="C37" s="2"/>
      <c r="D37" s="2"/>
    </row>
    <row r="38" spans="3:17">
      <c r="C38" s="2"/>
      <c r="D38" s="2"/>
    </row>
    <row r="39" spans="3:17">
      <c r="C39" s="2"/>
      <c r="D39" s="2"/>
    </row>
    <row r="40" spans="3:17">
      <c r="C40" s="2"/>
      <c r="D40" s="2"/>
    </row>
    <row r="41" spans="3:17">
      <c r="C41" s="2"/>
      <c r="D41" s="2"/>
    </row>
    <row r="42" spans="3:17">
      <c r="C42" s="2"/>
      <c r="D42" s="2"/>
    </row>
    <row r="43" spans="3:17">
      <c r="C43" s="2"/>
      <c r="D43" s="2"/>
    </row>
    <row r="44" spans="3:17">
      <c r="C44" s="2"/>
      <c r="D44" s="2"/>
    </row>
    <row r="45" spans="3:17">
      <c r="C45" s="2"/>
      <c r="D45" s="2"/>
    </row>
    <row r="46" spans="3:17">
      <c r="C46" s="2"/>
      <c r="D46" s="2"/>
    </row>
    <row r="47" spans="3:17">
      <c r="C47" s="2"/>
      <c r="D47" s="2"/>
    </row>
    <row r="48" spans="3:17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2024-03-05T04:44:21Z</dcterms:modified>
</cp:coreProperties>
</file>