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5ACC749-7A30-44C8-8E90-7E7A08A0D90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1" i="1"/>
  <c r="O23" i="1" l="1"/>
  <c r="S23" i="1" s="1"/>
  <c r="O21" i="1"/>
  <c r="S21" i="1" s="1"/>
  <c r="C15" i="1"/>
  <c r="O22" i="1"/>
  <c r="S22" i="1" s="1"/>
  <c r="C16" i="1"/>
  <c r="D18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<sst xmlns="http://schemas.openxmlformats.org/spreadsheetml/2006/main" count="58" uniqueCount="52">
  <si>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</si>
  <si>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</si>
  <si>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</si>
  <si>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</si>
  <si>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</si>
  <si>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</si>
  <si>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</si>
  <si>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</si>
  <si>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</si>
  <si>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</si>
  <si>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</si>
  <si>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</si>
  <si>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</si>
  <si>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</si>
  <si>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</si>
  <si>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</si>
  <si>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</si>
  <si>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</si>
  <si>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</si>
  <si>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</si>
  <si>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</si>
  <si>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</si>
  <si>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</si>
  <si>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</si>
  <si>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</si>
  <si>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</si>
  <si>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</si>
  <si>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</si>
  <si>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</si>
  <si>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</si>
  <si>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</si>
  <si>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</si>
  <si>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</si>
  <si>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</si>
  <si>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</si>
  <si>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</si>
  <si>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</si>
  <si>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</si>
  <si>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</si>
  <si>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</si>
  <si>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</si>
  <si>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V0640 Sco</t>
  </si>
  <si>
    <t>V0640 Sco / GSC 7887-0082</t>
  </si>
  <si>
    <t>Sco_V0640.xls</t>
  </si>
  <si>
    <t>EA</t>
  </si>
  <si>
    <t>Sco</t>
  </si>
  <si>
    <t>G7887-0082</t>
  </si>
  <si>
    <t>Malkov</t>
  </si>
  <si>
    <t>VSS_2013-01-28</t>
  </si>
  <si>
    <t>I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</si>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</sst>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V0640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16020</c:v>
                </c:pt>
                <c:pt idx="2">
                  <c:v>16215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37-47BD-B9FE-B8DD892454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16020</c:v>
                </c:pt>
                <c:pt idx="2">
                  <c:v>16215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-4.040000000532018E-2</c:v>
                </c:pt>
                <c:pt idx="2">
                  <c:v>-3.9300000004004687E-2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37-47BD-B9FE-B8DD892454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16020</c:v>
                </c:pt>
                <c:pt idx="2">
                  <c:v>16215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37-47BD-B9FE-B8DD892454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16020</c:v>
                </c:pt>
                <c:pt idx="2">
                  <c:v>16215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37-47BD-B9FE-B8DD892454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16020</c:v>
                </c:pt>
                <c:pt idx="2">
                  <c:v>16215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37-47BD-B9FE-B8DD892454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16020</c:v>
                </c:pt>
                <c:pt idx="2">
                  <c:v>16215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37-47BD-B9FE-B8DD892454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16020</c:v>
                </c:pt>
                <c:pt idx="2">
                  <c:v>16215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37-47BD-B9FE-B8DD892454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16020</c:v>
                </c:pt>
                <c:pt idx="2">
                  <c:v>16215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-9.5697757984125609E-6</c:v>
                </c:pt>
                <c:pt idx="1">
                  <c:v>-3.960423634085232E-2</c:v>
                </c:pt>
                <c:pt idx="2">
                  <c:v>-4.0086193892674135E-2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37-47BD-B9FE-B8DD892454D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16020</c:v>
                </c:pt>
                <c:pt idx="2">
                  <c:v>16215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37-47BD-B9FE-B8DD89245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740272"/>
        <c:axId val="1"/>
      </c:scatterChart>
      <c:valAx>
        <c:axId val="722740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740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971550</xdr:colOff>
      <xdr:row>0</xdr:row>
      <xdr:rowOff>0</xdr:rowOff>
    </xdr:from>
    <xdr:to>
      <xdr:col>16</xdr:col>
      <xdr:colOff>9525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B9961D3-6393-9A92-4D52-37EF0A368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35" t="s">
        <v>42</v>
      </c>
      <c r="E1" s="3" t="s">
        <v>43</v>
      </c>
    </row>
    <row r="2" spans="1:7" s="3" customFormat="1" ht="12.95" customHeight="1" x14ac:dyDescent="0.2">
      <c r="A2" s="3" t="s">
        <v>23</v>
      </c>
      <c r="B2" s="3" t="s">
        <v>44</v>
      </c>
      <c r="C2" s="4" t="s">
        <v>40</v>
      </c>
      <c r="D2" s="5" t="s">
        <v>45</v>
      </c>
      <c r="E2" s="6" t="s">
        <v>41</v>
      </c>
      <c r="F2" s="3" t="s">
        <v>46</v>
      </c>
    </row>
    <row r="3" spans="1:7" s="3" customFormat="1" ht="12.95" customHeight="1" thickBot="1" x14ac:dyDescent="0.25">
      <c r="E3" s="3" t="s">
        <v>46</v>
      </c>
    </row>
    <row r="4" spans="1:7" s="3" customFormat="1" ht="12.95" customHeight="1" thickTop="1" thickBot="1" x14ac:dyDescent="0.25">
      <c r="A4" s="7" t="s">
        <v>0</v>
      </c>
      <c r="C4" s="8" t="s">
        <v>39</v>
      </c>
      <c r="D4" s="9" t="s">
        <v>39</v>
      </c>
    </row>
    <row r="5" spans="1:7" s="3" customFormat="1" ht="12.95" customHeight="1" x14ac:dyDescent="0.2"/>
    <row r="6" spans="1:7" s="3" customFormat="1" ht="12.95" customHeight="1" x14ac:dyDescent="0.2">
      <c r="A6" s="7" t="s">
        <v>1</v>
      </c>
    </row>
    <row r="7" spans="1:7" s="3" customFormat="1" ht="12.95" customHeight="1" x14ac:dyDescent="0.2">
      <c r="A7" s="3" t="s">
        <v>2</v>
      </c>
      <c r="C7" s="36">
        <v>28339.31</v>
      </c>
      <c r="D7" s="11" t="s">
        <v>47</v>
      </c>
    </row>
    <row r="8" spans="1:7" s="3" customFormat="1" ht="12.95" customHeight="1" x14ac:dyDescent="0.2">
      <c r="A8" s="3" t="s">
        <v>3</v>
      </c>
      <c r="C8" s="36">
        <v>1.71302</v>
      </c>
      <c r="D8" s="11" t="s">
        <v>47</v>
      </c>
    </row>
    <row r="9" spans="1:7" s="3" customFormat="1" ht="12.95" customHeight="1" x14ac:dyDescent="0.2">
      <c r="A9" s="12" t="s">
        <v>29</v>
      </c>
      <c r="C9" s="13">
        <v>-9.5</v>
      </c>
      <c r="D9" s="3" t="s">
        <v>30</v>
      </c>
    </row>
    <row r="10" spans="1:7" s="3" customFormat="1" ht="12.95" customHeight="1" thickBot="1" x14ac:dyDescent="0.25">
      <c r="C10" s="14" t="s">
        <v>19</v>
      </c>
      <c r="D10" s="14" t="s">
        <v>20</v>
      </c>
    </row>
    <row r="11" spans="1:7" s="3" customFormat="1" ht="12.95" customHeight="1" x14ac:dyDescent="0.2">
      <c r="A11" s="3" t="s">
        <v>15</v>
      </c>
      <c r="C11" s="15">
        <f ca="1">INTERCEPT(INDIRECT($G$11):G992,INDIRECT($F$11):F992)</f>
        <v>-9.5697757984125609E-6</v>
      </c>
      <c r="D11" s="5"/>
      <c r="F11" s="16" t="str">
        <f>"F"&amp;E19</f>
        <v>F21</v>
      </c>
      <c r="G11" s="15" t="str">
        <f>"G"&amp;E19</f>
        <v>G21</v>
      </c>
    </row>
    <row r="12" spans="1:7" s="3" customFormat="1" ht="12.95" customHeight="1" x14ac:dyDescent="0.2">
      <c r="A12" s="3" t="s">
        <v>16</v>
      </c>
      <c r="C12" s="15">
        <f ca="1">SLOPE(INDIRECT($G$11):G992,INDIRECT($F$11):F992)</f>
        <v>-2.4715771888298318E-6</v>
      </c>
      <c r="D12" s="5"/>
    </row>
    <row r="13" spans="1:7" s="3" customFormat="1" ht="12.95" customHeight="1" x14ac:dyDescent="0.2">
      <c r="A13" s="3" t="s">
        <v>18</v>
      </c>
      <c r="C13" s="5" t="s">
        <v>13</v>
      </c>
      <c r="D13" s="17" t="s">
        <v>36</v>
      </c>
      <c r="E13" s="13">
        <v>1</v>
      </c>
    </row>
    <row r="14" spans="1:7" s="3" customFormat="1" ht="12.95" customHeight="1" x14ac:dyDescent="0.2">
      <c r="D14" s="17" t="s">
        <v>31</v>
      </c>
      <c r="E14" s="18">
        <f ca="1">NOW()+15018.5+$C$9/24</f>
        <v>60374.743826736107</v>
      </c>
    </row>
    <row r="15" spans="1:7" s="3" customFormat="1" ht="12.95" customHeight="1" x14ac:dyDescent="0.2">
      <c r="A15" s="19" t="s">
        <v>17</v>
      </c>
      <c r="C15" s="20">
        <f ca="1">(C7+C11)+(C8+C12)*INT(MAX(F21:F3533))</f>
        <v>56115.889213806106</v>
      </c>
      <c r="D15" s="17" t="s">
        <v>37</v>
      </c>
      <c r="E15" s="18">
        <f ca="1">ROUND(2*(E14-$C$7)/$C$8,0)/2+E13</f>
        <v>18702</v>
      </c>
    </row>
    <row r="16" spans="1:7" s="3" customFormat="1" ht="12.95" customHeight="1" x14ac:dyDescent="0.2">
      <c r="A16" s="7" t="s">
        <v>4</v>
      </c>
      <c r="C16" s="21">
        <f ca="1">+C8+C12</f>
        <v>1.7130175284228111</v>
      </c>
      <c r="D16" s="17" t="s">
        <v>38</v>
      </c>
      <c r="E16" s="15">
        <f ca="1">ROUND(2*(E14-$C$15)/$C$16,0)/2+E13</f>
        <v>2487</v>
      </c>
    </row>
    <row r="17" spans="1:19" s="3" customFormat="1" ht="12.95" customHeight="1" thickBot="1" x14ac:dyDescent="0.25">
      <c r="A17" s="17" t="s">
        <v>28</v>
      </c>
      <c r="C17" s="3">
        <f>COUNT(C21:C2191)</f>
        <v>3</v>
      </c>
      <c r="D17" s="17" t="s">
        <v>32</v>
      </c>
      <c r="E17" s="22">
        <f ca="1">+$C$15+$C$16*E16-15018.5-$C$9/24</f>
        <v>45358.059640326974</v>
      </c>
    </row>
    <row r="18" spans="1:19" s="3" customFormat="1" ht="12.95" customHeight="1" thickTop="1" thickBot="1" x14ac:dyDescent="0.25">
      <c r="A18" s="7" t="s">
        <v>5</v>
      </c>
      <c r="C18" s="23">
        <f ca="1">+C15</f>
        <v>56115.889213806106</v>
      </c>
      <c r="D18" s="24">
        <f ca="1">+C16</f>
        <v>1.7130175284228111</v>
      </c>
      <c r="E18" s="25" t="s">
        <v>33</v>
      </c>
    </row>
    <row r="19" spans="1:19" s="3" customFormat="1" ht="12.95" customHeight="1" thickTop="1" x14ac:dyDescent="0.2">
      <c r="A19" s="26" t="s">
        <v>34</v>
      </c>
      <c r="E19" s="27">
        <v>21</v>
      </c>
      <c r="S19" s="3">
        <f ca="1">SQRT(SUM(S21:S50)/(COUNT(S21:S50)-1))</f>
        <v>7.9102219339198629E-4</v>
      </c>
    </row>
    <row r="20" spans="1:19" s="3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tr">
        <f>A21</f>
        <v>Malkov</v>
      </c>
      <c r="I20" s="28" t="s">
        <v>50</v>
      </c>
      <c r="J20" s="28" t="s">
        <v>51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14</v>
      </c>
      <c r="R20" s="30" t="s">
        <v>35</v>
      </c>
    </row>
    <row r="21" spans="1:19" s="3" customFormat="1" ht="12.95" customHeight="1" x14ac:dyDescent="0.2">
      <c r="A21" s="3" t="str">
        <f>D7</f>
        <v>Malkov</v>
      </c>
      <c r="C21" s="10">
        <f>C$7</f>
        <v>28339.31</v>
      </c>
      <c r="D21" s="10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-9.5697757984125609E-6</v>
      </c>
      <c r="Q21" s="31">
        <f>+C21-15018.5</f>
        <v>13320.810000000001</v>
      </c>
      <c r="S21" s="3">
        <f ca="1">+(O21-G21)^2</f>
        <v>9.158060883188277E-11</v>
      </c>
    </row>
    <row r="22" spans="1:19" s="3" customFormat="1" ht="12.95" customHeight="1" x14ac:dyDescent="0.2">
      <c r="A22" s="32" t="s">
        <v>48</v>
      </c>
      <c r="B22" s="33" t="s">
        <v>49</v>
      </c>
      <c r="C22" s="34">
        <v>55781.85</v>
      </c>
      <c r="D22" s="34">
        <v>0.01</v>
      </c>
      <c r="E22" s="3">
        <f>+(C22-C$7)/C$8</f>
        <v>16019.976415920421</v>
      </c>
      <c r="F22" s="3">
        <f>ROUND(2*E22,0)/2</f>
        <v>16020</v>
      </c>
      <c r="G22" s="3">
        <f>+C22-(C$7+F22*C$8)</f>
        <v>-4.040000000532018E-2</v>
      </c>
      <c r="I22" s="3">
        <f>+G22</f>
        <v>-4.040000000532018E-2</v>
      </c>
      <c r="O22" s="3">
        <f ca="1">+C$11+C$12*$F22</f>
        <v>-3.960423634085232E-2</v>
      </c>
      <c r="Q22" s="31">
        <f>+C22-15018.5</f>
        <v>40763.35</v>
      </c>
      <c r="S22" s="3">
        <f ca="1">+(O22-G22)^2</f>
        <v>6.3323980968731781E-7</v>
      </c>
    </row>
    <row r="23" spans="1:19" s="3" customFormat="1" ht="12.95" customHeight="1" x14ac:dyDescent="0.2">
      <c r="A23" s="32" t="s">
        <v>48</v>
      </c>
      <c r="B23" s="33" t="s">
        <v>49</v>
      </c>
      <c r="C23" s="34">
        <v>56115.89</v>
      </c>
      <c r="D23" s="34">
        <v>0.01</v>
      </c>
      <c r="E23" s="3">
        <f>+(C23-C$7)/C$8</f>
        <v>16214.9770580612</v>
      </c>
      <c r="F23" s="3">
        <f>ROUND(2*E23,0)/2</f>
        <v>16215</v>
      </c>
      <c r="G23" s="3">
        <f>+C23-(C$7+F23*C$8)</f>
        <v>-3.9300000004004687E-2</v>
      </c>
      <c r="I23" s="3">
        <f>+G23</f>
        <v>-3.9300000004004687E-2</v>
      </c>
      <c r="O23" s="3">
        <f ca="1">+C$11+C$12*$F23</f>
        <v>-4.0086193892674135E-2</v>
      </c>
      <c r="Q23" s="31">
        <f>+C23-15018.5</f>
        <v>41097.39</v>
      </c>
      <c r="S23" s="3">
        <f ca="1">+(O23-G23)^2</f>
        <v>6.1810083058118848E-7</v>
      </c>
    </row>
    <row r="24" spans="1:19" s="3" customFormat="1" ht="12.95" customHeight="1" x14ac:dyDescent="0.2">
      <c r="C24" s="10"/>
      <c r="D24" s="10"/>
      <c r="Q24" s="31"/>
    </row>
    <row r="25" spans="1:19" s="3" customFormat="1" ht="12.95" customHeight="1" x14ac:dyDescent="0.2">
      <c r="C25" s="10"/>
      <c r="D25" s="10"/>
      <c r="Q25" s="31"/>
    </row>
    <row r="26" spans="1:19" s="3" customFormat="1" ht="12.95" customHeight="1" x14ac:dyDescent="0.2">
      <c r="C26" s="10"/>
      <c r="D26" s="10"/>
      <c r="Q26" s="31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2024-03-05T04:51:06Z</dcterms:modified>
</cp:coreProperties>
</file>