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B27069F-42F8-4BD8-AA8A-ED5ECF276E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  <sheet name="O-C Gateway" sheetId="3" r:id="rId3"/>
  </sheets>
  <calcPr calcId="181029"/>
</workbook>
</file>

<file path=xl/calcChain.xml><?xml version="1.0" encoding="utf-8"?>
<calcChain xmlns="http://schemas.openxmlformats.org/spreadsheetml/2006/main">
  <c r="Q63" i="1" l="1"/>
  <c r="Q65" i="1"/>
  <c r="Q64" i="1"/>
  <c r="Q66" i="1"/>
  <c r="Q67" i="1"/>
  <c r="E68" i="1"/>
  <c r="F68" i="1" s="1"/>
  <c r="G68" i="1" s="1"/>
  <c r="L68" i="1" s="1"/>
  <c r="Q68" i="1"/>
  <c r="E63" i="2"/>
  <c r="F63" i="2" s="1"/>
  <c r="G63" i="2" s="1"/>
  <c r="L63" i="2" s="1"/>
  <c r="Q63" i="2"/>
  <c r="E65" i="2"/>
  <c r="F65" i="2" s="1"/>
  <c r="G65" i="2" s="1"/>
  <c r="L65" i="2" s="1"/>
  <c r="Q65" i="2"/>
  <c r="E64" i="2"/>
  <c r="F64" i="2" s="1"/>
  <c r="G64" i="2" s="1"/>
  <c r="L64" i="2" s="1"/>
  <c r="Q64" i="2"/>
  <c r="E66" i="2"/>
  <c r="F66" i="2" s="1"/>
  <c r="G66" i="2" s="1"/>
  <c r="L66" i="2" s="1"/>
  <c r="Q66" i="2"/>
  <c r="E67" i="2"/>
  <c r="F67" i="2" s="1"/>
  <c r="G67" i="2" s="1"/>
  <c r="L67" i="2" s="1"/>
  <c r="Q67" i="2"/>
  <c r="E68" i="2"/>
  <c r="F68" i="2" s="1"/>
  <c r="G68" i="2" s="1"/>
  <c r="L68" i="2" s="1"/>
  <c r="Q68" i="2"/>
  <c r="Q71" i="1"/>
  <c r="E71" i="2"/>
  <c r="F71" i="2" s="1"/>
  <c r="G71" i="2" s="1"/>
  <c r="K71" i="2" s="1"/>
  <c r="Q71" i="2"/>
  <c r="Q69" i="2"/>
  <c r="E70" i="2"/>
  <c r="F70" i="2" s="1"/>
  <c r="G70" i="2" s="1"/>
  <c r="K70" i="2" s="1"/>
  <c r="Q70" i="2"/>
  <c r="Q69" i="1"/>
  <c r="Q70" i="1"/>
  <c r="Q52" i="2"/>
  <c r="Q53" i="2"/>
  <c r="Q55" i="2"/>
  <c r="E56" i="2"/>
  <c r="F56" i="2" s="1"/>
  <c r="G56" i="2" s="1"/>
  <c r="K56" i="2" s="1"/>
  <c r="Q56" i="2"/>
  <c r="Q54" i="2"/>
  <c r="Q57" i="2"/>
  <c r="E58" i="2"/>
  <c r="F58" i="2" s="1"/>
  <c r="G58" i="2" s="1"/>
  <c r="K58" i="2" s="1"/>
  <c r="Q58" i="2"/>
  <c r="E59" i="2"/>
  <c r="F59" i="2" s="1"/>
  <c r="G59" i="2" s="1"/>
  <c r="K59" i="2" s="1"/>
  <c r="Q59" i="2"/>
  <c r="Q60" i="2"/>
  <c r="Q61" i="2"/>
  <c r="E62" i="2"/>
  <c r="F62" i="2" s="1"/>
  <c r="Q62" i="2"/>
  <c r="Q58" i="1"/>
  <c r="Q59" i="1"/>
  <c r="Q60" i="1"/>
  <c r="Q61" i="1"/>
  <c r="E62" i="1"/>
  <c r="F62" i="1" s="1"/>
  <c r="G62" i="1" s="1"/>
  <c r="K62" i="1" s="1"/>
  <c r="Q62" i="1"/>
  <c r="C7" i="1"/>
  <c r="E71" i="1" s="1"/>
  <c r="F71" i="1" s="1"/>
  <c r="G71" i="1" s="1"/>
  <c r="K71" i="1" s="1"/>
  <c r="C8" i="1"/>
  <c r="E46" i="1" s="1"/>
  <c r="C9" i="1"/>
  <c r="D9" i="1"/>
  <c r="F16" i="1"/>
  <c r="C17" i="1"/>
  <c r="Q21" i="1"/>
  <c r="E22" i="1"/>
  <c r="E12" i="3" s="1"/>
  <c r="Q22" i="1"/>
  <c r="E23" i="1"/>
  <c r="F23" i="1" s="1"/>
  <c r="G23" i="1" s="1"/>
  <c r="I23" i="1" s="1"/>
  <c r="Q23" i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Q27" i="1"/>
  <c r="E28" i="1"/>
  <c r="F28" i="1" s="1"/>
  <c r="G28" i="1" s="1"/>
  <c r="I28" i="1" s="1"/>
  <c r="Q28" i="1"/>
  <c r="Q29" i="1"/>
  <c r="Q30" i="1"/>
  <c r="E31" i="1"/>
  <c r="E19" i="3" s="1"/>
  <c r="Q31" i="1"/>
  <c r="E32" i="1"/>
  <c r="F32" i="1" s="1"/>
  <c r="G32" i="1" s="1"/>
  <c r="J32" i="1" s="1"/>
  <c r="Q32" i="1"/>
  <c r="Q33" i="1"/>
  <c r="Q34" i="1"/>
  <c r="E35" i="1"/>
  <c r="E23" i="3" s="1"/>
  <c r="Q35" i="1"/>
  <c r="Q36" i="1"/>
  <c r="Q37" i="1"/>
  <c r="Q38" i="1"/>
  <c r="Q39" i="1"/>
  <c r="E40" i="1"/>
  <c r="F40" i="1" s="1"/>
  <c r="G40" i="1" s="1"/>
  <c r="K40" i="1" s="1"/>
  <c r="Q40" i="1"/>
  <c r="Q41" i="1"/>
  <c r="Q42" i="1"/>
  <c r="E43" i="1"/>
  <c r="E29" i="3" s="1"/>
  <c r="Q43" i="1"/>
  <c r="Q44" i="1"/>
  <c r="E45" i="1"/>
  <c r="F45" i="1" s="1"/>
  <c r="R45" i="1" s="1"/>
  <c r="Q45" i="1"/>
  <c r="Q46" i="1"/>
  <c r="Q47" i="1"/>
  <c r="E48" i="1"/>
  <c r="F48" i="1" s="1"/>
  <c r="Q48" i="1"/>
  <c r="E49" i="1"/>
  <c r="F49" i="1" s="1"/>
  <c r="G49" i="1" s="1"/>
  <c r="J49" i="1" s="1"/>
  <c r="Q49" i="1"/>
  <c r="Q50" i="1"/>
  <c r="Q51" i="1"/>
  <c r="Q52" i="1"/>
  <c r="Q53" i="1"/>
  <c r="E55" i="1"/>
  <c r="F55" i="1" s="1"/>
  <c r="G55" i="1" s="1"/>
  <c r="K55" i="1" s="1"/>
  <c r="Q55" i="1"/>
  <c r="Q56" i="1"/>
  <c r="E54" i="1"/>
  <c r="F54" i="1" s="1"/>
  <c r="G54" i="1" s="1"/>
  <c r="K54" i="1" s="1"/>
  <c r="Q54" i="1"/>
  <c r="Q57" i="1"/>
  <c r="E69" i="2"/>
  <c r="F69" i="2" s="1"/>
  <c r="G69" i="2" s="1"/>
  <c r="K69" i="2" s="1"/>
  <c r="E39" i="2"/>
  <c r="F39" i="2" s="1"/>
  <c r="G39" i="2" s="1"/>
  <c r="K39" i="2" s="1"/>
  <c r="F11" i="2"/>
  <c r="G11" i="2"/>
  <c r="F15" i="2"/>
  <c r="F16" i="2" s="1"/>
  <c r="C17" i="2"/>
  <c r="Q21" i="2"/>
  <c r="Q22" i="2"/>
  <c r="Q23" i="2"/>
  <c r="Q24" i="2"/>
  <c r="Q25" i="2"/>
  <c r="Q26" i="2"/>
  <c r="E27" i="2"/>
  <c r="F27" i="2" s="1"/>
  <c r="G27" i="2" s="1"/>
  <c r="I27" i="2" s="1"/>
  <c r="Q27" i="2"/>
  <c r="Q28" i="2"/>
  <c r="Q29" i="2"/>
  <c r="Q30" i="2"/>
  <c r="E31" i="2"/>
  <c r="F31" i="2" s="1"/>
  <c r="G31" i="2" s="1"/>
  <c r="J31" i="2" s="1"/>
  <c r="Q31" i="2"/>
  <c r="Q32" i="2"/>
  <c r="Q33" i="2"/>
  <c r="Q34" i="2"/>
  <c r="E35" i="2"/>
  <c r="F35" i="2" s="1"/>
  <c r="G35" i="2" s="1"/>
  <c r="K35" i="2" s="1"/>
  <c r="Q35" i="2"/>
  <c r="Q36" i="2"/>
  <c r="Q37" i="2"/>
  <c r="Q38" i="2"/>
  <c r="Q39" i="2"/>
  <c r="Q40" i="2"/>
  <c r="Q41" i="2"/>
  <c r="Q42" i="2"/>
  <c r="E43" i="2"/>
  <c r="F43" i="2" s="1"/>
  <c r="G43" i="2" s="1"/>
  <c r="K43" i="2" s="1"/>
  <c r="Q43" i="2"/>
  <c r="Q44" i="2"/>
  <c r="Q45" i="2"/>
  <c r="Q46" i="2"/>
  <c r="E47" i="2"/>
  <c r="F47" i="2" s="1"/>
  <c r="G47" i="2" s="1"/>
  <c r="K47" i="2" s="1"/>
  <c r="Q47" i="2"/>
  <c r="E48" i="2"/>
  <c r="F48" i="2" s="1"/>
  <c r="G48" i="2" s="1"/>
  <c r="K48" i="2" s="1"/>
  <c r="Q48" i="2"/>
  <c r="Q49" i="2"/>
  <c r="Q50" i="2"/>
  <c r="E51" i="2"/>
  <c r="F51" i="2" s="1"/>
  <c r="G51" i="2" s="1"/>
  <c r="K51" i="2" s="1"/>
  <c r="Q51" i="2"/>
  <c r="E16" i="3"/>
  <c r="E33" i="3"/>
  <c r="E35" i="3"/>
  <c r="E44" i="2"/>
  <c r="F44" i="2" s="1"/>
  <c r="G44" i="2" s="1"/>
  <c r="K44" i="2" s="1"/>
  <c r="E40" i="2"/>
  <c r="F40" i="2" s="1"/>
  <c r="G40" i="2" s="1"/>
  <c r="K40" i="2" s="1"/>
  <c r="E32" i="2"/>
  <c r="F32" i="2" s="1"/>
  <c r="G32" i="2" s="1"/>
  <c r="J32" i="2" s="1"/>
  <c r="E28" i="2"/>
  <c r="F28" i="2" s="1"/>
  <c r="G28" i="2" s="1"/>
  <c r="I28" i="2" s="1"/>
  <c r="E45" i="2"/>
  <c r="F45" i="2" s="1"/>
  <c r="R45" i="2" s="1"/>
  <c r="E41" i="2"/>
  <c r="F41" i="2" s="1"/>
  <c r="G41" i="2" s="1"/>
  <c r="K41" i="2" s="1"/>
  <c r="E37" i="2"/>
  <c r="F37" i="2" s="1"/>
  <c r="G37" i="2" s="1"/>
  <c r="K37" i="2" s="1"/>
  <c r="E33" i="2"/>
  <c r="F33" i="2" s="1"/>
  <c r="G33" i="2" s="1"/>
  <c r="K33" i="2" s="1"/>
  <c r="E29" i="2"/>
  <c r="F29" i="2"/>
  <c r="G29" i="2" s="1"/>
  <c r="I29" i="2" s="1"/>
  <c r="E25" i="2"/>
  <c r="F25" i="2" s="1"/>
  <c r="G25" i="2" s="1"/>
  <c r="I25" i="2" s="1"/>
  <c r="E21" i="2"/>
  <c r="F21" i="2"/>
  <c r="G21" i="2" s="1"/>
  <c r="H21" i="2" s="1"/>
  <c r="E49" i="2"/>
  <c r="F49" i="2" s="1"/>
  <c r="G49" i="2" s="1"/>
  <c r="J49" i="2" s="1"/>
  <c r="E42" i="2"/>
  <c r="F42" i="2" s="1"/>
  <c r="G42" i="2" s="1"/>
  <c r="K42" i="2" s="1"/>
  <c r="E38" i="2"/>
  <c r="F38" i="2" s="1"/>
  <c r="G38" i="2" s="1"/>
  <c r="K38" i="2" s="1"/>
  <c r="E34" i="2"/>
  <c r="F34" i="2" s="1"/>
  <c r="G34" i="2" s="1"/>
  <c r="K34" i="2" s="1"/>
  <c r="E30" i="2"/>
  <c r="F30" i="2" s="1"/>
  <c r="G30" i="2" s="1"/>
  <c r="I30" i="2" s="1"/>
  <c r="E26" i="2"/>
  <c r="F26" i="2" s="1"/>
  <c r="G26" i="2" s="1"/>
  <c r="I26" i="2" s="1"/>
  <c r="E22" i="2"/>
  <c r="F22" i="2" s="1"/>
  <c r="G22" i="2" s="1"/>
  <c r="H22" i="2" s="1"/>
  <c r="E50" i="2"/>
  <c r="F50" i="2" s="1"/>
  <c r="G50" i="2" s="1"/>
  <c r="K50" i="2" s="1"/>
  <c r="E64" i="1" l="1"/>
  <c r="F64" i="1" s="1"/>
  <c r="G64" i="1" s="1"/>
  <c r="L64" i="1" s="1"/>
  <c r="E65" i="1"/>
  <c r="F65" i="1" s="1"/>
  <c r="G65" i="1" s="1"/>
  <c r="L65" i="1" s="1"/>
  <c r="E67" i="1"/>
  <c r="F67" i="1" s="1"/>
  <c r="G67" i="1" s="1"/>
  <c r="L67" i="1" s="1"/>
  <c r="E63" i="1"/>
  <c r="F63" i="1" s="1"/>
  <c r="G63" i="1" s="1"/>
  <c r="L63" i="1" s="1"/>
  <c r="E58" i="1"/>
  <c r="F58" i="1" s="1"/>
  <c r="G58" i="1" s="1"/>
  <c r="K58" i="1" s="1"/>
  <c r="E59" i="1"/>
  <c r="F59" i="1" s="1"/>
  <c r="G59" i="1" s="1"/>
  <c r="K59" i="1" s="1"/>
  <c r="E66" i="1"/>
  <c r="F66" i="1" s="1"/>
  <c r="G66" i="1" s="1"/>
  <c r="L66" i="1" s="1"/>
  <c r="E31" i="3"/>
  <c r="F46" i="1"/>
  <c r="G46" i="1" s="1"/>
  <c r="K46" i="1" s="1"/>
  <c r="E15" i="3"/>
  <c r="E53" i="1"/>
  <c r="F53" i="1" s="1"/>
  <c r="G53" i="1" s="1"/>
  <c r="K53" i="1" s="1"/>
  <c r="E50" i="1"/>
  <c r="E47" i="1"/>
  <c r="F47" i="1" s="1"/>
  <c r="G47" i="1" s="1"/>
  <c r="K47" i="1" s="1"/>
  <c r="E44" i="1"/>
  <c r="E41" i="1"/>
  <c r="F41" i="1" s="1"/>
  <c r="G41" i="1" s="1"/>
  <c r="K41" i="1" s="1"/>
  <c r="E38" i="1"/>
  <c r="F38" i="1" s="1"/>
  <c r="G38" i="1" s="1"/>
  <c r="K38" i="1" s="1"/>
  <c r="E29" i="1"/>
  <c r="E70" i="1"/>
  <c r="F70" i="1" s="1"/>
  <c r="G70" i="1" s="1"/>
  <c r="K70" i="1" s="1"/>
  <c r="E14" i="3"/>
  <c r="E34" i="1"/>
  <c r="F31" i="1"/>
  <c r="G31" i="1" s="1"/>
  <c r="J31" i="1" s="1"/>
  <c r="F22" i="1"/>
  <c r="G22" i="1" s="1"/>
  <c r="H22" i="1" s="1"/>
  <c r="E61" i="1"/>
  <c r="F61" i="1" s="1"/>
  <c r="G61" i="1" s="1"/>
  <c r="K61" i="1" s="1"/>
  <c r="E13" i="3"/>
  <c r="E56" i="1"/>
  <c r="F56" i="1" s="1"/>
  <c r="G56" i="1" s="1"/>
  <c r="K56" i="1" s="1"/>
  <c r="E52" i="1"/>
  <c r="F52" i="1" s="1"/>
  <c r="G52" i="1" s="1"/>
  <c r="K52" i="1" s="1"/>
  <c r="E37" i="1"/>
  <c r="E60" i="1"/>
  <c r="F60" i="1" s="1"/>
  <c r="G60" i="1" s="1"/>
  <c r="K60" i="1" s="1"/>
  <c r="E69" i="1"/>
  <c r="F69" i="1" s="1"/>
  <c r="G69" i="1" s="1"/>
  <c r="K69" i="1" s="1"/>
  <c r="E57" i="1"/>
  <c r="F57" i="1" s="1"/>
  <c r="G57" i="1" s="1"/>
  <c r="K57" i="1" s="1"/>
  <c r="G48" i="1"/>
  <c r="K48" i="1" s="1"/>
  <c r="E42" i="1"/>
  <c r="E27" i="1"/>
  <c r="F27" i="1" s="1"/>
  <c r="G27" i="1" s="1"/>
  <c r="I27" i="1" s="1"/>
  <c r="E24" i="1"/>
  <c r="F24" i="1" s="1"/>
  <c r="G24" i="1" s="1"/>
  <c r="I24" i="1" s="1"/>
  <c r="E51" i="1"/>
  <c r="F51" i="1" s="1"/>
  <c r="G51" i="1" s="1"/>
  <c r="K51" i="1" s="1"/>
  <c r="E39" i="1"/>
  <c r="E36" i="1"/>
  <c r="E33" i="1"/>
  <c r="E30" i="1"/>
  <c r="E21" i="1"/>
  <c r="E54" i="2"/>
  <c r="F54" i="2" s="1"/>
  <c r="G54" i="2" s="1"/>
  <c r="R54" i="2" s="1"/>
  <c r="E53" i="2"/>
  <c r="F53" i="2" s="1"/>
  <c r="G53" i="2" s="1"/>
  <c r="K53" i="2" s="1"/>
  <c r="E61" i="2"/>
  <c r="F61" i="2" s="1"/>
  <c r="G61" i="2" s="1"/>
  <c r="K61" i="2" s="1"/>
  <c r="E52" i="2"/>
  <c r="F52" i="2" s="1"/>
  <c r="G52" i="2" s="1"/>
  <c r="K52" i="2" s="1"/>
  <c r="E36" i="2"/>
  <c r="F36" i="2" s="1"/>
  <c r="G36" i="2" s="1"/>
  <c r="K36" i="2" s="1"/>
  <c r="E23" i="2"/>
  <c r="F23" i="2" s="1"/>
  <c r="G23" i="2" s="1"/>
  <c r="E60" i="2"/>
  <c r="F60" i="2" s="1"/>
  <c r="G60" i="2" s="1"/>
  <c r="K60" i="2" s="1"/>
  <c r="E57" i="2"/>
  <c r="F57" i="2" s="1"/>
  <c r="G57" i="2" s="1"/>
  <c r="K57" i="2" s="1"/>
  <c r="E55" i="2"/>
  <c r="F55" i="2" s="1"/>
  <c r="G55" i="2" s="1"/>
  <c r="K55" i="2" s="1"/>
  <c r="E24" i="2"/>
  <c r="F24" i="2" s="1"/>
  <c r="G24" i="2" s="1"/>
  <c r="I24" i="2" s="1"/>
  <c r="E46" i="2"/>
  <c r="F46" i="2" s="1"/>
  <c r="G46" i="2" s="1"/>
  <c r="K46" i="2" s="1"/>
  <c r="G62" i="2"/>
  <c r="K62" i="2" s="1"/>
  <c r="F43" i="1"/>
  <c r="G43" i="1" s="1"/>
  <c r="F35" i="1"/>
  <c r="G35" i="1" s="1"/>
  <c r="K35" i="1" s="1"/>
  <c r="E32" i="3"/>
  <c r="E20" i="3"/>
  <c r="E27" i="3"/>
  <c r="F17" i="1"/>
  <c r="C12" i="2"/>
  <c r="C11" i="2"/>
  <c r="O65" i="2" l="1"/>
  <c r="O68" i="2"/>
  <c r="O63" i="2"/>
  <c r="O67" i="2"/>
  <c r="O64" i="2"/>
  <c r="O66" i="2"/>
  <c r="O71" i="2"/>
  <c r="F36" i="1"/>
  <c r="G36" i="1" s="1"/>
  <c r="K36" i="1" s="1"/>
  <c r="E24" i="3"/>
  <c r="F44" i="1"/>
  <c r="G44" i="1" s="1"/>
  <c r="K44" i="1" s="1"/>
  <c r="E30" i="3"/>
  <c r="F39" i="1"/>
  <c r="G39" i="1" s="1"/>
  <c r="E26" i="3"/>
  <c r="F34" i="1"/>
  <c r="G34" i="1" s="1"/>
  <c r="K34" i="1" s="1"/>
  <c r="E22" i="3"/>
  <c r="F33" i="1"/>
  <c r="G33" i="1" s="1"/>
  <c r="K33" i="1" s="1"/>
  <c r="E21" i="3"/>
  <c r="F37" i="1"/>
  <c r="G37" i="1" s="1"/>
  <c r="K37" i="1" s="1"/>
  <c r="E25" i="3"/>
  <c r="F50" i="1"/>
  <c r="G50" i="1" s="1"/>
  <c r="K50" i="1" s="1"/>
  <c r="E34" i="3"/>
  <c r="F21" i="1"/>
  <c r="G21" i="1" s="1"/>
  <c r="H21" i="1" s="1"/>
  <c r="E11" i="3"/>
  <c r="F42" i="1"/>
  <c r="G42" i="1" s="1"/>
  <c r="K42" i="1" s="1"/>
  <c r="E28" i="3"/>
  <c r="E17" i="3"/>
  <c r="F29" i="1"/>
  <c r="G29" i="1" s="1"/>
  <c r="I29" i="1" s="1"/>
  <c r="E18" i="3"/>
  <c r="F30" i="1"/>
  <c r="G30" i="1" s="1"/>
  <c r="I30" i="1" s="1"/>
  <c r="I23" i="2"/>
  <c r="K43" i="1"/>
  <c r="O70" i="2"/>
  <c r="O69" i="2"/>
  <c r="C16" i="2"/>
  <c r="D18" i="2" s="1"/>
  <c r="O56" i="2"/>
  <c r="O32" i="2"/>
  <c r="O57" i="2"/>
  <c r="O40" i="2"/>
  <c r="O54" i="2"/>
  <c r="O27" i="2"/>
  <c r="O47" i="2"/>
  <c r="O33" i="2"/>
  <c r="O42" i="2"/>
  <c r="O44" i="2"/>
  <c r="O51" i="2"/>
  <c r="O36" i="2"/>
  <c r="O24" i="2"/>
  <c r="O62" i="2"/>
  <c r="O50" i="2"/>
  <c r="O21" i="2"/>
  <c r="O28" i="2"/>
  <c r="O37" i="2"/>
  <c r="O29" i="2"/>
  <c r="O25" i="2"/>
  <c r="O22" i="2"/>
  <c r="O31" i="2"/>
  <c r="O48" i="2"/>
  <c r="O26" i="2"/>
  <c r="O23" i="2"/>
  <c r="O30" i="2"/>
  <c r="O52" i="2"/>
  <c r="O43" i="2"/>
  <c r="O39" i="2"/>
  <c r="O34" i="2"/>
  <c r="O46" i="2"/>
  <c r="O53" i="2"/>
  <c r="O35" i="2"/>
  <c r="O61" i="2"/>
  <c r="O45" i="2"/>
  <c r="O58" i="2"/>
  <c r="O55" i="2"/>
  <c r="O49" i="2"/>
  <c r="O59" i="2"/>
  <c r="C15" i="2"/>
  <c r="O41" i="2"/>
  <c r="O60" i="2"/>
  <c r="O38" i="2"/>
  <c r="C12" i="1"/>
  <c r="C11" i="1"/>
  <c r="O64" i="1" l="1"/>
  <c r="O65" i="1"/>
  <c r="O68" i="1"/>
  <c r="O63" i="1"/>
  <c r="O67" i="1"/>
  <c r="O66" i="1"/>
  <c r="O71" i="1"/>
  <c r="O22" i="1"/>
  <c r="O51" i="1"/>
  <c r="O60" i="1"/>
  <c r="O25" i="1"/>
  <c r="O23" i="1"/>
  <c r="O53" i="1"/>
  <c r="O21" i="1"/>
  <c r="O47" i="1"/>
  <c r="O29" i="1"/>
  <c r="O34" i="1"/>
  <c r="O31" i="1"/>
  <c r="O36" i="1"/>
  <c r="O61" i="1"/>
  <c r="O28" i="1"/>
  <c r="O70" i="1"/>
  <c r="O56" i="1"/>
  <c r="O54" i="1"/>
  <c r="O39" i="1"/>
  <c r="O57" i="1"/>
  <c r="O46" i="1"/>
  <c r="O43" i="1"/>
  <c r="O62" i="1"/>
  <c r="O40" i="1"/>
  <c r="O52" i="1"/>
  <c r="O24" i="1"/>
  <c r="O32" i="1"/>
  <c r="O38" i="1"/>
  <c r="O55" i="1"/>
  <c r="O27" i="1"/>
  <c r="O37" i="1"/>
  <c r="O50" i="1"/>
  <c r="O26" i="1"/>
  <c r="O42" i="1"/>
  <c r="O49" i="1"/>
  <c r="O45" i="1"/>
  <c r="O44" i="1"/>
  <c r="O30" i="1"/>
  <c r="O33" i="1"/>
  <c r="C15" i="1"/>
  <c r="C18" i="1" s="1"/>
  <c r="O69" i="1"/>
  <c r="O48" i="1"/>
  <c r="O58" i="1"/>
  <c r="O35" i="1"/>
  <c r="O59" i="1"/>
  <c r="O41" i="1"/>
  <c r="C16" i="1"/>
  <c r="D18" i="1" s="1"/>
  <c r="K39" i="1"/>
  <c r="C18" i="2"/>
  <c r="F17" i="2"/>
  <c r="F18" i="2" s="1"/>
  <c r="F18" i="1" l="1"/>
  <c r="F19" i="1" s="1"/>
</calcChain>
</file>

<file path=xl/sharedStrings.xml><?xml version="1.0" encoding="utf-8"?>
<sst xmlns="http://schemas.openxmlformats.org/spreadsheetml/2006/main" count="390" uniqueCount="94">
  <si>
    <t>V701 Sco / GSC 07380-00791</t>
  </si>
  <si>
    <t>System Type:</t>
  </si>
  <si>
    <t>EW/KE</t>
  </si>
  <si>
    <t>See IBVS 5293 re possible light term effect</t>
  </si>
  <si>
    <t>(sine fit to O-C curve)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</si>
  <si>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</si>
  <si>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</si>
  <si>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</si>
  <si>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</si>
  <si>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</si>
  <si>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</si>
  <si>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</si>
  <si>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</si>
  <si>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</si>
  <si>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</si>
  <si>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</si>
  <si>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</si>
  <si>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</si>
  <si>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</si>
  <si>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</si>
  <si>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</si>
  <si>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</si>
  <si>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</si>
  <si>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</si>
  <si>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</si>
  <si>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</si>
  <si>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</si>
  <si>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</si>
  <si>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</si>
  <si>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</si>
  <si>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</si>
  <si>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</si>
  <si>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</si>
  <si>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</si>
  <si>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</si>
  <si>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</si>
  <si>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</si>
  <si>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</si>
  <si>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</si>
  <si>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</si>
  <si>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Misc</t>
  </si>
  <si>
    <t>Lin Fit</t>
  </si>
  <si>
    <t>Q. Fit</t>
  </si>
  <si>
    <t>Date</t>
  </si>
  <si>
    <t>BAD</t>
  </si>
  <si>
    <t>IBVS 5293</t>
  </si>
  <si>
    <t>IBVS 2805</t>
  </si>
  <si>
    <t>BBSAG Bull.2</t>
  </si>
  <si>
    <t>Locher K</t>
  </si>
  <si>
    <t>B</t>
  </si>
  <si>
    <t>BBSAG Bull.3</t>
  </si>
  <si>
    <t>BBSAG Bull.4</t>
  </si>
  <si>
    <t>GCVS 4</t>
  </si>
  <si>
    <t>IBVS 3629</t>
  </si>
  <si>
    <t>I</t>
  </si>
  <si>
    <t>II</t>
  </si>
  <si>
    <t>Hipparcos</t>
  </si>
  <si>
    <t>V</t>
  </si>
  <si>
    <t>Mayer (2004)</t>
  </si>
  <si>
    <t>Mayer &amp; Wolf 2002</t>
  </si>
  <si>
    <t>OEJV 0181</t>
  </si>
  <si>
    <t>OEJV 0191</t>
  </si>
  <si>
    <t>JAVSO..48…87</t>
  </si>
  <si>
    <t>Qian et al 2006</t>
  </si>
  <si>
    <t>O-C Gateway</t>
  </si>
  <si>
    <t>http://var.astro.cz/ocgate/ocgate.php?star=V701+sco&amp;submit=Submit&amp;lang=en</t>
  </si>
  <si>
    <t>Plaut L</t>
  </si>
  <si>
    <t>I,5293,I,5293,,</t>
  </si>
  <si>
    <t>Leung K C</t>
  </si>
  <si>
    <t>pe</t>
  </si>
  <si>
    <t>I,2805,I,5293,V701 Sco,</t>
  </si>
  <si>
    <t>I,2805,I,5293,,</t>
  </si>
  <si>
    <t>Locher Kurt</t>
  </si>
  <si>
    <t>B,0002,B,0002,,</t>
  </si>
  <si>
    <t>B,0003,B,0003,,</t>
  </si>
  <si>
    <t>B,0004,B,0004,,</t>
  </si>
  <si>
    <t>Andersen T</t>
  </si>
  <si>
    <t>I,5293,0,GCVS,,</t>
  </si>
  <si>
    <t>Bruton J</t>
  </si>
  <si>
    <t>I,2805,I,2805,V701 Sco,</t>
  </si>
  <si>
    <t>Bell Brian</t>
  </si>
  <si>
    <t>Lorenz R</t>
  </si>
  <si>
    <t>I,3629,I,5293,,</t>
  </si>
  <si>
    <t>0,Hipp,0,Hipp,,</t>
  </si>
  <si>
    <t>Mayer Pavel</t>
  </si>
  <si>
    <t>I,5498,,,,Asas data</t>
  </si>
  <si>
    <t>Wolf Marek</t>
  </si>
  <si>
    <t>JAVSO 49, 251</t>
  </si>
  <si>
    <t>V0701 Sco / GSC 07380-00791</t>
  </si>
  <si>
    <t>JBAV, 63</t>
  </si>
  <si>
    <t>ARX</t>
  </si>
  <si>
    <t>TESS/BAJ/RAA</t>
  </si>
  <si>
    <t>VSS SEB Gp pers com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</si>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</sst>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mm/dd/yy\ hh:mm\ AM/PM"/>
    <numFmt numFmtId="167" formatCode="dd/mm/yyyy"/>
    <numFmt numFmtId="168" formatCode="0.00000"/>
    <numFmt numFmtId="169" formatCode="0.0000000"/>
  </numFmts>
  <fonts count="20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5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</cellStyleXfs>
  <cellXfs count="6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8" fillId="0" borderId="0" xfId="0" applyFont="1" applyAlignment="1"/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Alignment="1"/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12" fillId="0" borderId="0" xfId="0" applyFont="1" applyAlignment="1"/>
    <xf numFmtId="0" fontId="3" fillId="0" borderId="0" xfId="0" applyFont="1" applyAlignment="1">
      <alignment horizontal="left" vertical="center" wrapText="1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9" fillId="0" borderId="0" xfId="7" applyFont="1" applyAlignment="1">
      <alignment horizontal="left"/>
    </xf>
    <xf numFmtId="0" fontId="9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166" fontId="9" fillId="0" borderId="0" xfId="0" applyNumberFormat="1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15" fillId="0" borderId="0" xfId="5" applyNumberFormat="1" applyFill="1" applyBorder="1" applyAlignment="1" applyProtection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7" fontId="0" fillId="0" borderId="0" xfId="0" applyNumberFormat="1" applyAlignment="1"/>
    <xf numFmtId="167" fontId="3" fillId="2" borderId="0" xfId="0" applyNumberFormat="1" applyFont="1" applyFill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9" fontId="18" fillId="0" borderId="0" xfId="0" applyNumberFormat="1" applyFont="1" applyAlignment="1">
      <alignment horizontal="left"/>
    </xf>
    <xf numFmtId="168" fontId="18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V0701 Sco - O-C Diagr.</a:t>
            </a:r>
          </a:p>
        </c:rich>
      </c:tx>
      <c:layout>
        <c:manualLayout>
          <c:xMode val="edge"/>
          <c:yMode val="edge"/>
          <c:x val="0.3725215438721717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78390696913594"/>
          <c:y val="0.11844929761138348"/>
          <c:w val="0.8224746269322567"/>
          <c:h val="0.692873768137473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1'!$F$21:$F$57</c:f>
              <c:numCache>
                <c:formatCode>General</c:formatCode>
                <c:ptCount val="37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</c:numCache>
            </c:numRef>
          </c:xVal>
          <c:yVal>
            <c:numRef>
              <c:f>'Active 1'!$H$21:$H$57</c:f>
              <c:numCache>
                <c:formatCode>General</c:formatCode>
                <c:ptCount val="37"/>
                <c:pt idx="0">
                  <c:v>7.4617989997932455E-2</c:v>
                </c:pt>
                <c:pt idx="1">
                  <c:v>4.6396689998800866E-2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A5-49B6-ABE9-6A20354FD57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1'!$F$21:$F$57</c:f>
              <c:numCache>
                <c:formatCode>General</c:formatCode>
                <c:ptCount val="37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</c:numCache>
            </c:numRef>
          </c:xVal>
          <c:yVal>
            <c:numRef>
              <c:f>'Active 1'!$I$21:$I$57</c:f>
              <c:numCache>
                <c:formatCode>General</c:formatCode>
                <c:ptCount val="37"/>
                <c:pt idx="2">
                  <c:v>-1.1188950011273846E-3</c:v>
                </c:pt>
                <c:pt idx="3">
                  <c:v>-1.1188950011273846E-3</c:v>
                </c:pt>
                <c:pt idx="4">
                  <c:v>2.9242999880807474E-4</c:v>
                </c:pt>
                <c:pt idx="5">
                  <c:v>1.5113199988263659E-3</c:v>
                </c:pt>
                <c:pt idx="6">
                  <c:v>1.5113199988263659E-3</c:v>
                </c:pt>
                <c:pt idx="7">
                  <c:v>2.4168730000383221E-2</c:v>
                </c:pt>
                <c:pt idx="8">
                  <c:v>4.7442454997508321E-2</c:v>
                </c:pt>
                <c:pt idx="9">
                  <c:v>4.5101050003722776E-2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A5-49B6-ABE9-6A20354FD57E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1'!$F$21:$F$57</c:f>
              <c:numCache>
                <c:formatCode>General</c:formatCode>
                <c:ptCount val="37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</c:numCache>
            </c:numRef>
          </c:xVal>
          <c:yVal>
            <c:numRef>
              <c:f>'Active 1'!$J$21:$J$57</c:f>
              <c:numCache>
                <c:formatCode>General</c:formatCode>
                <c:ptCount val="37"/>
                <c:pt idx="10">
                  <c:v>0</c:v>
                </c:pt>
                <c:pt idx="11">
                  <c:v>2.6892014997429214E-2</c:v>
                </c:pt>
                <c:pt idx="28">
                  <c:v>-2.1010550000937656E-2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A5-49B6-ABE9-6A20354FD57E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1'!$F$21:$F$530</c:f>
              <c:numCache>
                <c:formatCode>General</c:formatCode>
                <c:ptCount val="510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</c:numCache>
            </c:numRef>
          </c:xVal>
          <c:yVal>
            <c:numRef>
              <c:f>'Active 1'!$K$21:$K$530</c:f>
              <c:numCache>
                <c:formatCode>General</c:formatCode>
                <c:ptCount val="510"/>
                <c:pt idx="12">
                  <c:v>9.1058499965583906E-3</c:v>
                </c:pt>
                <c:pt idx="13">
                  <c:v>9.5171749999281019E-3</c:v>
                </c:pt>
                <c:pt idx="14">
                  <c:v>8.665164998092223E-3</c:v>
                </c:pt>
                <c:pt idx="15">
                  <c:v>1.0297304994310252E-2</c:v>
                </c:pt>
                <c:pt idx="16">
                  <c:v>9.7515300003578886E-3</c:v>
                </c:pt>
                <c:pt idx="17">
                  <c:v>9.7515300003578886E-3</c:v>
                </c:pt>
                <c:pt idx="18">
                  <c:v>9.438324996153824E-3</c:v>
                </c:pt>
                <c:pt idx="19">
                  <c:v>1.0062854998977855E-2</c:v>
                </c:pt>
                <c:pt idx="20">
                  <c:v>1.0062854998977855E-2</c:v>
                </c:pt>
                <c:pt idx="21">
                  <c:v>6.3487149964203127E-3</c:v>
                </c:pt>
                <c:pt idx="22">
                  <c:v>7.4982250007451512E-3</c:v>
                </c:pt>
                <c:pt idx="23">
                  <c:v>7.6604900023085065E-3</c:v>
                </c:pt>
                <c:pt idx="25">
                  <c:v>-1.6260285003227182E-2</c:v>
                </c:pt>
                <c:pt idx="26">
                  <c:v>-1.6298019996611401E-2</c:v>
                </c:pt>
                <c:pt idx="27">
                  <c:v>-2.1010550000937656E-2</c:v>
                </c:pt>
                <c:pt idx="29">
                  <c:v>-2.1309784999175463E-2</c:v>
                </c:pt>
                <c:pt idx="30">
                  <c:v>-2.3347520000243094E-2</c:v>
                </c:pt>
                <c:pt idx="31">
                  <c:v>-3.4876334997534286E-2</c:v>
                </c:pt>
                <c:pt idx="32">
                  <c:v>-3.4378215008473489E-2</c:v>
                </c:pt>
                <c:pt idx="33">
                  <c:v>-8.1962365002254955E-2</c:v>
                </c:pt>
                <c:pt idx="34">
                  <c:v>-3.4654799994314089E-2</c:v>
                </c:pt>
                <c:pt idx="35">
                  <c:v>-3.2999964998452924E-2</c:v>
                </c:pt>
                <c:pt idx="36">
                  <c:v>-1.2624709997908212E-2</c:v>
                </c:pt>
                <c:pt idx="37">
                  <c:v>-2.16030950032291E-2</c:v>
                </c:pt>
                <c:pt idx="38">
                  <c:v>-2.1333094999135938E-2</c:v>
                </c:pt>
                <c:pt idx="39">
                  <c:v>-2.2569630003999919E-2</c:v>
                </c:pt>
                <c:pt idx="40">
                  <c:v>-2.113963000010699E-2</c:v>
                </c:pt>
                <c:pt idx="41">
                  <c:v>-2.0669630001066253E-2</c:v>
                </c:pt>
                <c:pt idx="48">
                  <c:v>-1.8872284999815747E-2</c:v>
                </c:pt>
                <c:pt idx="49">
                  <c:v>-1.8062839997583069E-2</c:v>
                </c:pt>
                <c:pt idx="50">
                  <c:v>-1.2611365120392293E-2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A5-49B6-ABE9-6A20354FD57E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dPt>
            <c:idx val="42"/>
            <c:marker>
              <c:spPr>
                <a:solidFill>
                  <a:schemeClr val="accent2">
                    <a:lumMod val="75000"/>
                  </a:schemeClr>
                </a:solidFill>
                <a:ln w="12700">
                  <a:solidFill>
                    <a:schemeClr val="accent2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spPr>
              <a:ln w="1905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F25A-4985-9D7A-A969DFD8ECF2}"/>
              </c:ext>
            </c:extLst>
          </c:dPt>
          <c:xVal>
            <c:numRef>
              <c:f>'Active 1'!$F$21:$F$570</c:f>
              <c:numCache>
                <c:formatCode>General</c:formatCode>
                <c:ptCount val="550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</c:numCache>
            </c:numRef>
          </c:xVal>
          <c:yVal>
            <c:numRef>
              <c:f>'Active 1'!$L$21:$L$570</c:f>
              <c:numCache>
                <c:formatCode>General</c:formatCode>
                <c:ptCount val="550"/>
                <c:pt idx="42">
                  <c:v>-1.7687596664472949E-2</c:v>
                </c:pt>
                <c:pt idx="43">
                  <c:v>-1.7725349607644603E-2</c:v>
                </c:pt>
                <c:pt idx="44">
                  <c:v>-1.7485954711446539E-2</c:v>
                </c:pt>
                <c:pt idx="45">
                  <c:v>-1.7593713302630931E-2</c:v>
                </c:pt>
                <c:pt idx="46">
                  <c:v>-1.7257900319236796E-2</c:v>
                </c:pt>
                <c:pt idx="47">
                  <c:v>-1.7665651423158124E-2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A5-49B6-ABE9-6A20354FD57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1'!$F$21:$F$57</c:f>
              <c:numCache>
                <c:formatCode>General</c:formatCode>
                <c:ptCount val="37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</c:numCache>
            </c:numRef>
          </c:xVal>
          <c:yVal>
            <c:numRef>
              <c:f>'Active 1'!$M$21:$M$57</c:f>
              <c:numCache>
                <c:formatCode>General</c:formatCode>
                <c:ptCount val="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A5-49B6-ABE9-6A20354FD57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1'!$F$21:$F$57</c:f>
              <c:numCache>
                <c:formatCode>General</c:formatCode>
                <c:ptCount val="37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</c:numCache>
            </c:numRef>
          </c:xVal>
          <c:yVal>
            <c:numRef>
              <c:f>'Active 1'!$N$21:$N$57</c:f>
              <c:numCache>
                <c:formatCode>General</c:formatCode>
                <c:ptCount val="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A5-49B6-ABE9-6A20354FD57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1'!$F$21:$F$57</c:f>
              <c:numCache>
                <c:formatCode>General</c:formatCode>
                <c:ptCount val="37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</c:numCache>
            </c:numRef>
          </c:xVal>
          <c:yVal>
            <c:numRef>
              <c:f>'Active 1'!$O$21:$O$57</c:f>
              <c:numCache>
                <c:formatCode>General</c:formatCode>
                <c:ptCount val="37"/>
                <c:pt idx="0">
                  <c:v>5.1328811934858068E-2</c:v>
                </c:pt>
                <c:pt idx="1">
                  <c:v>4.9840367184424E-2</c:v>
                </c:pt>
                <c:pt idx="2">
                  <c:v>2.3169886596108448E-2</c:v>
                </c:pt>
                <c:pt idx="3">
                  <c:v>2.3169886596108448E-2</c:v>
                </c:pt>
                <c:pt idx="4">
                  <c:v>2.3165176327910871E-2</c:v>
                </c:pt>
                <c:pt idx="5">
                  <c:v>2.3140682933283474E-2</c:v>
                </c:pt>
                <c:pt idx="6">
                  <c:v>2.3140682933283474E-2</c:v>
                </c:pt>
                <c:pt idx="7">
                  <c:v>1.8059245601738348E-2</c:v>
                </c:pt>
                <c:pt idx="8">
                  <c:v>1.7903806751218335E-2</c:v>
                </c:pt>
                <c:pt idx="9">
                  <c:v>1.7787934153557963E-2</c:v>
                </c:pt>
                <c:pt idx="10">
                  <c:v>1.2672582890990287E-2</c:v>
                </c:pt>
                <c:pt idx="11">
                  <c:v>6.8780109543321328E-3</c:v>
                </c:pt>
                <c:pt idx="12">
                  <c:v>6.1818333147303809E-3</c:v>
                </c:pt>
                <c:pt idx="13">
                  <c:v>6.177123046532805E-3</c:v>
                </c:pt>
                <c:pt idx="14">
                  <c:v>5.2670992307610968E-3</c:v>
                </c:pt>
                <c:pt idx="15">
                  <c:v>5.1955031541579396E-3</c:v>
                </c:pt>
                <c:pt idx="16">
                  <c:v>1.5544658374315925E-3</c:v>
                </c:pt>
                <c:pt idx="17">
                  <c:v>1.5544658374315925E-3</c:v>
                </c:pt>
                <c:pt idx="18">
                  <c:v>1.5516396765130457E-3</c:v>
                </c:pt>
                <c:pt idx="19">
                  <c:v>1.5497555692340157E-3</c:v>
                </c:pt>
                <c:pt idx="20">
                  <c:v>1.5497555692340157E-3</c:v>
                </c:pt>
                <c:pt idx="21">
                  <c:v>4.908872784189014E-4</c:v>
                </c:pt>
                <c:pt idx="22">
                  <c:v>-1.2169365082229447E-5</c:v>
                </c:pt>
                <c:pt idx="23">
                  <c:v>-1.3111418721744456E-5</c:v>
                </c:pt>
                <c:pt idx="24">
                  <c:v>-6.7443307366143318E-4</c:v>
                </c:pt>
                <c:pt idx="25">
                  <c:v>-8.3644169330242199E-3</c:v>
                </c:pt>
                <c:pt idx="26">
                  <c:v>-8.3653589866637366E-3</c:v>
                </c:pt>
                <c:pt idx="27">
                  <c:v>-9.117117790996887E-3</c:v>
                </c:pt>
                <c:pt idx="28">
                  <c:v>-9.117117790996887E-3</c:v>
                </c:pt>
                <c:pt idx="29">
                  <c:v>-9.9659081202001058E-3</c:v>
                </c:pt>
                <c:pt idx="30">
                  <c:v>-9.9668501738396191E-3</c:v>
                </c:pt>
                <c:pt idx="31">
                  <c:v>-2.1958250951228931E-2</c:v>
                </c:pt>
                <c:pt idx="32">
                  <c:v>-2.1965787380345051E-2</c:v>
                </c:pt>
                <c:pt idx="33">
                  <c:v>-2.28042151195136E-2</c:v>
                </c:pt>
                <c:pt idx="34">
                  <c:v>-2.282399824594342E-2</c:v>
                </c:pt>
                <c:pt idx="35">
                  <c:v>-2.2954943701836036E-2</c:v>
                </c:pt>
                <c:pt idx="36">
                  <c:v>-2.480796321076249E-2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A5-49B6-ABE9-6A20354F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742624"/>
        <c:axId val="1"/>
      </c:scatterChart>
      <c:valAx>
        <c:axId val="44374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810339571576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75070821529746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7426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2947662703635"/>
          <c:y val="0.9088076726258274"/>
          <c:w val="0.5934848653833285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V0701 Sco - O-C Diagr.</a:t>
            </a:r>
          </a:p>
        </c:rich>
      </c:tx>
      <c:layout>
        <c:manualLayout>
          <c:xMode val="edge"/>
          <c:yMode val="edge"/>
          <c:x val="0.3725215438721717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6672094458448"/>
          <c:y val="0.11425642549398306"/>
          <c:w val="0.85646896120987714"/>
          <c:h val="0.663523663315670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2'!$F$21:$F$51</c:f>
              <c:numCache>
                <c:formatCode>General</c:formatCode>
                <c:ptCount val="31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</c:numCache>
            </c:numRef>
          </c:xVal>
          <c:yVal>
            <c:numRef>
              <c:f>'Active 2'!$H$21:$H$51</c:f>
              <c:numCache>
                <c:formatCode>General</c:formatCode>
                <c:ptCount val="31"/>
                <c:pt idx="0">
                  <c:v>7.4617989997932455E-2</c:v>
                </c:pt>
                <c:pt idx="1">
                  <c:v>4.6396689998800866E-2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2D-47F3-9CC1-C670DFF9410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2'!$F$21:$F$51</c:f>
              <c:numCache>
                <c:formatCode>General</c:formatCode>
                <c:ptCount val="31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</c:numCache>
            </c:numRef>
          </c:xVal>
          <c:yVal>
            <c:numRef>
              <c:f>'Active 2'!$I$21:$I$51</c:f>
              <c:numCache>
                <c:formatCode>General</c:formatCode>
                <c:ptCount val="31"/>
                <c:pt idx="2">
                  <c:v>-1.1188950011273846E-3</c:v>
                </c:pt>
                <c:pt idx="3">
                  <c:v>-1.1188950011273846E-3</c:v>
                </c:pt>
                <c:pt idx="4">
                  <c:v>2.9242999880807474E-4</c:v>
                </c:pt>
                <c:pt idx="5">
                  <c:v>1.5113199988263659E-3</c:v>
                </c:pt>
                <c:pt idx="6">
                  <c:v>1.5113199988263659E-3</c:v>
                </c:pt>
                <c:pt idx="7">
                  <c:v>2.4168730000383221E-2</c:v>
                </c:pt>
                <c:pt idx="8">
                  <c:v>4.7442454997508321E-2</c:v>
                </c:pt>
                <c:pt idx="9">
                  <c:v>4.5101050003722776E-2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2D-47F3-9CC1-C670DFF94100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2'!$F$21:$F$51</c:f>
              <c:numCache>
                <c:formatCode>General</c:formatCode>
                <c:ptCount val="31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</c:numCache>
            </c:numRef>
          </c:xVal>
          <c:yVal>
            <c:numRef>
              <c:f>'Active 2'!$J$21:$J$51</c:f>
              <c:numCache>
                <c:formatCode>General</c:formatCode>
                <c:ptCount val="31"/>
                <c:pt idx="10">
                  <c:v>0</c:v>
                </c:pt>
                <c:pt idx="11">
                  <c:v>2.6892014997429214E-2</c:v>
                </c:pt>
                <c:pt idx="28">
                  <c:v>-2.1010550000937656E-2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2D-47F3-9CC1-C670DFF94100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2'!$F$21:$F$501</c:f>
              <c:numCache>
                <c:formatCode>General</c:formatCode>
                <c:ptCount val="481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</c:numCache>
            </c:numRef>
          </c:xVal>
          <c:yVal>
            <c:numRef>
              <c:f>'Active 2'!$K$21:$K$501</c:f>
              <c:numCache>
                <c:formatCode>General</c:formatCode>
                <c:ptCount val="481"/>
                <c:pt idx="12">
                  <c:v>9.1058499965583906E-3</c:v>
                </c:pt>
                <c:pt idx="13">
                  <c:v>9.5171749999281019E-3</c:v>
                </c:pt>
                <c:pt idx="14">
                  <c:v>8.665164998092223E-3</c:v>
                </c:pt>
                <c:pt idx="15">
                  <c:v>1.0297304994310252E-2</c:v>
                </c:pt>
                <c:pt idx="16">
                  <c:v>9.7515300003578886E-3</c:v>
                </c:pt>
                <c:pt idx="17">
                  <c:v>9.7515300003578886E-3</c:v>
                </c:pt>
                <c:pt idx="18">
                  <c:v>9.438324996153824E-3</c:v>
                </c:pt>
                <c:pt idx="19">
                  <c:v>1.0062854998977855E-2</c:v>
                </c:pt>
                <c:pt idx="20">
                  <c:v>1.0062854998977855E-2</c:v>
                </c:pt>
                <c:pt idx="21">
                  <c:v>6.3487149964203127E-3</c:v>
                </c:pt>
                <c:pt idx="22">
                  <c:v>7.4982250007451512E-3</c:v>
                </c:pt>
                <c:pt idx="23">
                  <c:v>7.6604900023085065E-3</c:v>
                </c:pt>
                <c:pt idx="25">
                  <c:v>-1.6260285003227182E-2</c:v>
                </c:pt>
                <c:pt idx="26">
                  <c:v>-1.6298019996611401E-2</c:v>
                </c:pt>
                <c:pt idx="27">
                  <c:v>-2.1010550000937656E-2</c:v>
                </c:pt>
                <c:pt idx="29">
                  <c:v>-2.1309784999175463E-2</c:v>
                </c:pt>
                <c:pt idx="30">
                  <c:v>-2.3347520000243094E-2</c:v>
                </c:pt>
                <c:pt idx="31">
                  <c:v>-3.4876334997534286E-2</c:v>
                </c:pt>
                <c:pt idx="32">
                  <c:v>-3.4378215008473489E-2</c:v>
                </c:pt>
                <c:pt idx="34">
                  <c:v>-3.4654799994314089E-2</c:v>
                </c:pt>
                <c:pt idx="35">
                  <c:v>-3.2999964998452924E-2</c:v>
                </c:pt>
                <c:pt idx="36">
                  <c:v>-1.2624709997908212E-2</c:v>
                </c:pt>
                <c:pt idx="37">
                  <c:v>-2.16030950032291E-2</c:v>
                </c:pt>
                <c:pt idx="38">
                  <c:v>-2.1333094999135938E-2</c:v>
                </c:pt>
                <c:pt idx="39">
                  <c:v>-2.2569630003999919E-2</c:v>
                </c:pt>
                <c:pt idx="40">
                  <c:v>-2.113963000010699E-2</c:v>
                </c:pt>
                <c:pt idx="41">
                  <c:v>-2.0669630001066253E-2</c:v>
                </c:pt>
                <c:pt idx="48">
                  <c:v>-1.8872284999815747E-2</c:v>
                </c:pt>
                <c:pt idx="49">
                  <c:v>-1.8062839997583069E-2</c:v>
                </c:pt>
                <c:pt idx="50">
                  <c:v>-1.2611365120392293E-2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2D-47F3-9CC1-C670DFF94100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2'!$F$21:$F$501</c:f>
              <c:numCache>
                <c:formatCode>General</c:formatCode>
                <c:ptCount val="481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</c:numCache>
            </c:numRef>
          </c:xVal>
          <c:yVal>
            <c:numRef>
              <c:f>'Active 2'!$L$21:$L$501</c:f>
              <c:numCache>
                <c:formatCode>General</c:formatCode>
                <c:ptCount val="481"/>
                <c:pt idx="42">
                  <c:v>-1.7687596664472949E-2</c:v>
                </c:pt>
                <c:pt idx="43">
                  <c:v>-1.7725349607644603E-2</c:v>
                </c:pt>
                <c:pt idx="44">
                  <c:v>-1.7485954711446539E-2</c:v>
                </c:pt>
                <c:pt idx="45">
                  <c:v>-1.7593713302630931E-2</c:v>
                </c:pt>
                <c:pt idx="46">
                  <c:v>-1.7257900319236796E-2</c:v>
                </c:pt>
                <c:pt idx="47">
                  <c:v>-1.7665651423158124E-2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2D-47F3-9CC1-C670DFF9410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2'!$F$21:$F$51</c:f>
              <c:numCache>
                <c:formatCode>General</c:formatCode>
                <c:ptCount val="31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</c:numCache>
            </c:numRef>
          </c:xVal>
          <c:yVal>
            <c:numRef>
              <c:f>'Active 2'!$M$21:$M$51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2D-47F3-9CC1-C670DFF9410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2'!$F$21:$F$51</c:f>
              <c:numCache>
                <c:formatCode>General</c:formatCode>
                <c:ptCount val="31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</c:numCache>
            </c:numRef>
          </c:xVal>
          <c:yVal>
            <c:numRef>
              <c:f>'Active 2'!$N$21:$N$51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2D-47F3-9CC1-C670DFF9410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2'!$F$21:$F$51</c:f>
              <c:numCache>
                <c:formatCode>General</c:formatCode>
                <c:ptCount val="31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</c:numCache>
            </c:numRef>
          </c:xVal>
          <c:yVal>
            <c:numRef>
              <c:f>'Active 2'!$O$21:$O$51</c:f>
              <c:numCache>
                <c:formatCode>General</c:formatCode>
                <c:ptCount val="31"/>
                <c:pt idx="0">
                  <c:v>5.012922467247545E-2</c:v>
                </c:pt>
                <c:pt idx="1">
                  <c:v>4.8671769509333843E-2</c:v>
                </c:pt>
                <c:pt idx="2">
                  <c:v>2.2556571329775645E-2</c:v>
                </c:pt>
                <c:pt idx="3">
                  <c:v>2.2556571329775645E-2</c:v>
                </c:pt>
                <c:pt idx="4">
                  <c:v>2.2551959129892288E-2</c:v>
                </c:pt>
                <c:pt idx="5">
                  <c:v>2.2527975690498817E-2</c:v>
                </c:pt>
                <c:pt idx="6">
                  <c:v>2.2527975690498817E-2</c:v>
                </c:pt>
                <c:pt idx="7">
                  <c:v>1.755233445633058E-2</c:v>
                </c:pt>
                <c:pt idx="8">
                  <c:v>1.7400131860179715E-2</c:v>
                </c:pt>
                <c:pt idx="9">
                  <c:v>1.728667174304907E-2</c:v>
                </c:pt>
                <c:pt idx="10">
                  <c:v>1.2277822669720648E-2</c:v>
                </c:pt>
                <c:pt idx="11">
                  <c:v>6.6038943732117826E-3</c:v>
                </c:pt>
                <c:pt idx="12">
                  <c:v>5.9222112304512476E-3</c:v>
                </c:pt>
                <c:pt idx="13">
                  <c:v>5.9175990305678876E-3</c:v>
                </c:pt>
                <c:pt idx="14">
                  <c:v>5.0265220131028307E-3</c:v>
                </c:pt>
                <c:pt idx="15">
                  <c:v>4.9564165748757667E-3</c:v>
                </c:pt>
                <c:pt idx="16">
                  <c:v>1.3911860650388675E-3</c:v>
                </c:pt>
                <c:pt idx="17">
                  <c:v>1.3911860650388675E-3</c:v>
                </c:pt>
                <c:pt idx="18">
                  <c:v>1.388418745108852E-3</c:v>
                </c:pt>
                <c:pt idx="19">
                  <c:v>1.3865738651555083E-3</c:v>
                </c:pt>
                <c:pt idx="20">
                  <c:v>1.3865738651555083E-3</c:v>
                </c:pt>
                <c:pt idx="21">
                  <c:v>3.4975133137629157E-4</c:v>
                </c:pt>
                <c:pt idx="22">
                  <c:v>-1.4283161616650449E-4</c:v>
                </c:pt>
                <c:pt idx="23">
                  <c:v>-1.4375405614317632E-4</c:v>
                </c:pt>
                <c:pt idx="24">
                  <c:v>-7.9130691976685152E-4</c:v>
                </c:pt>
                <c:pt idx="25">
                  <c:v>-8.3211844493395817E-3</c:v>
                </c:pt>
                <c:pt idx="26">
                  <c:v>-8.3221068893162553E-3</c:v>
                </c:pt>
                <c:pt idx="27">
                  <c:v>-9.0582139907004304E-3</c:v>
                </c:pt>
                <c:pt idx="28">
                  <c:v>-9.0582139907004304E-3</c:v>
                </c:pt>
                <c:pt idx="29">
                  <c:v>-9.8893324096818135E-3</c:v>
                </c:pt>
                <c:pt idx="30">
                  <c:v>-9.890254849658487E-3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2D-47F3-9CC1-C670DFF94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749184"/>
        <c:axId val="1"/>
      </c:scatterChart>
      <c:valAx>
        <c:axId val="443749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810339571576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75070821529746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749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2947662703635"/>
          <c:y val="0.91195232671387771"/>
          <c:w val="0.5934848653833285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514350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9B5F2E7-0261-962A-CCA7-ED2211466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0.49852</cdr:x>
      <cdr:y>0.53632</cdr:y>
    </cdr:from>
    <cdr:to>
      <cdr:x>0.51577</cdr:x>
      <cdr:y>0.58524</cdr:y>
    </cdr:to>
    <cdr:sp macro="" textlink="" fLocksText="0">
      <cdr:nvSpPr>
        <cdr:cNvPr id="204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0304" y="1632783"/>
          <a:ext cx="116181" cy="148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0</xdr:rowOff>
    </xdr:from>
    <xdr:to>
      <xdr:col>18</xdr:col>
      <xdr:colOff>57150</xdr:colOff>
      <xdr:row>18</xdr:row>
      <xdr:rowOff>19050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6385E7F1-8C68-200C-60EA-657F567F0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0.49852</cdr:x>
      <cdr:y>0.53681</cdr:y>
    </cdr:from>
    <cdr:to>
      <cdr:x>0.51577</cdr:x>
      <cdr:y>0.58573</cdr:y>
    </cdr:to>
    <cdr:sp macro="" textlink="" fLocksText="0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0304" y="1634255"/>
          <a:ext cx="116181" cy="148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V701+sco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D93"/>
  <sheetViews>
    <sheetView tabSelected="1" zoomScaleNormal="100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7.5703125" style="1" customWidth="1"/>
    <col min="2" max="2" width="5.140625" style="1" customWidth="1"/>
    <col min="3" max="3" width="13.7109375" style="1" customWidth="1"/>
    <col min="4" max="4" width="9.42578125" style="1" customWidth="1"/>
    <col min="5" max="5" width="10.28515625" style="1"/>
    <col min="6" max="6" width="15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88</v>
      </c>
    </row>
    <row r="2" spans="1:6" x14ac:dyDescent="0.2">
      <c r="A2" s="1" t="s">
        <v>1</v>
      </c>
      <c r="B2" s="3" t="s">
        <v>2</v>
      </c>
      <c r="C2" s="4" t="s">
        <v>3</v>
      </c>
    </row>
    <row r="3" spans="1:6" x14ac:dyDescent="0.2">
      <c r="C3" s="4" t="s">
        <v>4</v>
      </c>
    </row>
    <row r="4" spans="1:6" x14ac:dyDescent="0.2">
      <c r="A4" s="5" t="s">
        <v>5</v>
      </c>
      <c r="C4" s="6">
        <v>43574.835800000001</v>
      </c>
      <c r="D4" s="7">
        <v>0.76187547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">
        <f>+C4</f>
        <v>43574.835800000001</v>
      </c>
    </row>
    <row r="8" spans="1:6" x14ac:dyDescent="0.2">
      <c r="A8" s="1" t="s">
        <v>10</v>
      </c>
      <c r="C8" s="1">
        <f>+D4</f>
        <v>0.76187547</v>
      </c>
    </row>
    <row r="9" spans="1:6" x14ac:dyDescent="0.2">
      <c r="A9" s="10" t="s">
        <v>11</v>
      </c>
      <c r="B9" s="11">
        <v>38</v>
      </c>
      <c r="C9" s="12" t="str">
        <f>"F"&amp;B9</f>
        <v>F38</v>
      </c>
      <c r="D9" s="13" t="str">
        <f>"G"&amp;B9</f>
        <v>G38</v>
      </c>
    </row>
    <row r="10" spans="1:6" x14ac:dyDescent="0.2">
      <c r="C10" s="14" t="s">
        <v>12</v>
      </c>
      <c r="D10" s="14" t="s">
        <v>13</v>
      </c>
    </row>
    <row r="11" spans="1:6" x14ac:dyDescent="0.2">
      <c r="A11" s="1" t="s">
        <v>14</v>
      </c>
      <c r="C11" s="15">
        <f ca="1">INTERCEPT(INDIRECT($D$9):G981,INDIRECT($C$9):F981)</f>
        <v>1.2672582890990287E-2</v>
      </c>
      <c r="D11" s="16"/>
    </row>
    <row r="12" spans="1:6" x14ac:dyDescent="0.2">
      <c r="A12" s="1" t="s">
        <v>15</v>
      </c>
      <c r="C12" s="15">
        <f ca="1">SLOPE(INDIRECT($D$9):G981,INDIRECT($C$9):F981)</f>
        <v>-1.8841072790304516E-6</v>
      </c>
      <c r="D12" s="16"/>
    </row>
    <row r="13" spans="1:6" x14ac:dyDescent="0.2">
      <c r="A13" s="1" t="s">
        <v>16</v>
      </c>
      <c r="C13" s="16" t="s">
        <v>17</v>
      </c>
      <c r="D13" s="16"/>
    </row>
    <row r="14" spans="1:6" x14ac:dyDescent="0.2">
      <c r="A14" s="1" t="s">
        <v>18</v>
      </c>
    </row>
    <row r="15" spans="1:6" x14ac:dyDescent="0.2">
      <c r="A15" s="5" t="s">
        <v>19</v>
      </c>
      <c r="C15" s="17">
        <f ca="1">(C7+C11)+(C8+C12)*INT(MAX(F21:F3520))</f>
        <v>59748.662827499458</v>
      </c>
      <c r="E15" s="10" t="s">
        <v>20</v>
      </c>
      <c r="F15" s="18">
        <v>1</v>
      </c>
    </row>
    <row r="16" spans="1:6" x14ac:dyDescent="0.2">
      <c r="A16" s="5" t="s">
        <v>21</v>
      </c>
      <c r="C16" s="17">
        <f ca="1">+C8+C12</f>
        <v>0.76187358589272092</v>
      </c>
      <c r="E16" s="10" t="s">
        <v>22</v>
      </c>
      <c r="F16" s="19">
        <f ca="1">NOW()+15018.5+$C$5/24</f>
        <v>60371.692030671293</v>
      </c>
    </row>
    <row r="17" spans="1:30" x14ac:dyDescent="0.2">
      <c r="A17" s="20" t="s">
        <v>23</v>
      </c>
      <c r="C17" s="1">
        <f>COUNT(C21:C2178)</f>
        <v>51</v>
      </c>
      <c r="E17" s="10" t="s">
        <v>24</v>
      </c>
      <c r="F17" s="15">
        <f ca="1">ROUND(2*(F16-$C$7)/$C$8,0)/2+F15</f>
        <v>22047.5</v>
      </c>
    </row>
    <row r="18" spans="1:30" x14ac:dyDescent="0.2">
      <c r="A18" s="5" t="s">
        <v>25</v>
      </c>
      <c r="C18" s="6">
        <f ca="1">+C15</f>
        <v>59748.662827499458</v>
      </c>
      <c r="D18" s="7">
        <f ca="1">+C16</f>
        <v>0.76187358589272092</v>
      </c>
      <c r="E18" s="10" t="s">
        <v>26</v>
      </c>
      <c r="F18" s="13">
        <f ca="1">ROUND(2*(F16-$C$15)/$C$16,0)/2+F15</f>
        <v>819</v>
      </c>
    </row>
    <row r="19" spans="1:30" x14ac:dyDescent="0.2">
      <c r="E19" s="10" t="s">
        <v>27</v>
      </c>
      <c r="F19" s="21">
        <f ca="1">+$C$15+$C$16*F18-15018.5-$C$5/24</f>
        <v>45354.533127678929</v>
      </c>
    </row>
    <row r="20" spans="1:30" x14ac:dyDescent="0.2">
      <c r="A20" s="14" t="s">
        <v>28</v>
      </c>
      <c r="B20" s="14" t="s">
        <v>29</v>
      </c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22" t="s">
        <v>35</v>
      </c>
      <c r="I20" s="22" t="s">
        <v>36</v>
      </c>
      <c r="J20" s="22" t="s">
        <v>37</v>
      </c>
      <c r="K20" s="22" t="s">
        <v>38</v>
      </c>
      <c r="L20" s="22" t="s">
        <v>93</v>
      </c>
      <c r="M20" s="22" t="s">
        <v>39</v>
      </c>
      <c r="N20" s="22" t="s">
        <v>40</v>
      </c>
      <c r="O20" s="22" t="s">
        <v>41</v>
      </c>
      <c r="P20" s="22" t="s">
        <v>42</v>
      </c>
      <c r="Q20" s="14" t="s">
        <v>43</v>
      </c>
      <c r="R20" s="23" t="s">
        <v>44</v>
      </c>
    </row>
    <row r="21" spans="1:30" x14ac:dyDescent="0.2">
      <c r="A21" s="1" t="s">
        <v>45</v>
      </c>
      <c r="B21" s="16"/>
      <c r="C21" s="24">
        <v>27943.511399999999</v>
      </c>
      <c r="D21" s="24">
        <v>0.01</v>
      </c>
      <c r="E21" s="1">
        <f t="shared" ref="E21:E52" si="0">+(C21-C$7)/C$8</f>
        <v>-20516.902060122768</v>
      </c>
      <c r="F21" s="1">
        <f t="shared" ref="F21:F52" si="1">ROUND(2*E21,0)/2</f>
        <v>-20517</v>
      </c>
      <c r="G21" s="1">
        <f t="shared" ref="G21:G44" si="2">+C21-(C$7+F21*C$8)</f>
        <v>7.4617989997932455E-2</v>
      </c>
      <c r="H21" s="1">
        <f>+G21</f>
        <v>7.4617989997932455E-2</v>
      </c>
      <c r="O21" s="1">
        <f t="shared" ref="O21:O52" ca="1" si="3">+C$11+C$12*$F21</f>
        <v>5.1328811934858068E-2</v>
      </c>
      <c r="Q21" s="53">
        <f t="shared" ref="Q21:Q52" si="4">+C21-15018.5</f>
        <v>12925.011399999999</v>
      </c>
    </row>
    <row r="22" spans="1:30" x14ac:dyDescent="0.2">
      <c r="A22" s="1" t="s">
        <v>45</v>
      </c>
      <c r="B22" s="16"/>
      <c r="C22" s="24">
        <v>28545.364799999999</v>
      </c>
      <c r="D22" s="24">
        <v>1.2E-2</v>
      </c>
      <c r="E22" s="1">
        <f t="shared" si="0"/>
        <v>-19726.939102003114</v>
      </c>
      <c r="F22" s="1">
        <f t="shared" si="1"/>
        <v>-19727</v>
      </c>
      <c r="G22" s="1">
        <f t="shared" si="2"/>
        <v>4.6396689998800866E-2</v>
      </c>
      <c r="H22" s="1">
        <f>+G22</f>
        <v>4.6396689998800866E-2</v>
      </c>
      <c r="O22" s="1">
        <f t="shared" ca="1" si="3"/>
        <v>4.9840367184424E-2</v>
      </c>
      <c r="Q22" s="53">
        <f t="shared" si="4"/>
        <v>13526.864799999999</v>
      </c>
    </row>
    <row r="23" spans="1:30" x14ac:dyDescent="0.2">
      <c r="A23" s="1" t="s">
        <v>45</v>
      </c>
      <c r="B23" s="16"/>
      <c r="C23" s="24">
        <v>39330.0455</v>
      </c>
      <c r="D23" s="24" t="s">
        <v>17</v>
      </c>
      <c r="E23" s="1">
        <f t="shared" si="0"/>
        <v>-5571.5014686061495</v>
      </c>
      <c r="F23" s="1">
        <f t="shared" si="1"/>
        <v>-5571.5</v>
      </c>
      <c r="G23" s="1">
        <f t="shared" si="2"/>
        <v>-1.1188950011273846E-3</v>
      </c>
      <c r="I23" s="1">
        <f t="shared" ref="I23:I30" si="5">+G23</f>
        <v>-1.1188950011273846E-3</v>
      </c>
      <c r="O23" s="1">
        <f t="shared" ca="1" si="3"/>
        <v>2.3169886596108448E-2</v>
      </c>
      <c r="Q23" s="53">
        <f t="shared" si="4"/>
        <v>24311.5455</v>
      </c>
    </row>
    <row r="24" spans="1:30" x14ac:dyDescent="0.2">
      <c r="A24" s="25" t="s">
        <v>46</v>
      </c>
      <c r="B24" s="66"/>
      <c r="C24" s="27">
        <v>39330.0455</v>
      </c>
      <c r="D24" s="24"/>
      <c r="E24" s="1">
        <f t="shared" si="0"/>
        <v>-5571.5014686061495</v>
      </c>
      <c r="F24" s="1">
        <f t="shared" si="1"/>
        <v>-5571.5</v>
      </c>
      <c r="G24" s="1">
        <f t="shared" si="2"/>
        <v>-1.1188950011273846E-3</v>
      </c>
      <c r="I24" s="1">
        <f t="shared" si="5"/>
        <v>-1.1188950011273846E-3</v>
      </c>
      <c r="O24" s="1">
        <f t="shared" ca="1" si="3"/>
        <v>2.3169886596108448E-2</v>
      </c>
      <c r="Q24" s="53">
        <f t="shared" si="4"/>
        <v>24311.5455</v>
      </c>
    </row>
    <row r="25" spans="1:30" x14ac:dyDescent="0.2">
      <c r="A25" s="26" t="s">
        <v>45</v>
      </c>
      <c r="B25" s="66"/>
      <c r="C25" s="27">
        <v>39331.9516</v>
      </c>
      <c r="D25" s="24" t="s">
        <v>17</v>
      </c>
      <c r="E25" s="1">
        <f t="shared" si="0"/>
        <v>-5568.9996161708686</v>
      </c>
      <c r="F25" s="1">
        <f t="shared" si="1"/>
        <v>-5569</v>
      </c>
      <c r="G25" s="1">
        <f t="shared" si="2"/>
        <v>2.9242999880807474E-4</v>
      </c>
      <c r="I25" s="1">
        <f t="shared" si="5"/>
        <v>2.9242999880807474E-4</v>
      </c>
      <c r="O25" s="1">
        <f t="shared" ca="1" si="3"/>
        <v>2.3165176327910871E-2</v>
      </c>
      <c r="Q25" s="53">
        <f t="shared" si="4"/>
        <v>24313.4516</v>
      </c>
    </row>
    <row r="26" spans="1:30" x14ac:dyDescent="0.2">
      <c r="A26" s="26" t="s">
        <v>45</v>
      </c>
      <c r="B26" s="66"/>
      <c r="C26" s="27">
        <v>39341.857199999999</v>
      </c>
      <c r="D26" s="24" t="s">
        <v>17</v>
      </c>
      <c r="E26" s="1">
        <f t="shared" si="0"/>
        <v>-5555.998016316239</v>
      </c>
      <c r="F26" s="1">
        <f t="shared" si="1"/>
        <v>-5556</v>
      </c>
      <c r="G26" s="1">
        <f t="shared" si="2"/>
        <v>1.5113199988263659E-3</v>
      </c>
      <c r="I26" s="1">
        <f t="shared" si="5"/>
        <v>1.5113199988263659E-3</v>
      </c>
      <c r="O26" s="1">
        <f t="shared" ca="1" si="3"/>
        <v>2.3140682933283474E-2</v>
      </c>
      <c r="Q26" s="53">
        <f t="shared" si="4"/>
        <v>24323.357199999999</v>
      </c>
    </row>
    <row r="27" spans="1:30" x14ac:dyDescent="0.2">
      <c r="A27" s="1" t="s">
        <v>46</v>
      </c>
      <c r="B27" s="16"/>
      <c r="C27" s="24">
        <v>39341.857199999999</v>
      </c>
      <c r="D27" s="24"/>
      <c r="E27" s="1">
        <f t="shared" si="0"/>
        <v>-5555.998016316239</v>
      </c>
      <c r="F27" s="1">
        <f t="shared" si="1"/>
        <v>-5556</v>
      </c>
      <c r="G27" s="1">
        <f t="shared" si="2"/>
        <v>1.5113199988263659E-3</v>
      </c>
      <c r="I27" s="1">
        <f t="shared" si="5"/>
        <v>1.5113199988263659E-3</v>
      </c>
      <c r="O27" s="1">
        <f t="shared" ca="1" si="3"/>
        <v>2.3140682933283474E-2</v>
      </c>
      <c r="Q27" s="53">
        <f t="shared" si="4"/>
        <v>24323.357199999999</v>
      </c>
    </row>
    <row r="28" spans="1:30" x14ac:dyDescent="0.2">
      <c r="A28" s="1" t="s">
        <v>47</v>
      </c>
      <c r="B28" s="16"/>
      <c r="C28" s="24">
        <v>41396.658000000003</v>
      </c>
      <c r="D28" s="24"/>
      <c r="E28" s="1">
        <f t="shared" si="0"/>
        <v>-2858.9682773222739</v>
      </c>
      <c r="F28" s="1">
        <f t="shared" si="1"/>
        <v>-2859</v>
      </c>
      <c r="G28" s="1">
        <f t="shared" si="2"/>
        <v>2.4168730000383221E-2</v>
      </c>
      <c r="I28" s="1">
        <f t="shared" si="5"/>
        <v>2.4168730000383221E-2</v>
      </c>
      <c r="O28" s="1">
        <f t="shared" ca="1" si="3"/>
        <v>1.8059245601738348E-2</v>
      </c>
      <c r="Q28" s="53">
        <f t="shared" si="4"/>
        <v>26378.158000000003</v>
      </c>
      <c r="AA28" s="1">
        <v>9</v>
      </c>
      <c r="AB28" s="1" t="s">
        <v>48</v>
      </c>
      <c r="AD28" s="1" t="s">
        <v>49</v>
      </c>
    </row>
    <row r="29" spans="1:30" x14ac:dyDescent="0.2">
      <c r="A29" s="1" t="s">
        <v>50</v>
      </c>
      <c r="B29" s="16"/>
      <c r="C29" s="24">
        <v>41459.536</v>
      </c>
      <c r="D29" s="24"/>
      <c r="E29" s="1">
        <f t="shared" si="0"/>
        <v>-2776.4377293837806</v>
      </c>
      <c r="F29" s="1">
        <f t="shared" si="1"/>
        <v>-2776.5</v>
      </c>
      <c r="G29" s="1">
        <f t="shared" si="2"/>
        <v>4.7442454997508321E-2</v>
      </c>
      <c r="I29" s="1">
        <f t="shared" si="5"/>
        <v>4.7442454997508321E-2</v>
      </c>
      <c r="O29" s="1">
        <f t="shared" ca="1" si="3"/>
        <v>1.7903806751218335E-2</v>
      </c>
      <c r="Q29" s="53">
        <f t="shared" si="4"/>
        <v>26441.036</v>
      </c>
      <c r="AA29" s="1">
        <v>5</v>
      </c>
      <c r="AB29" s="1" t="s">
        <v>48</v>
      </c>
      <c r="AD29" s="1" t="s">
        <v>49</v>
      </c>
    </row>
    <row r="30" spans="1:30" x14ac:dyDescent="0.2">
      <c r="A30" s="1" t="s">
        <v>51</v>
      </c>
      <c r="B30" s="16"/>
      <c r="C30" s="24">
        <v>41506.389000000003</v>
      </c>
      <c r="D30" s="24"/>
      <c r="E30" s="1">
        <f t="shared" si="0"/>
        <v>-2714.940802595991</v>
      </c>
      <c r="F30" s="1">
        <f t="shared" si="1"/>
        <v>-2715</v>
      </c>
      <c r="G30" s="1">
        <f t="shared" si="2"/>
        <v>4.5101050003722776E-2</v>
      </c>
      <c r="I30" s="1">
        <f t="shared" si="5"/>
        <v>4.5101050003722776E-2</v>
      </c>
      <c r="O30" s="1">
        <f t="shared" ca="1" si="3"/>
        <v>1.7787934153557963E-2</v>
      </c>
      <c r="Q30" s="53">
        <f t="shared" si="4"/>
        <v>26487.889000000003</v>
      </c>
      <c r="AA30" s="1">
        <v>8</v>
      </c>
      <c r="AB30" s="1" t="s">
        <v>48</v>
      </c>
      <c r="AD30" s="1" t="s">
        <v>49</v>
      </c>
    </row>
    <row r="31" spans="1:30" ht="12.75" customHeight="1" x14ac:dyDescent="0.2">
      <c r="A31" s="1" t="s">
        <v>52</v>
      </c>
      <c r="B31" s="16"/>
      <c r="C31" s="24">
        <v>43574.835800000001</v>
      </c>
      <c r="D31" s="24">
        <v>2.0000000000000001E-4</v>
      </c>
      <c r="E31" s="1">
        <f t="shared" si="0"/>
        <v>0</v>
      </c>
      <c r="F31" s="1">
        <f t="shared" si="1"/>
        <v>0</v>
      </c>
      <c r="G31" s="1">
        <f t="shared" si="2"/>
        <v>0</v>
      </c>
      <c r="J31" s="1">
        <f>+G31</f>
        <v>0</v>
      </c>
      <c r="O31" s="1">
        <f t="shared" ca="1" si="3"/>
        <v>1.2672582890990287E-2</v>
      </c>
      <c r="Q31" s="53">
        <f t="shared" si="4"/>
        <v>28556.335800000001</v>
      </c>
      <c r="X31" s="1" t="s">
        <v>45</v>
      </c>
    </row>
    <row r="32" spans="1:30" ht="12.75" customHeight="1" x14ac:dyDescent="0.2">
      <c r="A32" s="28" t="s">
        <v>46</v>
      </c>
      <c r="B32" s="67"/>
      <c r="C32" s="29">
        <v>45918.010699999999</v>
      </c>
      <c r="D32" s="30"/>
      <c r="E32" s="31">
        <f t="shared" si="0"/>
        <v>3075.5352971267052</v>
      </c>
      <c r="F32" s="31">
        <f t="shared" si="1"/>
        <v>3075.5</v>
      </c>
      <c r="G32" s="31">
        <f t="shared" si="2"/>
        <v>2.6892014997429214E-2</v>
      </c>
      <c r="H32" s="31"/>
      <c r="I32" s="31"/>
      <c r="J32" s="31">
        <f>+G32</f>
        <v>2.6892014997429214E-2</v>
      </c>
      <c r="K32" s="31"/>
      <c r="L32" s="31"/>
      <c r="M32" s="31"/>
      <c r="N32" s="31"/>
      <c r="O32" s="31">
        <f t="shared" ca="1" si="3"/>
        <v>6.8780109543321328E-3</v>
      </c>
      <c r="P32" s="31"/>
      <c r="Q32" s="54">
        <f t="shared" si="4"/>
        <v>30899.510699999999</v>
      </c>
    </row>
    <row r="33" spans="1:18" ht="12.75" customHeight="1" x14ac:dyDescent="0.2">
      <c r="A33" s="1" t="s">
        <v>45</v>
      </c>
      <c r="B33" s="16"/>
      <c r="C33" s="24">
        <v>46199.505899999996</v>
      </c>
      <c r="D33" s="24">
        <v>2.9999999999999997E-4</v>
      </c>
      <c r="E33" s="1">
        <f t="shared" si="0"/>
        <v>3445.0119518876172</v>
      </c>
      <c r="F33" s="1">
        <f t="shared" si="1"/>
        <v>3445</v>
      </c>
      <c r="G33" s="1">
        <f t="shared" si="2"/>
        <v>9.1058499965583906E-3</v>
      </c>
      <c r="K33" s="1">
        <f t="shared" ref="K33:K44" si="6">+G33</f>
        <v>9.1058499965583906E-3</v>
      </c>
      <c r="O33" s="1">
        <f t="shared" ca="1" si="3"/>
        <v>6.1818333147303809E-3</v>
      </c>
      <c r="Q33" s="53">
        <f t="shared" si="4"/>
        <v>31181.005899999996</v>
      </c>
    </row>
    <row r="34" spans="1:18" ht="12.75" customHeight="1" x14ac:dyDescent="0.2">
      <c r="A34" s="1" t="s">
        <v>45</v>
      </c>
      <c r="B34" s="16"/>
      <c r="C34" s="24">
        <v>46201.411</v>
      </c>
      <c r="D34" s="24">
        <v>5.0000000000000001E-4</v>
      </c>
      <c r="E34" s="1">
        <f t="shared" si="0"/>
        <v>3447.5124917724406</v>
      </c>
      <c r="F34" s="1">
        <f t="shared" si="1"/>
        <v>3447.5</v>
      </c>
      <c r="G34" s="1">
        <f t="shared" si="2"/>
        <v>9.5171749999281019E-3</v>
      </c>
      <c r="K34" s="1">
        <f t="shared" si="6"/>
        <v>9.5171749999281019E-3</v>
      </c>
      <c r="O34" s="1">
        <f t="shared" ca="1" si="3"/>
        <v>6.177123046532805E-3</v>
      </c>
      <c r="Q34" s="53">
        <f t="shared" si="4"/>
        <v>31182.911</v>
      </c>
    </row>
    <row r="35" spans="1:18" ht="12.75" customHeight="1" x14ac:dyDescent="0.2">
      <c r="A35" s="1" t="s">
        <v>45</v>
      </c>
      <c r="B35" s="16"/>
      <c r="C35" s="24">
        <v>46569.396000000001</v>
      </c>
      <c r="D35" s="24">
        <v>2.9999999999999997E-4</v>
      </c>
      <c r="E35" s="1">
        <f t="shared" si="0"/>
        <v>3930.5113734663223</v>
      </c>
      <c r="F35" s="1">
        <f t="shared" si="1"/>
        <v>3930.5</v>
      </c>
      <c r="G35" s="1">
        <f t="shared" si="2"/>
        <v>8.665164998092223E-3</v>
      </c>
      <c r="K35" s="1">
        <f t="shared" si="6"/>
        <v>8.665164998092223E-3</v>
      </c>
      <c r="O35" s="1">
        <f t="shared" ca="1" si="3"/>
        <v>5.2670992307610968E-3</v>
      </c>
      <c r="Q35" s="53">
        <f t="shared" si="4"/>
        <v>31550.896000000001</v>
      </c>
    </row>
    <row r="36" spans="1:18" ht="12.75" customHeight="1" x14ac:dyDescent="0.2">
      <c r="A36" s="1" t="s">
        <v>45</v>
      </c>
      <c r="B36" s="16"/>
      <c r="C36" s="24">
        <v>46598.348899999997</v>
      </c>
      <c r="D36" s="24">
        <v>2.9999999999999997E-4</v>
      </c>
      <c r="E36" s="1">
        <f t="shared" si="0"/>
        <v>3968.5135157324285</v>
      </c>
      <c r="F36" s="1">
        <f t="shared" si="1"/>
        <v>3968.5</v>
      </c>
      <c r="G36" s="1">
        <f t="shared" si="2"/>
        <v>1.0297304994310252E-2</v>
      </c>
      <c r="K36" s="1">
        <f t="shared" si="6"/>
        <v>1.0297304994310252E-2</v>
      </c>
      <c r="O36" s="1">
        <f t="shared" ca="1" si="3"/>
        <v>5.1955031541579396E-3</v>
      </c>
      <c r="Q36" s="53">
        <f t="shared" si="4"/>
        <v>31579.848899999997</v>
      </c>
    </row>
    <row r="37" spans="1:18" ht="12.75" customHeight="1" x14ac:dyDescent="0.2">
      <c r="A37" s="1" t="s">
        <v>45</v>
      </c>
      <c r="B37" s="16"/>
      <c r="C37" s="24">
        <v>48070.672700000003</v>
      </c>
      <c r="D37" s="24">
        <v>2.0000000000000001E-4</v>
      </c>
      <c r="E37" s="1">
        <f t="shared" si="0"/>
        <v>5901.0127993752076</v>
      </c>
      <c r="F37" s="1">
        <f t="shared" si="1"/>
        <v>5901</v>
      </c>
      <c r="G37" s="1">
        <f t="shared" si="2"/>
        <v>9.7515300003578886E-3</v>
      </c>
      <c r="K37" s="1">
        <f t="shared" si="6"/>
        <v>9.7515300003578886E-3</v>
      </c>
      <c r="O37" s="1">
        <f t="shared" ca="1" si="3"/>
        <v>1.5544658374315925E-3</v>
      </c>
      <c r="Q37" s="53">
        <f t="shared" si="4"/>
        <v>33052.172700000003</v>
      </c>
    </row>
    <row r="38" spans="1:18" ht="12.75" customHeight="1" x14ac:dyDescent="0.2">
      <c r="A38" s="1" t="s">
        <v>53</v>
      </c>
      <c r="B38" s="32" t="s">
        <v>54</v>
      </c>
      <c r="C38" s="24">
        <v>48070.672700000003</v>
      </c>
      <c r="D38" s="24">
        <v>2.0000000000000001E-4</v>
      </c>
      <c r="E38" s="1">
        <f t="shared" si="0"/>
        <v>5901.0127993752076</v>
      </c>
      <c r="F38" s="1">
        <f t="shared" si="1"/>
        <v>5901</v>
      </c>
      <c r="G38" s="1">
        <f t="shared" si="2"/>
        <v>9.7515300003578886E-3</v>
      </c>
      <c r="K38" s="1">
        <f t="shared" si="6"/>
        <v>9.7515300003578886E-3</v>
      </c>
      <c r="O38" s="1">
        <f t="shared" ca="1" si="3"/>
        <v>1.5544658374315925E-3</v>
      </c>
      <c r="Q38" s="53">
        <f t="shared" si="4"/>
        <v>33052.172700000003</v>
      </c>
    </row>
    <row r="39" spans="1:18" ht="12.75" customHeight="1" x14ac:dyDescent="0.2">
      <c r="A39" s="1" t="s">
        <v>45</v>
      </c>
      <c r="B39" s="16"/>
      <c r="C39" s="24">
        <v>48071.815199999997</v>
      </c>
      <c r="D39" s="24">
        <v>2.0000000000000001E-4</v>
      </c>
      <c r="E39" s="1">
        <f t="shared" si="0"/>
        <v>5902.5123882778335</v>
      </c>
      <c r="F39" s="1">
        <f t="shared" si="1"/>
        <v>5902.5</v>
      </c>
      <c r="G39" s="1">
        <f t="shared" si="2"/>
        <v>9.438324996153824E-3</v>
      </c>
      <c r="K39" s="1">
        <f t="shared" si="6"/>
        <v>9.438324996153824E-3</v>
      </c>
      <c r="O39" s="1">
        <f t="shared" ca="1" si="3"/>
        <v>1.5516396765130457E-3</v>
      </c>
      <c r="Q39" s="53">
        <f t="shared" si="4"/>
        <v>33053.315199999997</v>
      </c>
    </row>
    <row r="40" spans="1:18" ht="12.75" customHeight="1" x14ac:dyDescent="0.2">
      <c r="A40" s="1" t="s">
        <v>45</v>
      </c>
      <c r="B40" s="16"/>
      <c r="C40" s="24">
        <v>48072.577700000002</v>
      </c>
      <c r="D40" s="24">
        <v>2.0000000000000001E-4</v>
      </c>
      <c r="E40" s="1">
        <f t="shared" si="0"/>
        <v>5903.5132080049789</v>
      </c>
      <c r="F40" s="1">
        <f t="shared" si="1"/>
        <v>5903.5</v>
      </c>
      <c r="G40" s="1">
        <f t="shared" si="2"/>
        <v>1.0062854998977855E-2</v>
      </c>
      <c r="K40" s="1">
        <f t="shared" si="6"/>
        <v>1.0062854998977855E-2</v>
      </c>
      <c r="O40" s="1">
        <f t="shared" ca="1" si="3"/>
        <v>1.5497555692340157E-3</v>
      </c>
      <c r="Q40" s="53">
        <f t="shared" si="4"/>
        <v>33054.077700000002</v>
      </c>
    </row>
    <row r="41" spans="1:18" ht="12.75" customHeight="1" x14ac:dyDescent="0.2">
      <c r="A41" s="1" t="s">
        <v>53</v>
      </c>
      <c r="B41" s="32" t="s">
        <v>55</v>
      </c>
      <c r="C41" s="24">
        <v>48072.577700000002</v>
      </c>
      <c r="D41" s="24">
        <v>2.0000000000000001E-4</v>
      </c>
      <c r="E41" s="1">
        <f t="shared" si="0"/>
        <v>5903.5132080049789</v>
      </c>
      <c r="F41" s="1">
        <f t="shared" si="1"/>
        <v>5903.5</v>
      </c>
      <c r="G41" s="1">
        <f t="shared" si="2"/>
        <v>1.0062854998977855E-2</v>
      </c>
      <c r="K41" s="1">
        <f t="shared" si="6"/>
        <v>1.0062854998977855E-2</v>
      </c>
      <c r="O41" s="1">
        <f t="shared" ca="1" si="3"/>
        <v>1.5497555692340157E-3</v>
      </c>
      <c r="Q41" s="53">
        <f t="shared" si="4"/>
        <v>33054.077700000002</v>
      </c>
    </row>
    <row r="42" spans="1:18" ht="12.75" customHeight="1" x14ac:dyDescent="0.2">
      <c r="A42" s="33" t="s">
        <v>56</v>
      </c>
      <c r="B42" s="68" t="s">
        <v>55</v>
      </c>
      <c r="C42" s="34">
        <v>48500.748</v>
      </c>
      <c r="D42" s="27" t="s">
        <v>57</v>
      </c>
      <c r="E42" s="1">
        <f t="shared" si="0"/>
        <v>6465.5083330088037</v>
      </c>
      <c r="F42" s="1">
        <f t="shared" si="1"/>
        <v>6465.5</v>
      </c>
      <c r="G42" s="1">
        <f t="shared" si="2"/>
        <v>6.3487149964203127E-3</v>
      </c>
      <c r="K42" s="1">
        <f t="shared" si="6"/>
        <v>6.3487149964203127E-3</v>
      </c>
      <c r="O42" s="1">
        <f t="shared" ca="1" si="3"/>
        <v>4.908872784189014E-4</v>
      </c>
      <c r="Q42" s="53">
        <f t="shared" si="4"/>
        <v>33482.248</v>
      </c>
    </row>
    <row r="43" spans="1:18" ht="12.75" customHeight="1" x14ac:dyDescent="0.2">
      <c r="A43" s="1" t="s">
        <v>45</v>
      </c>
      <c r="B43" s="16"/>
      <c r="C43" s="24">
        <v>48704.169900000001</v>
      </c>
      <c r="D43" s="24">
        <v>1.1000000000000001E-3</v>
      </c>
      <c r="E43" s="1">
        <f t="shared" si="0"/>
        <v>6732.5098417986865</v>
      </c>
      <c r="F43" s="1">
        <f t="shared" si="1"/>
        <v>6732.5</v>
      </c>
      <c r="G43" s="1">
        <f t="shared" si="2"/>
        <v>7.4982250007451512E-3</v>
      </c>
      <c r="K43" s="1">
        <f t="shared" si="6"/>
        <v>7.4982250007451512E-3</v>
      </c>
      <c r="O43" s="1">
        <f t="shared" ca="1" si="3"/>
        <v>-1.2169365082229447E-5</v>
      </c>
      <c r="Q43" s="53">
        <f t="shared" si="4"/>
        <v>33685.669900000001</v>
      </c>
    </row>
    <row r="44" spans="1:18" ht="12.75" customHeight="1" x14ac:dyDescent="0.2">
      <c r="A44" s="1" t="s">
        <v>45</v>
      </c>
      <c r="B44" s="16"/>
      <c r="C44" s="24">
        <v>48704.550999999999</v>
      </c>
      <c r="D44" s="24">
        <v>1.8E-3</v>
      </c>
      <c r="E44" s="1">
        <f t="shared" si="0"/>
        <v>6733.0100547796856</v>
      </c>
      <c r="F44" s="1">
        <f t="shared" si="1"/>
        <v>6733</v>
      </c>
      <c r="G44" s="1">
        <f t="shared" si="2"/>
        <v>7.6604900023085065E-3</v>
      </c>
      <c r="K44" s="1">
        <f t="shared" si="6"/>
        <v>7.6604900023085065E-3</v>
      </c>
      <c r="O44" s="1">
        <f t="shared" ca="1" si="3"/>
        <v>-1.3111418721744456E-5</v>
      </c>
      <c r="Q44" s="53">
        <f t="shared" si="4"/>
        <v>33686.050999999999</v>
      </c>
    </row>
    <row r="45" spans="1:18" ht="12.75" customHeight="1" x14ac:dyDescent="0.2">
      <c r="A45" s="33" t="s">
        <v>53</v>
      </c>
      <c r="B45" s="32" t="s">
        <v>55</v>
      </c>
      <c r="C45" s="24">
        <v>48971.815199999997</v>
      </c>
      <c r="D45" s="24">
        <v>2.0000000000000001E-4</v>
      </c>
      <c r="E45" s="1">
        <f t="shared" si="0"/>
        <v>7083.8078039183965</v>
      </c>
      <c r="F45" s="1">
        <f t="shared" si="1"/>
        <v>7084</v>
      </c>
      <c r="O45" s="1">
        <f t="shared" ca="1" si="3"/>
        <v>-6.7443307366143318E-4</v>
      </c>
      <c r="Q45" s="53">
        <f t="shared" si="4"/>
        <v>33953.315199999997</v>
      </c>
      <c r="R45" s="35">
        <f>+C45-(C$7+F45*C$8)</f>
        <v>-0.14642948000255274</v>
      </c>
    </row>
    <row r="46" spans="1:18" ht="12.75" customHeight="1" x14ac:dyDescent="0.2">
      <c r="A46" s="36" t="s">
        <v>58</v>
      </c>
      <c r="B46" s="16"/>
      <c r="C46" s="24">
        <v>52081.540099999998</v>
      </c>
      <c r="D46" s="24" t="s">
        <v>38</v>
      </c>
      <c r="E46" s="1">
        <f t="shared" si="0"/>
        <v>11165.47865755541</v>
      </c>
      <c r="F46" s="1">
        <f t="shared" si="1"/>
        <v>11165.5</v>
      </c>
      <c r="G46" s="1">
        <f t="shared" ref="G46:G71" si="7">+C46-(C$7+F46*C$8)</f>
        <v>-1.6260285003227182E-2</v>
      </c>
      <c r="K46" s="1">
        <f>+G46</f>
        <v>-1.6260285003227182E-2</v>
      </c>
      <c r="O46" s="1">
        <f t="shared" ca="1" si="3"/>
        <v>-8.3644169330242199E-3</v>
      </c>
      <c r="Q46" s="53">
        <f t="shared" si="4"/>
        <v>37063.040099999998</v>
      </c>
    </row>
    <row r="47" spans="1:18" ht="12.75" customHeight="1" x14ac:dyDescent="0.2">
      <c r="A47" s="36" t="s">
        <v>58</v>
      </c>
      <c r="B47" s="16"/>
      <c r="C47" s="24">
        <v>52081.921000000002</v>
      </c>
      <c r="D47" s="24" t="s">
        <v>38</v>
      </c>
      <c r="E47" s="1">
        <f t="shared" si="0"/>
        <v>11165.978608026324</v>
      </c>
      <c r="F47" s="1">
        <f t="shared" si="1"/>
        <v>11166</v>
      </c>
      <c r="G47" s="1">
        <f t="shared" si="7"/>
        <v>-1.6298019996611401E-2</v>
      </c>
      <c r="K47" s="1">
        <f>+G47</f>
        <v>-1.6298019996611401E-2</v>
      </c>
      <c r="O47" s="1">
        <f t="shared" ca="1" si="3"/>
        <v>-8.3653589866637366E-3</v>
      </c>
      <c r="Q47" s="53">
        <f t="shared" si="4"/>
        <v>37063.421000000002</v>
      </c>
    </row>
    <row r="48" spans="1:18" ht="12.75" customHeight="1" x14ac:dyDescent="0.2">
      <c r="A48" s="33" t="s">
        <v>45</v>
      </c>
      <c r="B48" s="16"/>
      <c r="C48" s="24">
        <v>52385.904600000002</v>
      </c>
      <c r="D48" s="24">
        <v>3.5000000000000001E-3</v>
      </c>
      <c r="E48" s="1">
        <f t="shared" si="0"/>
        <v>11564.972422592895</v>
      </c>
      <c r="F48" s="1">
        <f t="shared" si="1"/>
        <v>11565</v>
      </c>
      <c r="G48" s="1">
        <f t="shared" si="7"/>
        <v>-2.1010550000937656E-2</v>
      </c>
      <c r="K48" s="1">
        <f>+G48</f>
        <v>-2.1010550000937656E-2</v>
      </c>
      <c r="O48" s="1">
        <f t="shared" ca="1" si="3"/>
        <v>-9.117117790996887E-3</v>
      </c>
      <c r="Q48" s="53">
        <f t="shared" si="4"/>
        <v>37367.404600000002</v>
      </c>
    </row>
    <row r="49" spans="1:24" ht="12.75" customHeight="1" x14ac:dyDescent="0.2">
      <c r="A49" s="36" t="s">
        <v>59</v>
      </c>
      <c r="B49" s="16"/>
      <c r="C49" s="24">
        <v>52385.904600000002</v>
      </c>
      <c r="D49" s="24" t="s">
        <v>37</v>
      </c>
      <c r="E49" s="1">
        <f t="shared" si="0"/>
        <v>11564.972422592895</v>
      </c>
      <c r="F49" s="1">
        <f t="shared" si="1"/>
        <v>11565</v>
      </c>
      <c r="G49" s="1">
        <f t="shared" si="7"/>
        <v>-2.1010550000937656E-2</v>
      </c>
      <c r="J49" s="1">
        <f>+G49</f>
        <v>-2.1010550000937656E-2</v>
      </c>
      <c r="O49" s="1">
        <f t="shared" ca="1" si="3"/>
        <v>-9.117117790996887E-3</v>
      </c>
      <c r="Q49" s="53">
        <f t="shared" si="4"/>
        <v>37367.404600000002</v>
      </c>
    </row>
    <row r="50" spans="1:24" ht="12.75" customHeight="1" x14ac:dyDescent="0.2">
      <c r="A50" s="36" t="s">
        <v>58</v>
      </c>
      <c r="B50" s="16"/>
      <c r="C50" s="24">
        <v>52729.129200000003</v>
      </c>
      <c r="D50" s="24" t="s">
        <v>38</v>
      </c>
      <c r="E50" s="1">
        <f t="shared" si="0"/>
        <v>12015.472029831861</v>
      </c>
      <c r="F50" s="1">
        <f t="shared" si="1"/>
        <v>12015.5</v>
      </c>
      <c r="G50" s="1">
        <f t="shared" si="7"/>
        <v>-2.1309784999175463E-2</v>
      </c>
      <c r="K50" s="1">
        <f t="shared" ref="K50:K62" si="8">+G50</f>
        <v>-2.1309784999175463E-2</v>
      </c>
      <c r="O50" s="1">
        <f t="shared" ca="1" si="3"/>
        <v>-9.9659081202001058E-3</v>
      </c>
      <c r="Q50" s="53">
        <f t="shared" si="4"/>
        <v>37710.629200000003</v>
      </c>
    </row>
    <row r="51" spans="1:24" ht="12.75" customHeight="1" x14ac:dyDescent="0.2">
      <c r="A51" s="36" t="s">
        <v>58</v>
      </c>
      <c r="B51" s="16"/>
      <c r="C51" s="24">
        <v>52729.508099999999</v>
      </c>
      <c r="D51" s="24" t="s">
        <v>38</v>
      </c>
      <c r="E51" s="1">
        <f t="shared" si="0"/>
        <v>12015.96935520184</v>
      </c>
      <c r="F51" s="1">
        <f t="shared" si="1"/>
        <v>12016</v>
      </c>
      <c r="G51" s="1">
        <f t="shared" si="7"/>
        <v>-2.3347520000243094E-2</v>
      </c>
      <c r="K51" s="1">
        <f t="shared" si="8"/>
        <v>-2.3347520000243094E-2</v>
      </c>
      <c r="O51" s="1">
        <f t="shared" ca="1" si="3"/>
        <v>-9.9668501738396191E-3</v>
      </c>
      <c r="Q51" s="53">
        <f t="shared" si="4"/>
        <v>37711.008099999999</v>
      </c>
    </row>
    <row r="52" spans="1:24" x14ac:dyDescent="0.2">
      <c r="A52" s="37" t="s">
        <v>60</v>
      </c>
      <c r="B52" s="38" t="s">
        <v>55</v>
      </c>
      <c r="C52" s="39">
        <v>57578.453000000001</v>
      </c>
      <c r="D52" s="39">
        <v>8.0000000000000002E-3</v>
      </c>
      <c r="E52" s="1">
        <f t="shared" si="0"/>
        <v>18380.45422305039</v>
      </c>
      <c r="F52" s="1">
        <f t="shared" si="1"/>
        <v>18380.5</v>
      </c>
      <c r="G52" s="1">
        <f t="shared" si="7"/>
        <v>-3.4876334997534286E-2</v>
      </c>
      <c r="K52" s="1">
        <f t="shared" si="8"/>
        <v>-3.4876334997534286E-2</v>
      </c>
      <c r="O52" s="1">
        <f t="shared" ca="1" si="3"/>
        <v>-2.1958250951228931E-2</v>
      </c>
      <c r="Q52" s="53">
        <f t="shared" si="4"/>
        <v>42559.953000000001</v>
      </c>
    </row>
    <row r="53" spans="1:24" x14ac:dyDescent="0.2">
      <c r="A53" s="37" t="s">
        <v>60</v>
      </c>
      <c r="B53" s="38" t="s">
        <v>55</v>
      </c>
      <c r="C53" s="39">
        <v>57581.500999999997</v>
      </c>
      <c r="D53" s="39">
        <v>1.0999999999999999E-2</v>
      </c>
      <c r="E53" s="1">
        <f t="shared" ref="E53:E71" si="9">+(C53-C$7)/C$8</f>
        <v>18384.454876858021</v>
      </c>
      <c r="F53" s="1">
        <f t="shared" ref="F53:F71" si="10">ROUND(2*E53,0)/2</f>
        <v>18384.5</v>
      </c>
      <c r="G53" s="1">
        <f t="shared" si="7"/>
        <v>-3.4378215008473489E-2</v>
      </c>
      <c r="K53" s="1">
        <f t="shared" si="8"/>
        <v>-3.4378215008473489E-2</v>
      </c>
      <c r="O53" s="1">
        <f t="shared" ref="O53:O71" ca="1" si="11">+C$11+C$12*$F53</f>
        <v>-2.1965787380345051E-2</v>
      </c>
      <c r="Q53" s="53">
        <f t="shared" ref="Q53:Q71" si="12">+C53-15018.5</f>
        <v>42563.000999999997</v>
      </c>
    </row>
    <row r="54" spans="1:24" x14ac:dyDescent="0.2">
      <c r="A54" s="40" t="s">
        <v>61</v>
      </c>
      <c r="B54" s="41" t="s">
        <v>54</v>
      </c>
      <c r="C54" s="42">
        <v>57920.487999999998</v>
      </c>
      <c r="D54" s="42">
        <v>4.0000000000000001E-3</v>
      </c>
      <c r="E54" s="1">
        <f t="shared" si="9"/>
        <v>18829.392420259963</v>
      </c>
      <c r="F54" s="1">
        <f t="shared" si="10"/>
        <v>18829.5</v>
      </c>
      <c r="G54" s="1">
        <f t="shared" si="7"/>
        <v>-8.1962365002254955E-2</v>
      </c>
      <c r="K54" s="1">
        <f t="shared" si="8"/>
        <v>-8.1962365002254955E-2</v>
      </c>
      <c r="O54" s="1">
        <f t="shared" ca="1" si="11"/>
        <v>-2.28042151195136E-2</v>
      </c>
      <c r="Q54" s="53">
        <f t="shared" si="12"/>
        <v>42901.987999999998</v>
      </c>
    </row>
    <row r="55" spans="1:24" x14ac:dyDescent="0.2">
      <c r="A55" s="40" t="s">
        <v>61</v>
      </c>
      <c r="B55" s="41" t="s">
        <v>54</v>
      </c>
      <c r="C55" s="42">
        <v>57928.535000000003</v>
      </c>
      <c r="D55" s="42">
        <v>5.0000000000000001E-3</v>
      </c>
      <c r="E55" s="1">
        <f t="shared" si="9"/>
        <v>18839.954513826258</v>
      </c>
      <c r="F55" s="1">
        <f t="shared" si="10"/>
        <v>18840</v>
      </c>
      <c r="G55" s="1">
        <f t="shared" si="7"/>
        <v>-3.4654799994314089E-2</v>
      </c>
      <c r="K55" s="1">
        <f t="shared" si="8"/>
        <v>-3.4654799994314089E-2</v>
      </c>
      <c r="O55" s="1">
        <f t="shared" ca="1" si="11"/>
        <v>-2.282399824594342E-2</v>
      </c>
      <c r="Q55" s="53">
        <f t="shared" si="12"/>
        <v>42910.035000000003</v>
      </c>
    </row>
    <row r="56" spans="1:24" x14ac:dyDescent="0.2">
      <c r="A56" s="40" t="s">
        <v>61</v>
      </c>
      <c r="B56" s="41" t="s">
        <v>55</v>
      </c>
      <c r="C56" s="42">
        <v>57981.487000000001</v>
      </c>
      <c r="D56" s="42">
        <v>5.0000000000000001E-3</v>
      </c>
      <c r="E56" s="1">
        <f t="shared" si="9"/>
        <v>18909.456685880701</v>
      </c>
      <c r="F56" s="1">
        <f t="shared" si="10"/>
        <v>18909.5</v>
      </c>
      <c r="G56" s="1">
        <f t="shared" si="7"/>
        <v>-3.2999964998452924E-2</v>
      </c>
      <c r="K56" s="1">
        <f t="shared" si="8"/>
        <v>-3.2999964998452924E-2</v>
      </c>
      <c r="O56" s="1">
        <f t="shared" ca="1" si="11"/>
        <v>-2.2954943701836036E-2</v>
      </c>
      <c r="Q56" s="53">
        <f t="shared" si="12"/>
        <v>42962.987000000001</v>
      </c>
    </row>
    <row r="57" spans="1:24" x14ac:dyDescent="0.2">
      <c r="A57" s="43" t="s">
        <v>62</v>
      </c>
      <c r="B57" s="44" t="s">
        <v>54</v>
      </c>
      <c r="C57" s="45">
        <v>58730.811900000001</v>
      </c>
      <c r="D57" s="45">
        <v>1.8E-3</v>
      </c>
      <c r="E57" s="1">
        <f t="shared" si="9"/>
        <v>19892.98342943106</v>
      </c>
      <c r="F57" s="1">
        <f t="shared" si="10"/>
        <v>19893</v>
      </c>
      <c r="G57" s="1">
        <f t="shared" si="7"/>
        <v>-1.2624709997908212E-2</v>
      </c>
      <c r="K57" s="1">
        <f t="shared" si="8"/>
        <v>-1.2624709997908212E-2</v>
      </c>
      <c r="O57" s="1">
        <f t="shared" ca="1" si="11"/>
        <v>-2.480796321076249E-2</v>
      </c>
      <c r="Q57" s="53">
        <f t="shared" si="12"/>
        <v>43712.311900000001</v>
      </c>
    </row>
    <row r="58" spans="1:24" x14ac:dyDescent="0.2">
      <c r="A58" s="50" t="s">
        <v>87</v>
      </c>
      <c r="B58" s="51" t="s">
        <v>54</v>
      </c>
      <c r="C58" s="52">
        <v>59032.124669999997</v>
      </c>
      <c r="D58" s="52">
        <v>2.64E-3</v>
      </c>
      <c r="E58" s="1">
        <f t="shared" si="9"/>
        <v>20288.471644847676</v>
      </c>
      <c r="F58" s="1">
        <f t="shared" si="10"/>
        <v>20288.5</v>
      </c>
      <c r="G58" s="1">
        <f t="shared" si="7"/>
        <v>-2.16030950032291E-2</v>
      </c>
      <c r="K58" s="1">
        <f t="shared" si="8"/>
        <v>-2.16030950032291E-2</v>
      </c>
      <c r="O58" s="1">
        <f t="shared" ca="1" si="11"/>
        <v>-2.555312763961903E-2</v>
      </c>
      <c r="Q58" s="53">
        <f t="shared" si="12"/>
        <v>44013.624669999997</v>
      </c>
    </row>
    <row r="59" spans="1:24" ht="12" customHeight="1" x14ac:dyDescent="0.2">
      <c r="A59" s="50" t="s">
        <v>87</v>
      </c>
      <c r="B59" s="51" t="s">
        <v>54</v>
      </c>
      <c r="C59" s="52">
        <v>59032.124940000002</v>
      </c>
      <c r="D59" s="52">
        <v>3.4399999999999999E-3</v>
      </c>
      <c r="E59" s="1">
        <f t="shared" si="9"/>
        <v>20288.471999236306</v>
      </c>
      <c r="F59" s="1">
        <f t="shared" si="10"/>
        <v>20288.5</v>
      </c>
      <c r="G59" s="1">
        <f t="shared" si="7"/>
        <v>-2.1333094999135938E-2</v>
      </c>
      <c r="K59" s="1">
        <f t="shared" si="8"/>
        <v>-2.1333094999135938E-2</v>
      </c>
      <c r="O59" s="1">
        <f t="shared" ca="1" si="11"/>
        <v>-2.555312763961903E-2</v>
      </c>
      <c r="Q59" s="53">
        <f t="shared" si="12"/>
        <v>44013.624940000002</v>
      </c>
    </row>
    <row r="60" spans="1:24" ht="12" customHeight="1" x14ac:dyDescent="0.2">
      <c r="A60" s="50" t="s">
        <v>87</v>
      </c>
      <c r="B60" s="51" t="s">
        <v>55</v>
      </c>
      <c r="C60" s="52">
        <v>59062.979659999997</v>
      </c>
      <c r="D60" s="52">
        <v>3.3600000000000001E-3</v>
      </c>
      <c r="E60" s="1">
        <f t="shared" si="9"/>
        <v>20328.970376221714</v>
      </c>
      <c r="F60" s="1">
        <f t="shared" si="10"/>
        <v>20329</v>
      </c>
      <c r="G60" s="1">
        <f t="shared" si="7"/>
        <v>-2.2569630003999919E-2</v>
      </c>
      <c r="K60" s="1">
        <f t="shared" si="8"/>
        <v>-2.2569630003999919E-2</v>
      </c>
      <c r="O60" s="1">
        <f t="shared" ca="1" si="11"/>
        <v>-2.5629433984419765E-2</v>
      </c>
      <c r="Q60" s="53">
        <f t="shared" si="12"/>
        <v>44044.479659999997</v>
      </c>
    </row>
    <row r="61" spans="1:24" ht="12" customHeight="1" x14ac:dyDescent="0.2">
      <c r="A61" s="50" t="s">
        <v>87</v>
      </c>
      <c r="B61" s="51" t="s">
        <v>55</v>
      </c>
      <c r="C61" s="52">
        <v>59062.981090000001</v>
      </c>
      <c r="D61" s="52">
        <v>2.9199999999999999E-3</v>
      </c>
      <c r="E61" s="1">
        <f t="shared" si="9"/>
        <v>20328.972253168882</v>
      </c>
      <c r="F61" s="1">
        <f t="shared" si="10"/>
        <v>20329</v>
      </c>
      <c r="G61" s="1">
        <f t="shared" si="7"/>
        <v>-2.113963000010699E-2</v>
      </c>
      <c r="K61" s="1">
        <f t="shared" si="8"/>
        <v>-2.113963000010699E-2</v>
      </c>
      <c r="O61" s="1">
        <f t="shared" ca="1" si="11"/>
        <v>-2.5629433984419765E-2</v>
      </c>
      <c r="Q61" s="53">
        <f t="shared" si="12"/>
        <v>44044.481090000001</v>
      </c>
    </row>
    <row r="62" spans="1:24" ht="12" customHeight="1" x14ac:dyDescent="0.2">
      <c r="A62" s="50" t="s">
        <v>87</v>
      </c>
      <c r="B62" s="51" t="s">
        <v>55</v>
      </c>
      <c r="C62" s="52">
        <v>59062.98156</v>
      </c>
      <c r="D62" s="52">
        <v>2.9299999999999999E-3</v>
      </c>
      <c r="E62" s="1">
        <f t="shared" si="9"/>
        <v>20328.972870067599</v>
      </c>
      <c r="F62" s="1">
        <f t="shared" si="10"/>
        <v>20329</v>
      </c>
      <c r="G62" s="1">
        <f t="shared" si="7"/>
        <v>-2.0669630001066253E-2</v>
      </c>
      <c r="K62" s="1">
        <f t="shared" si="8"/>
        <v>-2.0669630001066253E-2</v>
      </c>
      <c r="O62" s="1">
        <f t="shared" ca="1" si="11"/>
        <v>-2.5629433984419765E-2</v>
      </c>
      <c r="Q62" s="53">
        <f t="shared" si="12"/>
        <v>44044.48156</v>
      </c>
    </row>
    <row r="63" spans="1:24" ht="12" customHeight="1" x14ac:dyDescent="0.2">
      <c r="A63" s="59" t="s">
        <v>91</v>
      </c>
      <c r="B63" s="60" t="s">
        <v>55</v>
      </c>
      <c r="C63" s="61">
        <v>59362.020664008334</v>
      </c>
      <c r="D63" s="61">
        <v>3.2499999999999999E-4</v>
      </c>
      <c r="E63" s="1">
        <f t="shared" si="9"/>
        <v>20721.476784136827</v>
      </c>
      <c r="F63" s="1">
        <f t="shared" si="10"/>
        <v>20721.5</v>
      </c>
      <c r="G63" s="1">
        <f t="shared" si="7"/>
        <v>-1.7687596664472949E-2</v>
      </c>
      <c r="L63" s="1">
        <f t="shared" ref="L63:L68" si="13">+G63</f>
        <v>-1.7687596664472949E-2</v>
      </c>
      <c r="O63" s="1">
        <f t="shared" ca="1" si="11"/>
        <v>-2.6368946091439218E-2</v>
      </c>
      <c r="Q63" s="53">
        <f t="shared" si="12"/>
        <v>44343.520664008334</v>
      </c>
      <c r="X63" s="1" t="s">
        <v>92</v>
      </c>
    </row>
    <row r="64" spans="1:24" ht="12" customHeight="1" x14ac:dyDescent="0.2">
      <c r="A64" s="59" t="s">
        <v>91</v>
      </c>
      <c r="B64" s="60" t="s">
        <v>55</v>
      </c>
      <c r="C64" s="61">
        <v>59362.401563990396</v>
      </c>
      <c r="D64" s="61">
        <v>4.08E-4</v>
      </c>
      <c r="E64" s="1">
        <f t="shared" si="9"/>
        <v>20721.97673458419</v>
      </c>
      <c r="F64" s="1">
        <f t="shared" si="10"/>
        <v>20722</v>
      </c>
      <c r="G64" s="1">
        <f t="shared" si="7"/>
        <v>-1.7725349607644603E-2</v>
      </c>
      <c r="L64" s="1">
        <f t="shared" si="13"/>
        <v>-1.7725349607644603E-2</v>
      </c>
      <c r="O64" s="1">
        <f t="shared" ca="1" si="11"/>
        <v>-2.6369888145078731E-2</v>
      </c>
      <c r="Q64" s="53">
        <f t="shared" si="12"/>
        <v>44343.901563990396</v>
      </c>
      <c r="X64" s="1" t="s">
        <v>92</v>
      </c>
    </row>
    <row r="65" spans="1:24" ht="12" customHeight="1" x14ac:dyDescent="0.2">
      <c r="A65" s="59" t="s">
        <v>91</v>
      </c>
      <c r="B65" s="60" t="s">
        <v>55</v>
      </c>
      <c r="C65" s="61">
        <v>59374.21087317029</v>
      </c>
      <c r="D65" s="61">
        <v>4.0299999999999998E-4</v>
      </c>
      <c r="E65" s="1">
        <f t="shared" si="9"/>
        <v>20737.477048802069</v>
      </c>
      <c r="F65" s="1">
        <f t="shared" si="10"/>
        <v>20737.5</v>
      </c>
      <c r="G65" s="1">
        <f t="shared" si="7"/>
        <v>-1.7485954711446539E-2</v>
      </c>
      <c r="L65" s="1">
        <f t="shared" si="13"/>
        <v>-1.7485954711446539E-2</v>
      </c>
      <c r="O65" s="1">
        <f t="shared" ca="1" si="11"/>
        <v>-2.6399091807903705E-2</v>
      </c>
      <c r="Q65" s="53">
        <f t="shared" si="12"/>
        <v>44355.71087317029</v>
      </c>
      <c r="X65" s="1" t="s">
        <v>92</v>
      </c>
    </row>
    <row r="66" spans="1:24" ht="12" customHeight="1" x14ac:dyDescent="0.2">
      <c r="A66" s="59" t="s">
        <v>91</v>
      </c>
      <c r="B66" s="60" t="s">
        <v>55</v>
      </c>
      <c r="C66" s="61">
        <v>59374.591703146696</v>
      </c>
      <c r="D66" s="61">
        <v>3.1799999999999998E-4</v>
      </c>
      <c r="E66" s="1">
        <f t="shared" si="9"/>
        <v>20737.976907363478</v>
      </c>
      <c r="F66" s="1">
        <f t="shared" si="10"/>
        <v>20738</v>
      </c>
      <c r="G66" s="1">
        <f t="shared" si="7"/>
        <v>-1.7593713302630931E-2</v>
      </c>
      <c r="L66" s="1">
        <f t="shared" si="13"/>
        <v>-1.7593713302630931E-2</v>
      </c>
      <c r="O66" s="1">
        <f t="shared" ca="1" si="11"/>
        <v>-2.6400033861543219E-2</v>
      </c>
      <c r="Q66" s="53">
        <f t="shared" si="12"/>
        <v>44356.091703146696</v>
      </c>
      <c r="X66" s="1" t="s">
        <v>92</v>
      </c>
    </row>
    <row r="67" spans="1:24" ht="12" customHeight="1" x14ac:dyDescent="0.2">
      <c r="A67" s="59" t="s">
        <v>91</v>
      </c>
      <c r="B67" s="60" t="s">
        <v>55</v>
      </c>
      <c r="C67" s="61">
        <v>59389.06767288968</v>
      </c>
      <c r="D67" s="61">
        <v>3.7599999999999998E-4</v>
      </c>
      <c r="E67" s="1">
        <f t="shared" si="9"/>
        <v>20756.977348134962</v>
      </c>
      <c r="F67" s="1">
        <f t="shared" si="10"/>
        <v>20757</v>
      </c>
      <c r="G67" s="1">
        <f t="shared" si="7"/>
        <v>-1.7257900319236796E-2</v>
      </c>
      <c r="L67" s="1">
        <f t="shared" si="13"/>
        <v>-1.7257900319236796E-2</v>
      </c>
      <c r="O67" s="1">
        <f t="shared" ca="1" si="11"/>
        <v>-2.6435831899844799E-2</v>
      </c>
      <c r="Q67" s="53">
        <f t="shared" si="12"/>
        <v>44370.56767288968</v>
      </c>
      <c r="X67" s="1" t="s">
        <v>92</v>
      </c>
    </row>
    <row r="68" spans="1:24" ht="12" customHeight="1" x14ac:dyDescent="0.2">
      <c r="A68" s="59" t="s">
        <v>91</v>
      </c>
      <c r="B68" s="60" t="s">
        <v>55</v>
      </c>
      <c r="C68" s="61">
        <v>59389.44820287358</v>
      </c>
      <c r="D68" s="61">
        <v>1.472E-3</v>
      </c>
      <c r="E68" s="1">
        <f t="shared" si="9"/>
        <v>20757.47681294107</v>
      </c>
      <c r="F68" s="1">
        <f t="shared" si="10"/>
        <v>20757.5</v>
      </c>
      <c r="G68" s="1">
        <f t="shared" si="7"/>
        <v>-1.7665651423158124E-2</v>
      </c>
      <c r="L68" s="1">
        <f t="shared" si="13"/>
        <v>-1.7665651423158124E-2</v>
      </c>
      <c r="O68" s="1">
        <f t="shared" ca="1" si="11"/>
        <v>-2.6436773953484313E-2</v>
      </c>
      <c r="Q68" s="53">
        <f t="shared" si="12"/>
        <v>44370.94820287358</v>
      </c>
      <c r="X68" s="1" t="s">
        <v>92</v>
      </c>
    </row>
    <row r="69" spans="1:24" x14ac:dyDescent="0.2">
      <c r="A69" s="55" t="s">
        <v>89</v>
      </c>
      <c r="B69" s="56" t="s">
        <v>55</v>
      </c>
      <c r="C69" s="62">
        <v>59395.542000000001</v>
      </c>
      <c r="D69" s="63">
        <v>5.0000000000000001E-3</v>
      </c>
      <c r="E69" s="1">
        <f t="shared" si="9"/>
        <v>20765.475229173608</v>
      </c>
      <c r="F69" s="1">
        <f t="shared" si="10"/>
        <v>20765.5</v>
      </c>
      <c r="G69" s="1">
        <f t="shared" si="7"/>
        <v>-1.8872284999815747E-2</v>
      </c>
      <c r="K69" s="1">
        <f>+G69</f>
        <v>-1.8872284999815747E-2</v>
      </c>
      <c r="O69" s="1">
        <f t="shared" ca="1" si="11"/>
        <v>-2.6451846811716553E-2</v>
      </c>
      <c r="Q69" s="53">
        <f t="shared" si="12"/>
        <v>44377.042000000001</v>
      </c>
    </row>
    <row r="70" spans="1:24" x14ac:dyDescent="0.2">
      <c r="A70" s="55" t="s">
        <v>89</v>
      </c>
      <c r="B70" s="56" t="s">
        <v>55</v>
      </c>
      <c r="C70" s="62">
        <v>59400.495000000003</v>
      </c>
      <c r="D70" s="63">
        <v>7.0000000000000001E-3</v>
      </c>
      <c r="E70" s="1">
        <f t="shared" si="9"/>
        <v>20771.976291611019</v>
      </c>
      <c r="F70" s="1">
        <f t="shared" si="10"/>
        <v>20772</v>
      </c>
      <c r="G70" s="1">
        <f t="shared" si="7"/>
        <v>-1.8062839997583069E-2</v>
      </c>
      <c r="K70" s="1">
        <f>+G70</f>
        <v>-1.8062839997583069E-2</v>
      </c>
      <c r="O70" s="1">
        <f t="shared" ca="1" si="11"/>
        <v>-2.6464093509030253E-2</v>
      </c>
      <c r="Q70" s="53">
        <f t="shared" si="12"/>
        <v>44381.995000000003</v>
      </c>
    </row>
    <row r="71" spans="1:24" x14ac:dyDescent="0.2">
      <c r="A71" s="57" t="s">
        <v>90</v>
      </c>
      <c r="B71" s="58" t="s">
        <v>55</v>
      </c>
      <c r="C71" s="64">
        <v>59749.058478999883</v>
      </c>
      <c r="D71" s="65">
        <v>2.8E-3</v>
      </c>
      <c r="E71" s="1">
        <f t="shared" si="9"/>
        <v>21229.483446946891</v>
      </c>
      <c r="F71" s="1">
        <f t="shared" si="10"/>
        <v>21229.5</v>
      </c>
      <c r="G71" s="1">
        <f t="shared" si="7"/>
        <v>-1.2611365120392293E-2</v>
      </c>
      <c r="K71" s="1">
        <f>+G71</f>
        <v>-1.2611365120392293E-2</v>
      </c>
      <c r="O71" s="1">
        <f t="shared" ca="1" si="11"/>
        <v>-2.7326072589186689E-2</v>
      </c>
      <c r="Q71" s="53">
        <f t="shared" si="12"/>
        <v>44730.558478999883</v>
      </c>
      <c r="X71" s="1" t="s">
        <v>92</v>
      </c>
    </row>
    <row r="72" spans="1:24" x14ac:dyDescent="0.2">
      <c r="B72" s="16"/>
      <c r="C72" s="24"/>
      <c r="D72" s="24"/>
    </row>
    <row r="73" spans="1:24" x14ac:dyDescent="0.2">
      <c r="B73" s="16"/>
      <c r="C73" s="24"/>
      <c r="D73" s="24"/>
    </row>
    <row r="74" spans="1:24" x14ac:dyDescent="0.2">
      <c r="B74" s="16"/>
      <c r="C74" s="24"/>
      <c r="D74" s="24"/>
    </row>
    <row r="75" spans="1:24" x14ac:dyDescent="0.2">
      <c r="B75" s="16"/>
      <c r="C75" s="24"/>
      <c r="D75" s="24"/>
    </row>
    <row r="76" spans="1:24" x14ac:dyDescent="0.2">
      <c r="B76" s="16"/>
      <c r="C76" s="24"/>
      <c r="D76" s="24"/>
    </row>
    <row r="77" spans="1:24" x14ac:dyDescent="0.2">
      <c r="B77" s="16"/>
      <c r="C77" s="24"/>
      <c r="D77" s="24"/>
    </row>
    <row r="78" spans="1:24" x14ac:dyDescent="0.2">
      <c r="B78" s="16"/>
      <c r="C78" s="24"/>
      <c r="D78" s="24"/>
    </row>
    <row r="79" spans="1:24" x14ac:dyDescent="0.2">
      <c r="B79" s="16"/>
      <c r="C79" s="24"/>
      <c r="D79" s="24"/>
    </row>
    <row r="80" spans="1:24" x14ac:dyDescent="0.2">
      <c r="B80" s="16"/>
      <c r="C80" s="24"/>
      <c r="D80" s="24"/>
    </row>
    <row r="81" spans="2:4" x14ac:dyDescent="0.2">
      <c r="B81" s="16"/>
      <c r="C81" s="24"/>
      <c r="D81" s="24"/>
    </row>
    <row r="82" spans="2:4" x14ac:dyDescent="0.2">
      <c r="B82" s="16"/>
      <c r="C82" s="24"/>
      <c r="D82" s="24"/>
    </row>
    <row r="83" spans="2:4" x14ac:dyDescent="0.2">
      <c r="B83" s="16"/>
      <c r="C83" s="24"/>
      <c r="D83" s="24"/>
    </row>
    <row r="84" spans="2:4" x14ac:dyDescent="0.2">
      <c r="B84" s="16"/>
      <c r="C84" s="24"/>
      <c r="D84" s="24"/>
    </row>
    <row r="85" spans="2:4" x14ac:dyDescent="0.2">
      <c r="B85" s="16"/>
      <c r="C85" s="24"/>
      <c r="D85" s="24"/>
    </row>
    <row r="86" spans="2:4" x14ac:dyDescent="0.2">
      <c r="B86" s="16"/>
      <c r="C86" s="24"/>
      <c r="D86" s="24"/>
    </row>
    <row r="87" spans="2:4" x14ac:dyDescent="0.2">
      <c r="B87" s="16"/>
      <c r="C87" s="24"/>
      <c r="D87" s="24"/>
    </row>
    <row r="88" spans="2:4" x14ac:dyDescent="0.2">
      <c r="B88" s="16"/>
      <c r="C88" s="24"/>
      <c r="D88" s="24"/>
    </row>
    <row r="89" spans="2:4" x14ac:dyDescent="0.2">
      <c r="B89" s="16"/>
      <c r="C89" s="24"/>
      <c r="D89" s="24"/>
    </row>
    <row r="90" spans="2:4" x14ac:dyDescent="0.2">
      <c r="B90" s="16"/>
      <c r="C90" s="24"/>
      <c r="D90" s="24"/>
    </row>
    <row r="91" spans="2:4" x14ac:dyDescent="0.2">
      <c r="B91" s="16"/>
      <c r="C91" s="24"/>
      <c r="D91" s="24"/>
    </row>
    <row r="92" spans="2:4" x14ac:dyDescent="0.2">
      <c r="B92" s="16"/>
      <c r="C92" s="24"/>
      <c r="D92" s="24"/>
    </row>
    <row r="93" spans="2:4" x14ac:dyDescent="0.2">
      <c r="C93" s="24"/>
      <c r="D93" s="24"/>
    </row>
  </sheetData>
  <sheetProtection selectLockedCells="1" selectUnlockedCells="1"/>
  <sortState xmlns:xlrd2="http://schemas.microsoft.com/office/spreadsheetml/2017/richdata2" ref="A21:AH71">
    <sortCondition ref="C21:C7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D83"/>
  <sheetViews>
    <sheetView zoomScaleNormal="100" workbookViewId="0">
      <pane xSplit="14" ySplit="22" topLeftCell="O55" activePane="bottomRight" state="frozen"/>
      <selection pane="topRight" activeCell="O1" sqref="O1"/>
      <selection pane="bottomLeft" activeCell="A23" sqref="A23"/>
      <selection pane="bottomRight" activeCell="S65" sqref="S65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4.5703125" style="1" customWidth="1"/>
    <col min="4" max="4" width="9.42578125" style="1" customWidth="1"/>
    <col min="5" max="5" width="10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x14ac:dyDescent="0.2">
      <c r="A2" s="1" t="s">
        <v>1</v>
      </c>
      <c r="B2" s="3" t="s">
        <v>2</v>
      </c>
      <c r="C2" s="4" t="s">
        <v>3</v>
      </c>
    </row>
    <row r="3" spans="1:7" x14ac:dyDescent="0.2">
      <c r="A3" s="13" t="s">
        <v>63</v>
      </c>
      <c r="C3" s="4"/>
    </row>
    <row r="4" spans="1:7" x14ac:dyDescent="0.2">
      <c r="A4" s="5" t="s">
        <v>5</v>
      </c>
      <c r="C4" s="6">
        <v>43574.835800000001</v>
      </c>
      <c r="D4" s="7">
        <v>0.76187547</v>
      </c>
    </row>
    <row r="6" spans="1:7" x14ac:dyDescent="0.2">
      <c r="A6" s="5" t="s">
        <v>8</v>
      </c>
    </row>
    <row r="7" spans="1:7" x14ac:dyDescent="0.2">
      <c r="A7" s="1" t="s">
        <v>9</v>
      </c>
      <c r="C7" s="1">
        <v>43574.835800000001</v>
      </c>
    </row>
    <row r="8" spans="1:7" x14ac:dyDescent="0.2">
      <c r="A8" s="1" t="s">
        <v>10</v>
      </c>
      <c r="C8" s="1">
        <v>0.76187547</v>
      </c>
    </row>
    <row r="9" spans="1:7" x14ac:dyDescent="0.2">
      <c r="A9" s="8" t="s">
        <v>6</v>
      </c>
      <c r="B9"/>
      <c r="C9" s="9">
        <v>-9.5</v>
      </c>
      <c r="D9" t="s">
        <v>7</v>
      </c>
    </row>
    <row r="10" spans="1:7" x14ac:dyDescent="0.2">
      <c r="C10" s="14" t="s">
        <v>12</v>
      </c>
      <c r="D10" s="14" t="s">
        <v>13</v>
      </c>
    </row>
    <row r="11" spans="1:7" x14ac:dyDescent="0.2">
      <c r="A11" s="1" t="s">
        <v>14</v>
      </c>
      <c r="C11" s="15">
        <f ca="1">INTERCEPT(INDIRECT($G$11):G981,INDIRECT($F$11):F981)</f>
        <v>1.2277822669720648E-2</v>
      </c>
      <c r="D11" s="16"/>
      <c r="F11" s="12" t="str">
        <f>"F"&amp;E19</f>
        <v>F21</v>
      </c>
      <c r="G11" s="13" t="str">
        <f>"G"&amp;E19</f>
        <v>G21</v>
      </c>
    </row>
    <row r="12" spans="1:7" x14ac:dyDescent="0.2">
      <c r="A12" s="1" t="s">
        <v>15</v>
      </c>
      <c r="C12" s="15">
        <f ca="1">SLOPE(INDIRECT($G$11):G981,INDIRECT($F$11):F981)</f>
        <v>-1.8448799533438028E-6</v>
      </c>
      <c r="D12" s="16"/>
    </row>
    <row r="13" spans="1:7" x14ac:dyDescent="0.2">
      <c r="A13" s="1" t="s">
        <v>16</v>
      </c>
      <c r="C13" s="16" t="s">
        <v>17</v>
      </c>
    </row>
    <row r="14" spans="1:7" x14ac:dyDescent="0.2">
      <c r="A14" s="1" t="s">
        <v>18</v>
      </c>
      <c r="C14"/>
      <c r="E14" s="10" t="s">
        <v>20</v>
      </c>
      <c r="F14" s="9">
        <v>1</v>
      </c>
    </row>
    <row r="15" spans="1:7" x14ac:dyDescent="0.2">
      <c r="A15" s="5" t="s">
        <v>19</v>
      </c>
      <c r="C15" s="17">
        <f ca="1">(C7+C11)+(C8+C12)*INT(MAX(F21:F3522))</f>
        <v>59748.663265496143</v>
      </c>
      <c r="E15" s="10" t="s">
        <v>22</v>
      </c>
      <c r="F15" s="46">
        <f ca="1">NOW()+15018.5+$C$9/24</f>
        <v>60371.692030671293</v>
      </c>
    </row>
    <row r="16" spans="1:7" x14ac:dyDescent="0.2">
      <c r="A16" s="5" t="s">
        <v>21</v>
      </c>
      <c r="C16" s="17">
        <f ca="1">+C8+C12</f>
        <v>0.76187362512004664</v>
      </c>
      <c r="E16" s="10" t="s">
        <v>24</v>
      </c>
      <c r="F16" s="15">
        <f ca="1">ROUND(2*(F15-$C$7)/$C$8,0)/2+F14</f>
        <v>22047.5</v>
      </c>
    </row>
    <row r="17" spans="1:30" x14ac:dyDescent="0.2">
      <c r="A17" s="20" t="s">
        <v>23</v>
      </c>
      <c r="C17" s="1">
        <f>COUNT(C21:C2178)</f>
        <v>51</v>
      </c>
      <c r="E17" s="10" t="s">
        <v>26</v>
      </c>
      <c r="F17" s="13">
        <f ca="1">ROUND(2*(F15-$C$15)/$C$16,0)/2+F14</f>
        <v>819</v>
      </c>
    </row>
    <row r="18" spans="1:30" x14ac:dyDescent="0.2">
      <c r="A18" s="5" t="s">
        <v>25</v>
      </c>
      <c r="C18" s="6">
        <f ca="1">+C15</f>
        <v>59748.663265496143</v>
      </c>
      <c r="D18" s="7">
        <f ca="1">+C16</f>
        <v>0.76187362512004664</v>
      </c>
      <c r="E18" s="10" t="s">
        <v>27</v>
      </c>
      <c r="F18" s="21">
        <f ca="1">+$C$15+$C$16*F17-15018.5-$C$9/24</f>
        <v>45354.533597802794</v>
      </c>
    </row>
    <row r="19" spans="1:30" x14ac:dyDescent="0.2">
      <c r="A19" s="10" t="s">
        <v>11</v>
      </c>
      <c r="E19" s="47">
        <v>21</v>
      </c>
    </row>
    <row r="20" spans="1:30" x14ac:dyDescent="0.2">
      <c r="A20" s="14" t="s">
        <v>28</v>
      </c>
      <c r="B20" s="14" t="s">
        <v>29</v>
      </c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22" t="s">
        <v>35</v>
      </c>
      <c r="I20" s="22" t="s">
        <v>36</v>
      </c>
      <c r="J20" s="22" t="s">
        <v>37</v>
      </c>
      <c r="K20" s="22" t="s">
        <v>38</v>
      </c>
      <c r="L20" s="22" t="s">
        <v>93</v>
      </c>
      <c r="M20" s="22" t="s">
        <v>39</v>
      </c>
      <c r="N20" s="22" t="s">
        <v>40</v>
      </c>
      <c r="O20" s="22" t="s">
        <v>41</v>
      </c>
      <c r="P20" s="22" t="s">
        <v>42</v>
      </c>
      <c r="Q20" s="14" t="s">
        <v>43</v>
      </c>
      <c r="R20" s="23" t="s">
        <v>44</v>
      </c>
    </row>
    <row r="21" spans="1:30" x14ac:dyDescent="0.2">
      <c r="A21" s="1" t="s">
        <v>45</v>
      </c>
      <c r="B21" s="16"/>
      <c r="C21" s="24">
        <v>27943.511399999999</v>
      </c>
      <c r="D21" s="24">
        <v>0.01</v>
      </c>
      <c r="E21" s="1">
        <f t="shared" ref="E21:E52" si="0">+(C21-C$7)/C$8</f>
        <v>-20516.902060122768</v>
      </c>
      <c r="F21" s="1">
        <f t="shared" ref="F21:F52" si="1">ROUND(2*E21,0)/2</f>
        <v>-20517</v>
      </c>
      <c r="G21" s="1">
        <f t="shared" ref="G21:G44" si="2">+C21-(C$7+F21*C$8)</f>
        <v>7.4617989997932455E-2</v>
      </c>
      <c r="H21" s="1">
        <f>+G21</f>
        <v>7.4617989997932455E-2</v>
      </c>
      <c r="O21" s="1">
        <f t="shared" ref="O21:O52" ca="1" si="3">+C$11+C$12*$F21</f>
        <v>5.012922467247545E-2</v>
      </c>
      <c r="Q21" s="53">
        <f t="shared" ref="Q21:Q52" si="4">+C21-15018.5</f>
        <v>12925.011399999999</v>
      </c>
    </row>
    <row r="22" spans="1:30" x14ac:dyDescent="0.2">
      <c r="A22" s="1" t="s">
        <v>45</v>
      </c>
      <c r="B22" s="16"/>
      <c r="C22" s="24">
        <v>28545.364799999999</v>
      </c>
      <c r="D22" s="24">
        <v>1.2E-2</v>
      </c>
      <c r="E22" s="1">
        <f t="shared" si="0"/>
        <v>-19726.939102003114</v>
      </c>
      <c r="F22" s="1">
        <f t="shared" si="1"/>
        <v>-19727</v>
      </c>
      <c r="G22" s="1">
        <f t="shared" si="2"/>
        <v>4.6396689998800866E-2</v>
      </c>
      <c r="H22" s="1">
        <f>+G22</f>
        <v>4.6396689998800866E-2</v>
      </c>
      <c r="O22" s="1">
        <f t="shared" ca="1" si="3"/>
        <v>4.8671769509333843E-2</v>
      </c>
      <c r="Q22" s="53">
        <f t="shared" si="4"/>
        <v>13526.864799999999</v>
      </c>
    </row>
    <row r="23" spans="1:30" x14ac:dyDescent="0.2">
      <c r="A23" s="1" t="s">
        <v>45</v>
      </c>
      <c r="B23" s="16"/>
      <c r="C23" s="24">
        <v>39330.0455</v>
      </c>
      <c r="D23" s="24" t="s">
        <v>17</v>
      </c>
      <c r="E23" s="1">
        <f t="shared" si="0"/>
        <v>-5571.5014686061495</v>
      </c>
      <c r="F23" s="1">
        <f t="shared" si="1"/>
        <v>-5571.5</v>
      </c>
      <c r="G23" s="1">
        <f t="shared" si="2"/>
        <v>-1.1188950011273846E-3</v>
      </c>
      <c r="I23" s="1">
        <f t="shared" ref="I23:I30" si="5">+G23</f>
        <v>-1.1188950011273846E-3</v>
      </c>
      <c r="O23" s="1">
        <f t="shared" ca="1" si="3"/>
        <v>2.2556571329775645E-2</v>
      </c>
      <c r="Q23" s="53">
        <f t="shared" si="4"/>
        <v>24311.5455</v>
      </c>
    </row>
    <row r="24" spans="1:30" x14ac:dyDescent="0.2">
      <c r="A24" s="25" t="s">
        <v>46</v>
      </c>
      <c r="B24" s="66"/>
      <c r="C24" s="27">
        <v>39330.0455</v>
      </c>
      <c r="D24" s="24"/>
      <c r="E24" s="1">
        <f t="shared" si="0"/>
        <v>-5571.5014686061495</v>
      </c>
      <c r="F24" s="1">
        <f t="shared" si="1"/>
        <v>-5571.5</v>
      </c>
      <c r="G24" s="1">
        <f t="shared" si="2"/>
        <v>-1.1188950011273846E-3</v>
      </c>
      <c r="I24" s="1">
        <f t="shared" si="5"/>
        <v>-1.1188950011273846E-3</v>
      </c>
      <c r="O24" s="1">
        <f t="shared" ca="1" si="3"/>
        <v>2.2556571329775645E-2</v>
      </c>
      <c r="Q24" s="53">
        <f t="shared" si="4"/>
        <v>24311.5455</v>
      </c>
    </row>
    <row r="25" spans="1:30" x14ac:dyDescent="0.2">
      <c r="A25" s="26" t="s">
        <v>45</v>
      </c>
      <c r="B25" s="66"/>
      <c r="C25" s="27">
        <v>39331.9516</v>
      </c>
      <c r="D25" s="24" t="s">
        <v>17</v>
      </c>
      <c r="E25" s="1">
        <f t="shared" si="0"/>
        <v>-5568.9996161708686</v>
      </c>
      <c r="F25" s="1">
        <f t="shared" si="1"/>
        <v>-5569</v>
      </c>
      <c r="G25" s="1">
        <f t="shared" si="2"/>
        <v>2.9242999880807474E-4</v>
      </c>
      <c r="I25" s="1">
        <f t="shared" si="5"/>
        <v>2.9242999880807474E-4</v>
      </c>
      <c r="O25" s="1">
        <f t="shared" ca="1" si="3"/>
        <v>2.2551959129892288E-2</v>
      </c>
      <c r="Q25" s="53">
        <f t="shared" si="4"/>
        <v>24313.4516</v>
      </c>
    </row>
    <row r="26" spans="1:30" x14ac:dyDescent="0.2">
      <c r="A26" s="26" t="s">
        <v>45</v>
      </c>
      <c r="B26" s="66"/>
      <c r="C26" s="27">
        <v>39341.857199999999</v>
      </c>
      <c r="D26" s="24" t="s">
        <v>17</v>
      </c>
      <c r="E26" s="1">
        <f t="shared" si="0"/>
        <v>-5555.998016316239</v>
      </c>
      <c r="F26" s="1">
        <f t="shared" si="1"/>
        <v>-5556</v>
      </c>
      <c r="G26" s="1">
        <f t="shared" si="2"/>
        <v>1.5113199988263659E-3</v>
      </c>
      <c r="I26" s="1">
        <f t="shared" si="5"/>
        <v>1.5113199988263659E-3</v>
      </c>
      <c r="O26" s="1">
        <f t="shared" ca="1" si="3"/>
        <v>2.2527975690498817E-2</v>
      </c>
      <c r="Q26" s="53">
        <f t="shared" si="4"/>
        <v>24323.357199999999</v>
      </c>
    </row>
    <row r="27" spans="1:30" x14ac:dyDescent="0.2">
      <c r="A27" s="1" t="s">
        <v>46</v>
      </c>
      <c r="B27" s="16"/>
      <c r="C27" s="24">
        <v>39341.857199999999</v>
      </c>
      <c r="D27" s="24"/>
      <c r="E27" s="1">
        <f t="shared" si="0"/>
        <v>-5555.998016316239</v>
      </c>
      <c r="F27" s="1">
        <f t="shared" si="1"/>
        <v>-5556</v>
      </c>
      <c r="G27" s="1">
        <f t="shared" si="2"/>
        <v>1.5113199988263659E-3</v>
      </c>
      <c r="I27" s="1">
        <f t="shared" si="5"/>
        <v>1.5113199988263659E-3</v>
      </c>
      <c r="O27" s="1">
        <f t="shared" ca="1" si="3"/>
        <v>2.2527975690498817E-2</v>
      </c>
      <c r="Q27" s="53">
        <f t="shared" si="4"/>
        <v>24323.357199999999</v>
      </c>
    </row>
    <row r="28" spans="1:30" x14ac:dyDescent="0.2">
      <c r="A28" s="1" t="s">
        <v>47</v>
      </c>
      <c r="B28" s="16"/>
      <c r="C28" s="24">
        <v>41396.658000000003</v>
      </c>
      <c r="D28" s="24"/>
      <c r="E28" s="1">
        <f t="shared" si="0"/>
        <v>-2858.9682773222739</v>
      </c>
      <c r="F28" s="1">
        <f t="shared" si="1"/>
        <v>-2859</v>
      </c>
      <c r="G28" s="1">
        <f t="shared" si="2"/>
        <v>2.4168730000383221E-2</v>
      </c>
      <c r="I28" s="1">
        <f t="shared" si="5"/>
        <v>2.4168730000383221E-2</v>
      </c>
      <c r="O28" s="1">
        <f t="shared" ca="1" si="3"/>
        <v>1.755233445633058E-2</v>
      </c>
      <c r="Q28" s="53">
        <f t="shared" si="4"/>
        <v>26378.158000000003</v>
      </c>
      <c r="AA28" s="1">
        <v>9</v>
      </c>
      <c r="AB28" s="1" t="s">
        <v>48</v>
      </c>
      <c r="AD28" s="1" t="s">
        <v>49</v>
      </c>
    </row>
    <row r="29" spans="1:30" x14ac:dyDescent="0.2">
      <c r="A29" s="1" t="s">
        <v>50</v>
      </c>
      <c r="B29" s="16"/>
      <c r="C29" s="24">
        <v>41459.536</v>
      </c>
      <c r="D29" s="24"/>
      <c r="E29" s="1">
        <f t="shared" si="0"/>
        <v>-2776.4377293837806</v>
      </c>
      <c r="F29" s="1">
        <f t="shared" si="1"/>
        <v>-2776.5</v>
      </c>
      <c r="G29" s="1">
        <f t="shared" si="2"/>
        <v>4.7442454997508321E-2</v>
      </c>
      <c r="I29" s="1">
        <f t="shared" si="5"/>
        <v>4.7442454997508321E-2</v>
      </c>
      <c r="O29" s="1">
        <f t="shared" ca="1" si="3"/>
        <v>1.7400131860179715E-2</v>
      </c>
      <c r="Q29" s="53">
        <f t="shared" si="4"/>
        <v>26441.036</v>
      </c>
      <c r="AA29" s="1">
        <v>5</v>
      </c>
      <c r="AB29" s="1" t="s">
        <v>48</v>
      </c>
      <c r="AD29" s="1" t="s">
        <v>49</v>
      </c>
    </row>
    <row r="30" spans="1:30" x14ac:dyDescent="0.2">
      <c r="A30" s="1" t="s">
        <v>51</v>
      </c>
      <c r="B30" s="16"/>
      <c r="C30" s="24">
        <v>41506.389000000003</v>
      </c>
      <c r="D30" s="24"/>
      <c r="E30" s="1">
        <f t="shared" si="0"/>
        <v>-2714.940802595991</v>
      </c>
      <c r="F30" s="1">
        <f t="shared" si="1"/>
        <v>-2715</v>
      </c>
      <c r="G30" s="1">
        <f t="shared" si="2"/>
        <v>4.5101050003722776E-2</v>
      </c>
      <c r="I30" s="1">
        <f t="shared" si="5"/>
        <v>4.5101050003722776E-2</v>
      </c>
      <c r="O30" s="1">
        <f t="shared" ca="1" si="3"/>
        <v>1.728667174304907E-2</v>
      </c>
      <c r="Q30" s="53">
        <f t="shared" si="4"/>
        <v>26487.889000000003</v>
      </c>
      <c r="AA30" s="1">
        <v>8</v>
      </c>
      <c r="AB30" s="1" t="s">
        <v>48</v>
      </c>
      <c r="AD30" s="1" t="s">
        <v>49</v>
      </c>
    </row>
    <row r="31" spans="1:30" ht="12.75" customHeight="1" x14ac:dyDescent="0.2">
      <c r="A31" s="1" t="s">
        <v>52</v>
      </c>
      <c r="B31" s="16"/>
      <c r="C31" s="24">
        <v>43574.835800000001</v>
      </c>
      <c r="D31" s="24">
        <v>2.0000000000000001E-4</v>
      </c>
      <c r="E31" s="1">
        <f t="shared" si="0"/>
        <v>0</v>
      </c>
      <c r="F31" s="1">
        <f t="shared" si="1"/>
        <v>0</v>
      </c>
      <c r="G31" s="1">
        <f t="shared" si="2"/>
        <v>0</v>
      </c>
      <c r="J31" s="1">
        <f>+G31</f>
        <v>0</v>
      </c>
      <c r="O31" s="1">
        <f t="shared" ca="1" si="3"/>
        <v>1.2277822669720648E-2</v>
      </c>
      <c r="Q31" s="53">
        <f t="shared" si="4"/>
        <v>28556.335800000001</v>
      </c>
      <c r="X31" s="1" t="s">
        <v>45</v>
      </c>
    </row>
    <row r="32" spans="1:30" ht="12.75" customHeight="1" x14ac:dyDescent="0.2">
      <c r="A32" s="28" t="s">
        <v>46</v>
      </c>
      <c r="B32" s="67"/>
      <c r="C32" s="29">
        <v>45918.010699999999</v>
      </c>
      <c r="D32" s="30"/>
      <c r="E32" s="31">
        <f t="shared" si="0"/>
        <v>3075.5352971267052</v>
      </c>
      <c r="F32" s="31">
        <f t="shared" si="1"/>
        <v>3075.5</v>
      </c>
      <c r="G32" s="31">
        <f t="shared" si="2"/>
        <v>2.6892014997429214E-2</v>
      </c>
      <c r="H32" s="31"/>
      <c r="I32" s="31"/>
      <c r="J32" s="31">
        <f>+G32</f>
        <v>2.6892014997429214E-2</v>
      </c>
      <c r="K32" s="31"/>
      <c r="L32" s="31"/>
      <c r="M32" s="31"/>
      <c r="N32" s="31"/>
      <c r="O32" s="31">
        <f t="shared" ca="1" si="3"/>
        <v>6.6038943732117826E-3</v>
      </c>
      <c r="P32" s="31"/>
      <c r="Q32" s="54">
        <f t="shared" si="4"/>
        <v>30899.510699999999</v>
      </c>
    </row>
    <row r="33" spans="1:18" ht="12.75" customHeight="1" x14ac:dyDescent="0.2">
      <c r="A33" s="1" t="s">
        <v>45</v>
      </c>
      <c r="B33" s="16"/>
      <c r="C33" s="24">
        <v>46199.505899999996</v>
      </c>
      <c r="D33" s="24">
        <v>2.9999999999999997E-4</v>
      </c>
      <c r="E33" s="1">
        <f t="shared" si="0"/>
        <v>3445.0119518876172</v>
      </c>
      <c r="F33" s="1">
        <f t="shared" si="1"/>
        <v>3445</v>
      </c>
      <c r="G33" s="1">
        <f t="shared" si="2"/>
        <v>9.1058499965583906E-3</v>
      </c>
      <c r="K33" s="1">
        <f t="shared" ref="K33:K44" si="6">+G33</f>
        <v>9.1058499965583906E-3</v>
      </c>
      <c r="O33" s="1">
        <f t="shared" ca="1" si="3"/>
        <v>5.9222112304512476E-3</v>
      </c>
      <c r="Q33" s="53">
        <f t="shared" si="4"/>
        <v>31181.005899999996</v>
      </c>
    </row>
    <row r="34" spans="1:18" ht="12.75" customHeight="1" x14ac:dyDescent="0.2">
      <c r="A34" s="1" t="s">
        <v>45</v>
      </c>
      <c r="B34" s="16"/>
      <c r="C34" s="24">
        <v>46201.411</v>
      </c>
      <c r="D34" s="24">
        <v>5.0000000000000001E-4</v>
      </c>
      <c r="E34" s="1">
        <f t="shared" si="0"/>
        <v>3447.5124917724406</v>
      </c>
      <c r="F34" s="1">
        <f t="shared" si="1"/>
        <v>3447.5</v>
      </c>
      <c r="G34" s="1">
        <f t="shared" si="2"/>
        <v>9.5171749999281019E-3</v>
      </c>
      <c r="K34" s="1">
        <f t="shared" si="6"/>
        <v>9.5171749999281019E-3</v>
      </c>
      <c r="O34" s="1">
        <f t="shared" ca="1" si="3"/>
        <v>5.9175990305678876E-3</v>
      </c>
      <c r="Q34" s="53">
        <f t="shared" si="4"/>
        <v>31182.911</v>
      </c>
    </row>
    <row r="35" spans="1:18" ht="12.75" customHeight="1" x14ac:dyDescent="0.2">
      <c r="A35" s="1" t="s">
        <v>45</v>
      </c>
      <c r="B35" s="16"/>
      <c r="C35" s="24">
        <v>46569.396000000001</v>
      </c>
      <c r="D35" s="24">
        <v>2.9999999999999997E-4</v>
      </c>
      <c r="E35" s="1">
        <f t="shared" si="0"/>
        <v>3930.5113734663223</v>
      </c>
      <c r="F35" s="1">
        <f t="shared" si="1"/>
        <v>3930.5</v>
      </c>
      <c r="G35" s="1">
        <f t="shared" si="2"/>
        <v>8.665164998092223E-3</v>
      </c>
      <c r="K35" s="1">
        <f t="shared" si="6"/>
        <v>8.665164998092223E-3</v>
      </c>
      <c r="O35" s="1">
        <f t="shared" ca="1" si="3"/>
        <v>5.0265220131028307E-3</v>
      </c>
      <c r="Q35" s="53">
        <f t="shared" si="4"/>
        <v>31550.896000000001</v>
      </c>
    </row>
    <row r="36" spans="1:18" ht="12.75" customHeight="1" x14ac:dyDescent="0.2">
      <c r="A36" s="1" t="s">
        <v>45</v>
      </c>
      <c r="B36" s="16"/>
      <c r="C36" s="24">
        <v>46598.348899999997</v>
      </c>
      <c r="D36" s="24">
        <v>2.9999999999999997E-4</v>
      </c>
      <c r="E36" s="1">
        <f t="shared" si="0"/>
        <v>3968.5135157324285</v>
      </c>
      <c r="F36" s="1">
        <f t="shared" si="1"/>
        <v>3968.5</v>
      </c>
      <c r="G36" s="1">
        <f t="shared" si="2"/>
        <v>1.0297304994310252E-2</v>
      </c>
      <c r="K36" s="1">
        <f t="shared" si="6"/>
        <v>1.0297304994310252E-2</v>
      </c>
      <c r="O36" s="1">
        <f t="shared" ca="1" si="3"/>
        <v>4.9564165748757667E-3</v>
      </c>
      <c r="Q36" s="53">
        <f t="shared" si="4"/>
        <v>31579.848899999997</v>
      </c>
    </row>
    <row r="37" spans="1:18" ht="12.75" customHeight="1" x14ac:dyDescent="0.2">
      <c r="A37" s="1" t="s">
        <v>45</v>
      </c>
      <c r="B37" s="16"/>
      <c r="C37" s="24">
        <v>48070.672700000003</v>
      </c>
      <c r="D37" s="24">
        <v>2.0000000000000001E-4</v>
      </c>
      <c r="E37" s="1">
        <f t="shared" si="0"/>
        <v>5901.0127993752076</v>
      </c>
      <c r="F37" s="1">
        <f t="shared" si="1"/>
        <v>5901</v>
      </c>
      <c r="G37" s="1">
        <f t="shared" si="2"/>
        <v>9.7515300003578886E-3</v>
      </c>
      <c r="K37" s="1">
        <f t="shared" si="6"/>
        <v>9.7515300003578886E-3</v>
      </c>
      <c r="O37" s="1">
        <f t="shared" ca="1" si="3"/>
        <v>1.3911860650388675E-3</v>
      </c>
      <c r="Q37" s="53">
        <f t="shared" si="4"/>
        <v>33052.172700000003</v>
      </c>
    </row>
    <row r="38" spans="1:18" ht="12.75" customHeight="1" x14ac:dyDescent="0.2">
      <c r="A38" s="1" t="s">
        <v>53</v>
      </c>
      <c r="B38" s="32" t="s">
        <v>54</v>
      </c>
      <c r="C38" s="24">
        <v>48070.672700000003</v>
      </c>
      <c r="D38" s="24">
        <v>2.0000000000000001E-4</v>
      </c>
      <c r="E38" s="1">
        <f t="shared" si="0"/>
        <v>5901.0127993752076</v>
      </c>
      <c r="F38" s="1">
        <f t="shared" si="1"/>
        <v>5901</v>
      </c>
      <c r="G38" s="1">
        <f t="shared" si="2"/>
        <v>9.7515300003578886E-3</v>
      </c>
      <c r="K38" s="1">
        <f t="shared" si="6"/>
        <v>9.7515300003578886E-3</v>
      </c>
      <c r="O38" s="1">
        <f t="shared" ca="1" si="3"/>
        <v>1.3911860650388675E-3</v>
      </c>
      <c r="Q38" s="53">
        <f t="shared" si="4"/>
        <v>33052.172700000003</v>
      </c>
    </row>
    <row r="39" spans="1:18" ht="12.75" customHeight="1" x14ac:dyDescent="0.2">
      <c r="A39" s="1" t="s">
        <v>45</v>
      </c>
      <c r="B39" s="16"/>
      <c r="C39" s="24">
        <v>48071.815199999997</v>
      </c>
      <c r="D39" s="24">
        <v>2.0000000000000001E-4</v>
      </c>
      <c r="E39" s="1">
        <f t="shared" si="0"/>
        <v>5902.5123882778335</v>
      </c>
      <c r="F39" s="1">
        <f t="shared" si="1"/>
        <v>5902.5</v>
      </c>
      <c r="G39" s="1">
        <f t="shared" si="2"/>
        <v>9.438324996153824E-3</v>
      </c>
      <c r="K39" s="1">
        <f t="shared" si="6"/>
        <v>9.438324996153824E-3</v>
      </c>
      <c r="O39" s="1">
        <f t="shared" ca="1" si="3"/>
        <v>1.388418745108852E-3</v>
      </c>
      <c r="Q39" s="53">
        <f t="shared" si="4"/>
        <v>33053.315199999997</v>
      </c>
    </row>
    <row r="40" spans="1:18" ht="12.75" customHeight="1" x14ac:dyDescent="0.2">
      <c r="A40" s="1" t="s">
        <v>45</v>
      </c>
      <c r="B40" s="16"/>
      <c r="C40" s="24">
        <v>48072.577700000002</v>
      </c>
      <c r="D40" s="24">
        <v>2.0000000000000001E-4</v>
      </c>
      <c r="E40" s="1">
        <f t="shared" si="0"/>
        <v>5903.5132080049789</v>
      </c>
      <c r="F40" s="1">
        <f t="shared" si="1"/>
        <v>5903.5</v>
      </c>
      <c r="G40" s="1">
        <f t="shared" si="2"/>
        <v>1.0062854998977855E-2</v>
      </c>
      <c r="K40" s="1">
        <f t="shared" si="6"/>
        <v>1.0062854998977855E-2</v>
      </c>
      <c r="O40" s="1">
        <f t="shared" ca="1" si="3"/>
        <v>1.3865738651555083E-3</v>
      </c>
      <c r="Q40" s="53">
        <f t="shared" si="4"/>
        <v>33054.077700000002</v>
      </c>
    </row>
    <row r="41" spans="1:18" ht="12.75" customHeight="1" x14ac:dyDescent="0.2">
      <c r="A41" s="1" t="s">
        <v>53</v>
      </c>
      <c r="B41" s="32" t="s">
        <v>55</v>
      </c>
      <c r="C41" s="24">
        <v>48072.577700000002</v>
      </c>
      <c r="D41" s="24">
        <v>2.0000000000000001E-4</v>
      </c>
      <c r="E41" s="1">
        <f t="shared" si="0"/>
        <v>5903.5132080049789</v>
      </c>
      <c r="F41" s="1">
        <f t="shared" si="1"/>
        <v>5903.5</v>
      </c>
      <c r="G41" s="1">
        <f t="shared" si="2"/>
        <v>1.0062854998977855E-2</v>
      </c>
      <c r="K41" s="1">
        <f t="shared" si="6"/>
        <v>1.0062854998977855E-2</v>
      </c>
      <c r="O41" s="1">
        <f t="shared" ca="1" si="3"/>
        <v>1.3865738651555083E-3</v>
      </c>
      <c r="Q41" s="53">
        <f t="shared" si="4"/>
        <v>33054.077700000002</v>
      </c>
    </row>
    <row r="42" spans="1:18" ht="12.75" customHeight="1" x14ac:dyDescent="0.2">
      <c r="A42" s="33" t="s">
        <v>56</v>
      </c>
      <c r="B42" s="68" t="s">
        <v>55</v>
      </c>
      <c r="C42" s="34">
        <v>48500.748</v>
      </c>
      <c r="D42" s="27" t="s">
        <v>57</v>
      </c>
      <c r="E42" s="1">
        <f t="shared" si="0"/>
        <v>6465.5083330088037</v>
      </c>
      <c r="F42" s="1">
        <f t="shared" si="1"/>
        <v>6465.5</v>
      </c>
      <c r="G42" s="1">
        <f t="shared" si="2"/>
        <v>6.3487149964203127E-3</v>
      </c>
      <c r="K42" s="1">
        <f t="shared" si="6"/>
        <v>6.3487149964203127E-3</v>
      </c>
      <c r="O42" s="1">
        <f t="shared" ca="1" si="3"/>
        <v>3.4975133137629157E-4</v>
      </c>
      <c r="Q42" s="53">
        <f t="shared" si="4"/>
        <v>33482.248</v>
      </c>
    </row>
    <row r="43" spans="1:18" ht="12.75" customHeight="1" x14ac:dyDescent="0.2">
      <c r="A43" s="1" t="s">
        <v>45</v>
      </c>
      <c r="B43" s="16"/>
      <c r="C43" s="24">
        <v>48704.169900000001</v>
      </c>
      <c r="D43" s="24">
        <v>1.1000000000000001E-3</v>
      </c>
      <c r="E43" s="1">
        <f t="shared" si="0"/>
        <v>6732.5098417986865</v>
      </c>
      <c r="F43" s="1">
        <f t="shared" si="1"/>
        <v>6732.5</v>
      </c>
      <c r="G43" s="1">
        <f t="shared" si="2"/>
        <v>7.4982250007451512E-3</v>
      </c>
      <c r="K43" s="1">
        <f t="shared" si="6"/>
        <v>7.4982250007451512E-3</v>
      </c>
      <c r="O43" s="1">
        <f t="shared" ca="1" si="3"/>
        <v>-1.4283161616650449E-4</v>
      </c>
      <c r="Q43" s="53">
        <f t="shared" si="4"/>
        <v>33685.669900000001</v>
      </c>
    </row>
    <row r="44" spans="1:18" ht="12.75" customHeight="1" x14ac:dyDescent="0.2">
      <c r="A44" s="1" t="s">
        <v>45</v>
      </c>
      <c r="B44" s="16"/>
      <c r="C44" s="24">
        <v>48704.550999999999</v>
      </c>
      <c r="D44" s="24">
        <v>1.8E-3</v>
      </c>
      <c r="E44" s="1">
        <f t="shared" si="0"/>
        <v>6733.0100547796856</v>
      </c>
      <c r="F44" s="1">
        <f t="shared" si="1"/>
        <v>6733</v>
      </c>
      <c r="G44" s="1">
        <f t="shared" si="2"/>
        <v>7.6604900023085065E-3</v>
      </c>
      <c r="K44" s="1">
        <f t="shared" si="6"/>
        <v>7.6604900023085065E-3</v>
      </c>
      <c r="O44" s="1">
        <f t="shared" ca="1" si="3"/>
        <v>-1.4375405614317632E-4</v>
      </c>
      <c r="Q44" s="53">
        <f t="shared" si="4"/>
        <v>33686.050999999999</v>
      </c>
    </row>
    <row r="45" spans="1:18" ht="12.75" customHeight="1" x14ac:dyDescent="0.2">
      <c r="A45" s="1" t="s">
        <v>53</v>
      </c>
      <c r="B45" s="32" t="s">
        <v>55</v>
      </c>
      <c r="C45" s="24">
        <v>48971.815199999997</v>
      </c>
      <c r="D45" s="24">
        <v>2.0000000000000001E-4</v>
      </c>
      <c r="E45" s="1">
        <f t="shared" si="0"/>
        <v>7083.8078039183965</v>
      </c>
      <c r="F45" s="1">
        <f t="shared" si="1"/>
        <v>7084</v>
      </c>
      <c r="O45" s="1">
        <f t="shared" ca="1" si="3"/>
        <v>-7.9130691976685152E-4</v>
      </c>
      <c r="Q45" s="53">
        <f t="shared" si="4"/>
        <v>33953.315199999997</v>
      </c>
      <c r="R45" s="35">
        <f>+C45-(C$7+F45*C$8)</f>
        <v>-0.14642948000255274</v>
      </c>
    </row>
    <row r="46" spans="1:18" ht="12.75" customHeight="1" x14ac:dyDescent="0.2">
      <c r="A46" s="48" t="s">
        <v>58</v>
      </c>
      <c r="B46" s="16"/>
      <c r="C46" s="24">
        <v>52081.540099999998</v>
      </c>
      <c r="D46" s="24" t="s">
        <v>38</v>
      </c>
      <c r="E46" s="1">
        <f t="shared" si="0"/>
        <v>11165.47865755541</v>
      </c>
      <c r="F46" s="1">
        <f t="shared" si="1"/>
        <v>11165.5</v>
      </c>
      <c r="G46" s="1">
        <f t="shared" ref="G46:G71" si="7">+C46-(C$7+F46*C$8)</f>
        <v>-1.6260285003227182E-2</v>
      </c>
      <c r="K46" s="1">
        <f>+G46</f>
        <v>-1.6260285003227182E-2</v>
      </c>
      <c r="O46" s="1">
        <f t="shared" ca="1" si="3"/>
        <v>-8.3211844493395817E-3</v>
      </c>
      <c r="Q46" s="53">
        <f t="shared" si="4"/>
        <v>37063.040099999998</v>
      </c>
    </row>
    <row r="47" spans="1:18" ht="12.75" customHeight="1" x14ac:dyDescent="0.2">
      <c r="A47" s="48" t="s">
        <v>58</v>
      </c>
      <c r="B47" s="16"/>
      <c r="C47" s="24">
        <v>52081.921000000002</v>
      </c>
      <c r="D47" s="24" t="s">
        <v>38</v>
      </c>
      <c r="E47" s="1">
        <f t="shared" si="0"/>
        <v>11165.978608026324</v>
      </c>
      <c r="F47" s="1">
        <f t="shared" si="1"/>
        <v>11166</v>
      </c>
      <c r="G47" s="1">
        <f t="shared" si="7"/>
        <v>-1.6298019996611401E-2</v>
      </c>
      <c r="K47" s="1">
        <f>+G47</f>
        <v>-1.6298019996611401E-2</v>
      </c>
      <c r="O47" s="1">
        <f t="shared" ca="1" si="3"/>
        <v>-8.3221068893162553E-3</v>
      </c>
      <c r="Q47" s="53">
        <f t="shared" si="4"/>
        <v>37063.421000000002</v>
      </c>
    </row>
    <row r="48" spans="1:18" ht="12.75" customHeight="1" x14ac:dyDescent="0.2">
      <c r="A48" s="1" t="s">
        <v>45</v>
      </c>
      <c r="B48" s="16"/>
      <c r="C48" s="24">
        <v>52385.904600000002</v>
      </c>
      <c r="D48" s="24">
        <v>3.5000000000000001E-3</v>
      </c>
      <c r="E48" s="1">
        <f t="shared" si="0"/>
        <v>11564.972422592895</v>
      </c>
      <c r="F48" s="1">
        <f t="shared" si="1"/>
        <v>11565</v>
      </c>
      <c r="G48" s="1">
        <f t="shared" si="7"/>
        <v>-2.1010550000937656E-2</v>
      </c>
      <c r="K48" s="1">
        <f>+G48</f>
        <v>-2.1010550000937656E-2</v>
      </c>
      <c r="O48" s="1">
        <f t="shared" ca="1" si="3"/>
        <v>-9.0582139907004304E-3</v>
      </c>
      <c r="Q48" s="53">
        <f t="shared" si="4"/>
        <v>37367.404600000002</v>
      </c>
    </row>
    <row r="49" spans="1:24" ht="12.75" customHeight="1" x14ac:dyDescent="0.2">
      <c r="A49" s="48" t="s">
        <v>59</v>
      </c>
      <c r="B49" s="16"/>
      <c r="C49" s="24">
        <v>52385.904600000002</v>
      </c>
      <c r="D49" s="24" t="s">
        <v>37</v>
      </c>
      <c r="E49" s="1">
        <f t="shared" si="0"/>
        <v>11564.972422592895</v>
      </c>
      <c r="F49" s="1">
        <f t="shared" si="1"/>
        <v>11565</v>
      </c>
      <c r="G49" s="1">
        <f t="shared" si="7"/>
        <v>-2.1010550000937656E-2</v>
      </c>
      <c r="J49" s="1">
        <f>+G49</f>
        <v>-2.1010550000937656E-2</v>
      </c>
      <c r="O49" s="1">
        <f t="shared" ca="1" si="3"/>
        <v>-9.0582139907004304E-3</v>
      </c>
      <c r="Q49" s="53">
        <f t="shared" si="4"/>
        <v>37367.404600000002</v>
      </c>
    </row>
    <row r="50" spans="1:24" ht="12.75" customHeight="1" x14ac:dyDescent="0.2">
      <c r="A50" s="48" t="s">
        <v>58</v>
      </c>
      <c r="B50" s="16"/>
      <c r="C50" s="24">
        <v>52729.129200000003</v>
      </c>
      <c r="D50" s="24" t="s">
        <v>38</v>
      </c>
      <c r="E50" s="1">
        <f t="shared" si="0"/>
        <v>12015.472029831861</v>
      </c>
      <c r="F50" s="1">
        <f t="shared" si="1"/>
        <v>12015.5</v>
      </c>
      <c r="G50" s="1">
        <f t="shared" si="7"/>
        <v>-2.1309784999175463E-2</v>
      </c>
      <c r="K50" s="1">
        <f t="shared" ref="K50:K62" si="8">+G50</f>
        <v>-2.1309784999175463E-2</v>
      </c>
      <c r="O50" s="1">
        <f t="shared" ca="1" si="3"/>
        <v>-9.8893324096818135E-3</v>
      </c>
      <c r="Q50" s="53">
        <f t="shared" si="4"/>
        <v>37710.629200000003</v>
      </c>
    </row>
    <row r="51" spans="1:24" ht="12.75" customHeight="1" x14ac:dyDescent="0.2">
      <c r="A51" s="48" t="s">
        <v>58</v>
      </c>
      <c r="B51" s="16"/>
      <c r="C51" s="24">
        <v>52729.508099999999</v>
      </c>
      <c r="D51" s="24" t="s">
        <v>38</v>
      </c>
      <c r="E51" s="1">
        <f t="shared" si="0"/>
        <v>12015.96935520184</v>
      </c>
      <c r="F51" s="1">
        <f t="shared" si="1"/>
        <v>12016</v>
      </c>
      <c r="G51" s="1">
        <f t="shared" si="7"/>
        <v>-2.3347520000243094E-2</v>
      </c>
      <c r="K51" s="1">
        <f t="shared" si="8"/>
        <v>-2.3347520000243094E-2</v>
      </c>
      <c r="O51" s="1">
        <f t="shared" ca="1" si="3"/>
        <v>-9.890254849658487E-3</v>
      </c>
      <c r="Q51" s="53">
        <f t="shared" si="4"/>
        <v>37711.008099999999</v>
      </c>
    </row>
    <row r="52" spans="1:24" x14ac:dyDescent="0.2">
      <c r="A52" s="37" t="s">
        <v>60</v>
      </c>
      <c r="B52" s="38" t="s">
        <v>55</v>
      </c>
      <c r="C52" s="39">
        <v>57578.453000000001</v>
      </c>
      <c r="D52" s="39">
        <v>8.0000000000000002E-3</v>
      </c>
      <c r="E52" s="1">
        <f t="shared" si="0"/>
        <v>18380.45422305039</v>
      </c>
      <c r="F52" s="1">
        <f t="shared" si="1"/>
        <v>18380.5</v>
      </c>
      <c r="G52" s="1">
        <f t="shared" si="7"/>
        <v>-3.4876334997534286E-2</v>
      </c>
      <c r="K52" s="1">
        <f t="shared" si="8"/>
        <v>-3.4876334997534286E-2</v>
      </c>
      <c r="O52" s="1">
        <f t="shared" ca="1" si="3"/>
        <v>-2.163199331271512E-2</v>
      </c>
      <c r="Q52" s="53">
        <f t="shared" si="4"/>
        <v>42559.953000000001</v>
      </c>
    </row>
    <row r="53" spans="1:24" x14ac:dyDescent="0.2">
      <c r="A53" s="37" t="s">
        <v>60</v>
      </c>
      <c r="B53" s="38" t="s">
        <v>55</v>
      </c>
      <c r="C53" s="39">
        <v>57581.500999999997</v>
      </c>
      <c r="D53" s="39">
        <v>1.0999999999999999E-2</v>
      </c>
      <c r="E53" s="1">
        <f t="shared" ref="E53:E71" si="9">+(C53-C$7)/C$8</f>
        <v>18384.454876858021</v>
      </c>
      <c r="F53" s="1">
        <f t="shared" ref="F53:F71" si="10">ROUND(2*E53,0)/2</f>
        <v>18384.5</v>
      </c>
      <c r="G53" s="1">
        <f t="shared" si="7"/>
        <v>-3.4378215008473489E-2</v>
      </c>
      <c r="K53" s="1">
        <f t="shared" si="8"/>
        <v>-3.4378215008473489E-2</v>
      </c>
      <c r="O53" s="1">
        <f t="shared" ref="O53:O71" ca="1" si="11">+C$11+C$12*$F53</f>
        <v>-2.1639372832528495E-2</v>
      </c>
      <c r="Q53" s="53">
        <f t="shared" ref="Q53:Q71" si="12">+C53-15018.5</f>
        <v>42563.000999999997</v>
      </c>
    </row>
    <row r="54" spans="1:24" x14ac:dyDescent="0.2">
      <c r="A54" s="40" t="s">
        <v>61</v>
      </c>
      <c r="B54" s="41" t="s">
        <v>54</v>
      </c>
      <c r="C54" s="42">
        <v>57920.487999999998</v>
      </c>
      <c r="D54" s="42">
        <v>4.0000000000000001E-3</v>
      </c>
      <c r="E54" s="1">
        <f t="shared" si="9"/>
        <v>18829.392420259963</v>
      </c>
      <c r="F54" s="1">
        <f t="shared" si="10"/>
        <v>18829.5</v>
      </c>
      <c r="G54" s="1">
        <f t="shared" si="7"/>
        <v>-8.1962365002254955E-2</v>
      </c>
      <c r="O54" s="1">
        <f t="shared" ca="1" si="11"/>
        <v>-2.2460344411766489E-2</v>
      </c>
      <c r="Q54" s="53">
        <f t="shared" si="12"/>
        <v>42901.987999999998</v>
      </c>
      <c r="R54" s="1">
        <f>+G54</f>
        <v>-8.1962365002254955E-2</v>
      </c>
    </row>
    <row r="55" spans="1:24" x14ac:dyDescent="0.2">
      <c r="A55" s="40" t="s">
        <v>61</v>
      </c>
      <c r="B55" s="41" t="s">
        <v>54</v>
      </c>
      <c r="C55" s="42">
        <v>57928.535000000003</v>
      </c>
      <c r="D55" s="42">
        <v>5.0000000000000001E-3</v>
      </c>
      <c r="E55" s="1">
        <f t="shared" si="9"/>
        <v>18839.954513826258</v>
      </c>
      <c r="F55" s="1">
        <f t="shared" si="10"/>
        <v>18840</v>
      </c>
      <c r="G55" s="1">
        <f t="shared" si="7"/>
        <v>-3.4654799994314089E-2</v>
      </c>
      <c r="K55" s="1">
        <f t="shared" si="8"/>
        <v>-3.4654799994314089E-2</v>
      </c>
      <c r="O55" s="1">
        <f t="shared" ca="1" si="11"/>
        <v>-2.2479715651276599E-2</v>
      </c>
      <c r="Q55" s="53">
        <f t="shared" si="12"/>
        <v>42910.035000000003</v>
      </c>
    </row>
    <row r="56" spans="1:24" x14ac:dyDescent="0.2">
      <c r="A56" s="40" t="s">
        <v>61</v>
      </c>
      <c r="B56" s="41" t="s">
        <v>55</v>
      </c>
      <c r="C56" s="42">
        <v>57981.487000000001</v>
      </c>
      <c r="D56" s="42">
        <v>5.0000000000000001E-3</v>
      </c>
      <c r="E56" s="1">
        <f t="shared" si="9"/>
        <v>18909.456685880701</v>
      </c>
      <c r="F56" s="1">
        <f t="shared" si="10"/>
        <v>18909.5</v>
      </c>
      <c r="G56" s="1">
        <f t="shared" si="7"/>
        <v>-3.2999964998452924E-2</v>
      </c>
      <c r="K56" s="1">
        <f t="shared" si="8"/>
        <v>-3.2999964998452924E-2</v>
      </c>
      <c r="O56" s="1">
        <f t="shared" ca="1" si="11"/>
        <v>-2.260793480803399E-2</v>
      </c>
      <c r="Q56" s="53">
        <f t="shared" si="12"/>
        <v>42962.987000000001</v>
      </c>
    </row>
    <row r="57" spans="1:24" x14ac:dyDescent="0.2">
      <c r="A57" s="43" t="s">
        <v>62</v>
      </c>
      <c r="B57" s="44" t="s">
        <v>54</v>
      </c>
      <c r="C57" s="45">
        <v>58730.811900000001</v>
      </c>
      <c r="D57" s="45">
        <v>1.8E-3</v>
      </c>
      <c r="E57" s="1">
        <f t="shared" si="9"/>
        <v>19892.98342943106</v>
      </c>
      <c r="F57" s="1">
        <f t="shared" si="10"/>
        <v>19893</v>
      </c>
      <c r="G57" s="1">
        <f t="shared" si="7"/>
        <v>-1.2624709997908212E-2</v>
      </c>
      <c r="K57" s="1">
        <f t="shared" si="8"/>
        <v>-1.2624709997908212E-2</v>
      </c>
      <c r="O57" s="1">
        <f t="shared" ca="1" si="11"/>
        <v>-2.4422374242147618E-2</v>
      </c>
      <c r="Q57" s="53">
        <f t="shared" si="12"/>
        <v>43712.311900000001</v>
      </c>
    </row>
    <row r="58" spans="1:24" x14ac:dyDescent="0.2">
      <c r="A58" s="50" t="s">
        <v>87</v>
      </c>
      <c r="B58" s="51" t="s">
        <v>54</v>
      </c>
      <c r="C58" s="52">
        <v>59032.124669999997</v>
      </c>
      <c r="D58" s="52">
        <v>2.64E-3</v>
      </c>
      <c r="E58" s="1">
        <f t="shared" si="9"/>
        <v>20288.471644847676</v>
      </c>
      <c r="F58" s="1">
        <f t="shared" si="10"/>
        <v>20288.5</v>
      </c>
      <c r="G58" s="1">
        <f t="shared" si="7"/>
        <v>-2.16030950032291E-2</v>
      </c>
      <c r="K58" s="1">
        <f t="shared" si="8"/>
        <v>-2.16030950032291E-2</v>
      </c>
      <c r="O58" s="1">
        <f t="shared" ca="1" si="11"/>
        <v>-2.5152024263695096E-2</v>
      </c>
      <c r="Q58" s="53">
        <f t="shared" si="12"/>
        <v>44013.624669999997</v>
      </c>
    </row>
    <row r="59" spans="1:24" ht="12" customHeight="1" x14ac:dyDescent="0.2">
      <c r="A59" s="50" t="s">
        <v>87</v>
      </c>
      <c r="B59" s="51" t="s">
        <v>54</v>
      </c>
      <c r="C59" s="52">
        <v>59032.124940000002</v>
      </c>
      <c r="D59" s="52">
        <v>3.4399999999999999E-3</v>
      </c>
      <c r="E59" s="1">
        <f t="shared" si="9"/>
        <v>20288.471999236306</v>
      </c>
      <c r="F59" s="1">
        <f t="shared" si="10"/>
        <v>20288.5</v>
      </c>
      <c r="G59" s="1">
        <f t="shared" si="7"/>
        <v>-2.1333094999135938E-2</v>
      </c>
      <c r="K59" s="1">
        <f t="shared" si="8"/>
        <v>-2.1333094999135938E-2</v>
      </c>
      <c r="O59" s="1">
        <f t="shared" ca="1" si="11"/>
        <v>-2.5152024263695096E-2</v>
      </c>
      <c r="Q59" s="53">
        <f t="shared" si="12"/>
        <v>44013.624940000002</v>
      </c>
    </row>
    <row r="60" spans="1:24" ht="12" customHeight="1" x14ac:dyDescent="0.2">
      <c r="A60" s="50" t="s">
        <v>87</v>
      </c>
      <c r="B60" s="51" t="s">
        <v>55</v>
      </c>
      <c r="C60" s="52">
        <v>59062.979659999997</v>
      </c>
      <c r="D60" s="52">
        <v>3.3600000000000001E-3</v>
      </c>
      <c r="E60" s="1">
        <f t="shared" si="9"/>
        <v>20328.970376221714</v>
      </c>
      <c r="F60" s="1">
        <f t="shared" si="10"/>
        <v>20329</v>
      </c>
      <c r="G60" s="1">
        <f t="shared" si="7"/>
        <v>-2.2569630003999919E-2</v>
      </c>
      <c r="K60" s="1">
        <f t="shared" si="8"/>
        <v>-2.2569630003999919E-2</v>
      </c>
      <c r="O60" s="1">
        <f t="shared" ca="1" si="11"/>
        <v>-2.5226741901805516E-2</v>
      </c>
      <c r="Q60" s="53">
        <f t="shared" si="12"/>
        <v>44044.479659999997</v>
      </c>
    </row>
    <row r="61" spans="1:24" ht="12" customHeight="1" x14ac:dyDescent="0.2">
      <c r="A61" s="50" t="s">
        <v>87</v>
      </c>
      <c r="B61" s="51" t="s">
        <v>55</v>
      </c>
      <c r="C61" s="52">
        <v>59062.981090000001</v>
      </c>
      <c r="D61" s="52">
        <v>2.9199999999999999E-3</v>
      </c>
      <c r="E61" s="1">
        <f t="shared" si="9"/>
        <v>20328.972253168882</v>
      </c>
      <c r="F61" s="1">
        <f t="shared" si="10"/>
        <v>20329</v>
      </c>
      <c r="G61" s="1">
        <f t="shared" si="7"/>
        <v>-2.113963000010699E-2</v>
      </c>
      <c r="K61" s="1">
        <f t="shared" si="8"/>
        <v>-2.113963000010699E-2</v>
      </c>
      <c r="O61" s="1">
        <f t="shared" ca="1" si="11"/>
        <v>-2.5226741901805516E-2</v>
      </c>
      <c r="Q61" s="53">
        <f t="shared" si="12"/>
        <v>44044.481090000001</v>
      </c>
    </row>
    <row r="62" spans="1:24" ht="12" customHeight="1" x14ac:dyDescent="0.2">
      <c r="A62" s="50" t="s">
        <v>87</v>
      </c>
      <c r="B62" s="51" t="s">
        <v>55</v>
      </c>
      <c r="C62" s="52">
        <v>59062.98156</v>
      </c>
      <c r="D62" s="52">
        <v>2.9299999999999999E-3</v>
      </c>
      <c r="E62" s="1">
        <f t="shared" si="9"/>
        <v>20328.972870067599</v>
      </c>
      <c r="F62" s="1">
        <f t="shared" si="10"/>
        <v>20329</v>
      </c>
      <c r="G62" s="1">
        <f t="shared" si="7"/>
        <v>-2.0669630001066253E-2</v>
      </c>
      <c r="K62" s="1">
        <f t="shared" si="8"/>
        <v>-2.0669630001066253E-2</v>
      </c>
      <c r="O62" s="1">
        <f t="shared" ca="1" si="11"/>
        <v>-2.5226741901805516E-2</v>
      </c>
      <c r="Q62" s="53">
        <f t="shared" si="12"/>
        <v>44044.48156</v>
      </c>
    </row>
    <row r="63" spans="1:24" ht="12" customHeight="1" x14ac:dyDescent="0.2">
      <c r="A63" s="59" t="s">
        <v>91</v>
      </c>
      <c r="B63" s="60" t="s">
        <v>55</v>
      </c>
      <c r="C63" s="61">
        <v>59362.020664008334</v>
      </c>
      <c r="D63" s="61">
        <v>3.2499999999999999E-4</v>
      </c>
      <c r="E63" s="1">
        <f t="shared" si="9"/>
        <v>20721.476784136827</v>
      </c>
      <c r="F63" s="1">
        <f t="shared" si="10"/>
        <v>20721.5</v>
      </c>
      <c r="G63" s="1">
        <f t="shared" si="7"/>
        <v>-1.7687596664472949E-2</v>
      </c>
      <c r="L63" s="1">
        <f t="shared" ref="L63:L68" si="13">+G63</f>
        <v>-1.7687596664472949E-2</v>
      </c>
      <c r="O63" s="1">
        <f t="shared" ca="1" si="11"/>
        <v>-2.5950857283492959E-2</v>
      </c>
      <c r="Q63" s="53">
        <f t="shared" si="12"/>
        <v>44343.520664008334</v>
      </c>
      <c r="X63" s="1" t="s">
        <v>92</v>
      </c>
    </row>
    <row r="64" spans="1:24" ht="12" customHeight="1" x14ac:dyDescent="0.2">
      <c r="A64" s="59" t="s">
        <v>91</v>
      </c>
      <c r="B64" s="60" t="s">
        <v>55</v>
      </c>
      <c r="C64" s="61">
        <v>59362.401563990396</v>
      </c>
      <c r="D64" s="61">
        <v>4.08E-4</v>
      </c>
      <c r="E64" s="1">
        <f t="shared" si="9"/>
        <v>20721.97673458419</v>
      </c>
      <c r="F64" s="1">
        <f t="shared" si="10"/>
        <v>20722</v>
      </c>
      <c r="G64" s="1">
        <f t="shared" si="7"/>
        <v>-1.7725349607644603E-2</v>
      </c>
      <c r="L64" s="1">
        <f t="shared" si="13"/>
        <v>-1.7725349607644603E-2</v>
      </c>
      <c r="O64" s="1">
        <f t="shared" ca="1" si="11"/>
        <v>-2.5951779723469633E-2</v>
      </c>
      <c r="Q64" s="53">
        <f t="shared" si="12"/>
        <v>44343.901563990396</v>
      </c>
      <c r="X64" s="1" t="s">
        <v>92</v>
      </c>
    </row>
    <row r="65" spans="1:24" ht="12" customHeight="1" x14ac:dyDescent="0.2">
      <c r="A65" s="59" t="s">
        <v>91</v>
      </c>
      <c r="B65" s="60" t="s">
        <v>55</v>
      </c>
      <c r="C65" s="61">
        <v>59374.21087317029</v>
      </c>
      <c r="D65" s="61">
        <v>4.0299999999999998E-4</v>
      </c>
      <c r="E65" s="1">
        <f t="shared" si="9"/>
        <v>20737.477048802069</v>
      </c>
      <c r="F65" s="1">
        <f t="shared" si="10"/>
        <v>20737.5</v>
      </c>
      <c r="G65" s="1">
        <f t="shared" si="7"/>
        <v>-1.7485954711446539E-2</v>
      </c>
      <c r="L65" s="1">
        <f t="shared" si="13"/>
        <v>-1.7485954711446539E-2</v>
      </c>
      <c r="O65" s="1">
        <f t="shared" ca="1" si="11"/>
        <v>-2.5980375362746465E-2</v>
      </c>
      <c r="Q65" s="53">
        <f t="shared" si="12"/>
        <v>44355.71087317029</v>
      </c>
      <c r="X65" s="1" t="s">
        <v>92</v>
      </c>
    </row>
    <row r="66" spans="1:24" ht="12" customHeight="1" x14ac:dyDescent="0.2">
      <c r="A66" s="59" t="s">
        <v>91</v>
      </c>
      <c r="B66" s="60" t="s">
        <v>55</v>
      </c>
      <c r="C66" s="61">
        <v>59374.591703146696</v>
      </c>
      <c r="D66" s="61">
        <v>3.1799999999999998E-4</v>
      </c>
      <c r="E66" s="1">
        <f t="shared" si="9"/>
        <v>20737.976907363478</v>
      </c>
      <c r="F66" s="1">
        <f t="shared" si="10"/>
        <v>20738</v>
      </c>
      <c r="G66" s="1">
        <f t="shared" si="7"/>
        <v>-1.7593713302630931E-2</v>
      </c>
      <c r="L66" s="1">
        <f t="shared" si="13"/>
        <v>-1.7593713302630931E-2</v>
      </c>
      <c r="O66" s="1">
        <f t="shared" ca="1" si="11"/>
        <v>-2.5981297802723131E-2</v>
      </c>
      <c r="Q66" s="53">
        <f t="shared" si="12"/>
        <v>44356.091703146696</v>
      </c>
      <c r="X66" s="1" t="s">
        <v>92</v>
      </c>
    </row>
    <row r="67" spans="1:24" x14ac:dyDescent="0.2">
      <c r="A67" s="59" t="s">
        <v>91</v>
      </c>
      <c r="B67" s="60" t="s">
        <v>55</v>
      </c>
      <c r="C67" s="61">
        <v>59389.06767288968</v>
      </c>
      <c r="D67" s="61">
        <v>3.7599999999999998E-4</v>
      </c>
      <c r="E67" s="1">
        <f t="shared" si="9"/>
        <v>20756.977348134962</v>
      </c>
      <c r="F67" s="1">
        <f t="shared" si="10"/>
        <v>20757</v>
      </c>
      <c r="G67" s="1">
        <f t="shared" si="7"/>
        <v>-1.7257900319236796E-2</v>
      </c>
      <c r="L67" s="1">
        <f t="shared" si="13"/>
        <v>-1.7257900319236796E-2</v>
      </c>
      <c r="O67" s="1">
        <f t="shared" ca="1" si="11"/>
        <v>-2.6016350521836665E-2</v>
      </c>
      <c r="Q67" s="53">
        <f t="shared" si="12"/>
        <v>44370.56767288968</v>
      </c>
      <c r="X67" s="1" t="s">
        <v>92</v>
      </c>
    </row>
    <row r="68" spans="1:24" x14ac:dyDescent="0.2">
      <c r="A68" s="59" t="s">
        <v>91</v>
      </c>
      <c r="B68" s="60" t="s">
        <v>55</v>
      </c>
      <c r="C68" s="61">
        <v>59389.44820287358</v>
      </c>
      <c r="D68" s="61">
        <v>1.472E-3</v>
      </c>
      <c r="E68" s="1">
        <f t="shared" si="9"/>
        <v>20757.47681294107</v>
      </c>
      <c r="F68" s="1">
        <f t="shared" si="10"/>
        <v>20757.5</v>
      </c>
      <c r="G68" s="1">
        <f t="shared" si="7"/>
        <v>-1.7665651423158124E-2</v>
      </c>
      <c r="L68" s="1">
        <f t="shared" si="13"/>
        <v>-1.7665651423158124E-2</v>
      </c>
      <c r="O68" s="1">
        <f t="shared" ca="1" si="11"/>
        <v>-2.6017272961813338E-2</v>
      </c>
      <c r="Q68" s="53">
        <f t="shared" si="12"/>
        <v>44370.94820287358</v>
      </c>
      <c r="X68" s="1" t="s">
        <v>92</v>
      </c>
    </row>
    <row r="69" spans="1:24" x14ac:dyDescent="0.2">
      <c r="A69" s="55" t="s">
        <v>89</v>
      </c>
      <c r="B69" s="56" t="s">
        <v>55</v>
      </c>
      <c r="C69" s="62">
        <v>59395.542000000001</v>
      </c>
      <c r="D69" s="63">
        <v>5.0000000000000001E-3</v>
      </c>
      <c r="E69" s="1">
        <f t="shared" si="9"/>
        <v>20765.475229173608</v>
      </c>
      <c r="F69" s="1">
        <f t="shared" si="10"/>
        <v>20765.5</v>
      </c>
      <c r="G69" s="1">
        <f t="shared" si="7"/>
        <v>-1.8872284999815747E-2</v>
      </c>
      <c r="K69" s="1">
        <f>+G69</f>
        <v>-1.8872284999815747E-2</v>
      </c>
      <c r="O69" s="1">
        <f t="shared" ca="1" si="11"/>
        <v>-2.6032032001440088E-2</v>
      </c>
      <c r="Q69" s="53">
        <f t="shared" si="12"/>
        <v>44377.042000000001</v>
      </c>
    </row>
    <row r="70" spans="1:24" x14ac:dyDescent="0.2">
      <c r="A70" s="55" t="s">
        <v>89</v>
      </c>
      <c r="B70" s="56" t="s">
        <v>55</v>
      </c>
      <c r="C70" s="62">
        <v>59400.495000000003</v>
      </c>
      <c r="D70" s="63">
        <v>7.0000000000000001E-3</v>
      </c>
      <c r="E70" s="1">
        <f t="shared" si="9"/>
        <v>20771.976291611019</v>
      </c>
      <c r="F70" s="1">
        <f t="shared" si="10"/>
        <v>20772</v>
      </c>
      <c r="G70" s="1">
        <f t="shared" si="7"/>
        <v>-1.8062839997583069E-2</v>
      </c>
      <c r="K70" s="1">
        <f>+G70</f>
        <v>-1.8062839997583069E-2</v>
      </c>
      <c r="O70" s="1">
        <f t="shared" ca="1" si="11"/>
        <v>-2.6044023721136823E-2</v>
      </c>
      <c r="Q70" s="53">
        <f t="shared" si="12"/>
        <v>44381.995000000003</v>
      </c>
    </row>
    <row r="71" spans="1:24" x14ac:dyDescent="0.2">
      <c r="A71" s="57" t="s">
        <v>90</v>
      </c>
      <c r="B71" s="58" t="s">
        <v>55</v>
      </c>
      <c r="C71" s="64">
        <v>59749.058478999883</v>
      </c>
      <c r="D71" s="65">
        <v>2.8E-3</v>
      </c>
      <c r="E71" s="1">
        <f t="shared" si="9"/>
        <v>21229.483446946891</v>
      </c>
      <c r="F71" s="1">
        <f t="shared" si="10"/>
        <v>21229.5</v>
      </c>
      <c r="G71" s="1">
        <f t="shared" si="7"/>
        <v>-1.2611365120392293E-2</v>
      </c>
      <c r="K71" s="1">
        <f>+G71</f>
        <v>-1.2611365120392293E-2</v>
      </c>
      <c r="O71" s="1">
        <f t="shared" ca="1" si="11"/>
        <v>-2.6888056299791616E-2</v>
      </c>
      <c r="Q71" s="53">
        <f t="shared" si="12"/>
        <v>44730.558478999883</v>
      </c>
      <c r="X71" s="1" t="s">
        <v>92</v>
      </c>
    </row>
    <row r="72" spans="1:24" x14ac:dyDescent="0.2">
      <c r="B72" s="16"/>
      <c r="C72" s="24"/>
      <c r="D72" s="24"/>
    </row>
    <row r="73" spans="1:24" x14ac:dyDescent="0.2">
      <c r="B73" s="16"/>
      <c r="C73" s="24"/>
      <c r="D73" s="24"/>
    </row>
    <row r="74" spans="1:24" x14ac:dyDescent="0.2">
      <c r="B74" s="16"/>
      <c r="C74" s="24"/>
      <c r="D74" s="24"/>
    </row>
    <row r="75" spans="1:24" x14ac:dyDescent="0.2">
      <c r="B75" s="16"/>
      <c r="C75" s="24"/>
      <c r="D75" s="24"/>
    </row>
    <row r="76" spans="1:24" x14ac:dyDescent="0.2">
      <c r="B76" s="16"/>
      <c r="C76" s="24"/>
      <c r="D76" s="24"/>
    </row>
    <row r="77" spans="1:24" x14ac:dyDescent="0.2">
      <c r="B77" s="16"/>
      <c r="C77" s="24"/>
      <c r="D77" s="24"/>
    </row>
    <row r="78" spans="1:24" x14ac:dyDescent="0.2">
      <c r="B78" s="16"/>
      <c r="C78" s="24"/>
      <c r="D78" s="24"/>
    </row>
    <row r="79" spans="1:24" x14ac:dyDescent="0.2">
      <c r="B79" s="16"/>
      <c r="C79" s="24"/>
      <c r="D79" s="24"/>
    </row>
    <row r="80" spans="1:24" x14ac:dyDescent="0.2">
      <c r="B80" s="16"/>
      <c r="C80" s="24"/>
      <c r="D80" s="24"/>
    </row>
    <row r="81" spans="2:4" x14ac:dyDescent="0.2">
      <c r="B81" s="16"/>
      <c r="C81" s="24"/>
      <c r="D81" s="24"/>
    </row>
    <row r="82" spans="2:4" x14ac:dyDescent="0.2">
      <c r="B82" s="16"/>
      <c r="C82" s="24"/>
      <c r="D82" s="24"/>
    </row>
    <row r="83" spans="2:4" x14ac:dyDescent="0.2">
      <c r="C83" s="24"/>
      <c r="D83" s="24"/>
    </row>
  </sheetData>
  <sheetProtection selectLockedCells="1" selectUnlockedCells="1"/>
  <sortState xmlns:xlrd2="http://schemas.microsoft.com/office/spreadsheetml/2017/richdata2" ref="A21:AF71">
    <sortCondition ref="C21:C71"/>
  </sortState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"/>
  <sheetViews>
    <sheetView workbookViewId="0"/>
  </sheetViews>
  <sheetFormatPr defaultRowHeight="12.75" x14ac:dyDescent="0.2"/>
  <cols>
    <col min="1" max="1" width="16.5703125" style="1" customWidth="1"/>
  </cols>
  <sheetData>
    <row r="1" spans="1:12" x14ac:dyDescent="0.2">
      <c r="A1" s="1" t="s">
        <v>64</v>
      </c>
    </row>
    <row r="3" spans="1:12" x14ac:dyDescent="0.2">
      <c r="A3" s="49" t="s">
        <v>65</v>
      </c>
    </row>
    <row r="11" spans="1:12" x14ac:dyDescent="0.2">
      <c r="A11" s="1" t="s">
        <v>66</v>
      </c>
      <c r="B11" s="16" t="s">
        <v>54</v>
      </c>
      <c r="C11" s="1">
        <v>27943.511399999999</v>
      </c>
      <c r="D11" s="1" t="s">
        <v>35</v>
      </c>
      <c r="E11" s="1">
        <f>VLOOKUP(C11,'Active 1'!$C$21:$E$50,3,FALSE)</f>
        <v>-20516.902060122768</v>
      </c>
      <c r="F11" s="1">
        <v>-20517</v>
      </c>
      <c r="G11" s="1">
        <v>3.4000000000000002E-2</v>
      </c>
      <c r="L11" s="1" t="s">
        <v>67</v>
      </c>
    </row>
    <row r="12" spans="1:12" x14ac:dyDescent="0.2">
      <c r="A12" s="1" t="s">
        <v>66</v>
      </c>
      <c r="B12" s="16" t="s">
        <v>54</v>
      </c>
      <c r="C12" s="1">
        <v>28545.364799999999</v>
      </c>
      <c r="D12" s="1" t="s">
        <v>35</v>
      </c>
      <c r="E12" s="1">
        <f>VLOOKUP(C12,'Active 1'!$C$21:$E$50,3,FALSE)</f>
        <v>-19726.939102003114</v>
      </c>
      <c r="F12" s="1">
        <v>-19727</v>
      </c>
      <c r="G12" s="1">
        <v>7.3000000000000001E-3</v>
      </c>
      <c r="L12" s="1" t="s">
        <v>67</v>
      </c>
    </row>
    <row r="13" spans="1:12" x14ac:dyDescent="0.2">
      <c r="A13" s="1" t="s">
        <v>68</v>
      </c>
      <c r="B13" s="16" t="s">
        <v>55</v>
      </c>
      <c r="C13" s="1">
        <v>39330.0455</v>
      </c>
      <c r="D13" s="1" t="s">
        <v>69</v>
      </c>
      <c r="E13" s="1">
        <f>VLOOKUP(C13,'Active 1'!$C$21:$E$50,3,FALSE)</f>
        <v>-5571.5014686061495</v>
      </c>
      <c r="F13" s="1">
        <v>-5572</v>
      </c>
      <c r="G13" s="1">
        <v>-1.24E-2</v>
      </c>
      <c r="K13" s="1" t="s">
        <v>70</v>
      </c>
    </row>
    <row r="14" spans="1:12" x14ac:dyDescent="0.2">
      <c r="A14" s="1" t="s">
        <v>68</v>
      </c>
      <c r="B14" s="16" t="s">
        <v>54</v>
      </c>
      <c r="C14" s="1">
        <v>39331.9516</v>
      </c>
      <c r="D14" s="1" t="s">
        <v>69</v>
      </c>
      <c r="E14" s="1">
        <f>VLOOKUP(C14,'Active 1'!$C$21:$E$50,3,FALSE)</f>
        <v>-5568.9996161708686</v>
      </c>
      <c r="F14" s="1">
        <v>-5569</v>
      </c>
      <c r="G14" s="1">
        <v>-1.09E-2</v>
      </c>
      <c r="K14" s="1" t="s">
        <v>71</v>
      </c>
    </row>
    <row r="15" spans="1:12" x14ac:dyDescent="0.2">
      <c r="A15" s="1" t="s">
        <v>68</v>
      </c>
      <c r="B15" s="16" t="s">
        <v>54</v>
      </c>
      <c r="C15" s="1">
        <v>39341.857199999999</v>
      </c>
      <c r="D15" s="1" t="s">
        <v>69</v>
      </c>
      <c r="E15" s="1">
        <f>VLOOKUP(C15,'Active 1'!$C$21:$E$50,3,FALSE)</f>
        <v>-5555.998016316239</v>
      </c>
      <c r="F15" s="1">
        <v>-5556</v>
      </c>
      <c r="G15" s="1">
        <v>-9.5999999999999992E-3</v>
      </c>
      <c r="K15" s="1" t="s">
        <v>71</v>
      </c>
    </row>
    <row r="16" spans="1:12" x14ac:dyDescent="0.2">
      <c r="A16" s="1" t="s">
        <v>72</v>
      </c>
      <c r="B16" s="16" t="s">
        <v>54</v>
      </c>
      <c r="C16" s="1">
        <v>41396.658000000003</v>
      </c>
      <c r="D16" s="1" t="s">
        <v>36</v>
      </c>
      <c r="E16" s="1">
        <f>VLOOKUP(C16,'Active 1'!$C$21:$E$50,3,FALSE)</f>
        <v>-2858.9682773222739</v>
      </c>
      <c r="F16" s="1">
        <v>-2859</v>
      </c>
      <c r="G16" s="1">
        <v>1.83E-2</v>
      </c>
      <c r="K16" s="1" t="s">
        <v>73</v>
      </c>
    </row>
    <row r="17" spans="1:11" x14ac:dyDescent="0.2">
      <c r="A17" s="1" t="s">
        <v>72</v>
      </c>
      <c r="B17" s="16" t="s">
        <v>55</v>
      </c>
      <c r="C17" s="1">
        <v>41459.536</v>
      </c>
      <c r="D17" s="1" t="s">
        <v>36</v>
      </c>
      <c r="E17" s="1">
        <f>VLOOKUP(C17,'Active 1'!$C$21:$E$50,3,FALSE)</f>
        <v>-2776.4377293837806</v>
      </c>
      <c r="F17" s="1">
        <v>-2777</v>
      </c>
      <c r="G17" s="1">
        <v>4.1700000000000001E-2</v>
      </c>
      <c r="K17" s="1" t="s">
        <v>74</v>
      </c>
    </row>
    <row r="18" spans="1:11" x14ac:dyDescent="0.2">
      <c r="A18" s="1" t="s">
        <v>72</v>
      </c>
      <c r="B18" s="16" t="s">
        <v>54</v>
      </c>
      <c r="C18" s="1">
        <v>41506.389000000003</v>
      </c>
      <c r="D18" s="1" t="s">
        <v>36</v>
      </c>
      <c r="E18" s="1">
        <f>VLOOKUP(C18,'Active 1'!$C$21:$E$50,3,FALSE)</f>
        <v>-2714.940802595991</v>
      </c>
      <c r="F18" s="1">
        <v>-2715</v>
      </c>
      <c r="G18" s="1">
        <v>3.9600000000000003E-2</v>
      </c>
      <c r="K18" s="1" t="s">
        <v>75</v>
      </c>
    </row>
    <row r="19" spans="1:11" x14ac:dyDescent="0.2">
      <c r="A19" s="1" t="s">
        <v>76</v>
      </c>
      <c r="B19" s="16" t="s">
        <v>54</v>
      </c>
      <c r="C19" s="1">
        <v>43574.835800000001</v>
      </c>
      <c r="D19" s="1" t="s">
        <v>69</v>
      </c>
      <c r="E19" s="1">
        <f>VLOOKUP(C19,'Active 1'!$C$21:$E$50,3,FALSE)</f>
        <v>0</v>
      </c>
      <c r="F19" s="1">
        <v>0</v>
      </c>
      <c r="G19" s="1">
        <v>-2.0000000000000001E-4</v>
      </c>
      <c r="K19" s="1" t="s">
        <v>77</v>
      </c>
    </row>
    <row r="20" spans="1:11" x14ac:dyDescent="0.2">
      <c r="A20" s="1" t="s">
        <v>78</v>
      </c>
      <c r="B20" s="16" t="s">
        <v>55</v>
      </c>
      <c r="C20" s="1">
        <v>45918.010699999999</v>
      </c>
      <c r="D20" s="1" t="s">
        <v>69</v>
      </c>
      <c r="E20" s="1">
        <f>VLOOKUP(C20,'Active 1'!$C$21:$E$50,3,FALSE)</f>
        <v>3075.5352971267052</v>
      </c>
      <c r="F20" s="1">
        <v>3075</v>
      </c>
      <c r="G20" s="1">
        <v>3.27E-2</v>
      </c>
      <c r="K20" s="1" t="s">
        <v>79</v>
      </c>
    </row>
    <row r="21" spans="1:11" x14ac:dyDescent="0.2">
      <c r="A21" s="1" t="s">
        <v>80</v>
      </c>
      <c r="B21" s="16" t="s">
        <v>54</v>
      </c>
      <c r="C21" s="1">
        <v>46199.505899999996</v>
      </c>
      <c r="D21" s="1" t="s">
        <v>69</v>
      </c>
      <c r="E21" s="1">
        <f>VLOOKUP(C21,'Active 1'!$C$21:$E$50,3,FALSE)</f>
        <v>3445.0119518876172</v>
      </c>
      <c r="F21" s="1">
        <v>3445</v>
      </c>
      <c r="G21" s="1">
        <v>1.5699999999999999E-2</v>
      </c>
      <c r="K21" s="1" t="s">
        <v>67</v>
      </c>
    </row>
    <row r="22" spans="1:11" x14ac:dyDescent="0.2">
      <c r="A22" s="1" t="s">
        <v>80</v>
      </c>
      <c r="B22" s="16" t="s">
        <v>55</v>
      </c>
      <c r="C22" s="1">
        <v>46201.411</v>
      </c>
      <c r="D22" s="1" t="s">
        <v>69</v>
      </c>
      <c r="E22" s="1">
        <f>VLOOKUP(C22,'Active 1'!$C$21:$E$50,3,FALSE)</f>
        <v>3447.5124917724406</v>
      </c>
      <c r="F22" s="1">
        <v>3447</v>
      </c>
      <c r="G22" s="1">
        <v>1.6E-2</v>
      </c>
      <c r="K22" s="1" t="s">
        <v>67</v>
      </c>
    </row>
    <row r="23" spans="1:11" x14ac:dyDescent="0.2">
      <c r="A23" s="1" t="s">
        <v>80</v>
      </c>
      <c r="B23" s="16" t="s">
        <v>55</v>
      </c>
      <c r="C23" s="1">
        <v>46569.396000000001</v>
      </c>
      <c r="D23" s="1" t="s">
        <v>69</v>
      </c>
      <c r="E23" s="1">
        <f>VLOOKUP(C23,'Active 1'!$C$21:$E$50,3,FALSE)</f>
        <v>3930.5113734663223</v>
      </c>
      <c r="F23" s="1">
        <v>3930</v>
      </c>
      <c r="G23" s="1">
        <v>1.61E-2</v>
      </c>
      <c r="K23" s="1" t="s">
        <v>67</v>
      </c>
    </row>
    <row r="24" spans="1:11" x14ac:dyDescent="0.2">
      <c r="A24" s="1" t="s">
        <v>80</v>
      </c>
      <c r="B24" s="16" t="s">
        <v>55</v>
      </c>
      <c r="C24" s="1">
        <v>46598.348899999997</v>
      </c>
      <c r="D24" s="1" t="s">
        <v>69</v>
      </c>
      <c r="E24" s="1">
        <f>VLOOKUP(C24,'Active 1'!$C$21:$E$50,3,FALSE)</f>
        <v>3968.5135157324285</v>
      </c>
      <c r="F24" s="1">
        <v>3968</v>
      </c>
      <c r="G24" s="1">
        <v>1.7899999999999999E-2</v>
      </c>
      <c r="K24" s="1" t="s">
        <v>67</v>
      </c>
    </row>
    <row r="25" spans="1:11" x14ac:dyDescent="0.2">
      <c r="A25" s="1" t="s">
        <v>81</v>
      </c>
      <c r="B25" s="16" t="s">
        <v>54</v>
      </c>
      <c r="C25" s="1">
        <v>48070.672700000003</v>
      </c>
      <c r="D25" s="1" t="s">
        <v>69</v>
      </c>
      <c r="E25" s="1">
        <f>VLOOKUP(C25,'Active 1'!$C$21:$E$50,3,FALSE)</f>
        <v>5901.0127993752076</v>
      </c>
      <c r="F25" s="1">
        <v>5901</v>
      </c>
      <c r="G25" s="1">
        <v>2.12E-2</v>
      </c>
      <c r="K25" s="1" t="s">
        <v>82</v>
      </c>
    </row>
    <row r="26" spans="1:11" x14ac:dyDescent="0.2">
      <c r="A26" s="1" t="s">
        <v>81</v>
      </c>
      <c r="B26" s="16" t="s">
        <v>55</v>
      </c>
      <c r="C26" s="1">
        <v>48071.815199999997</v>
      </c>
      <c r="D26" s="1" t="s">
        <v>69</v>
      </c>
      <c r="E26" s="1">
        <f>VLOOKUP(C26,'Active 1'!$C$21:$E$50,3,FALSE)</f>
        <v>5902.5123882778335</v>
      </c>
      <c r="F26" s="1">
        <v>5902</v>
      </c>
      <c r="G26" s="1">
        <v>2.0799999999999999E-2</v>
      </c>
      <c r="K26" s="1" t="s">
        <v>82</v>
      </c>
    </row>
    <row r="27" spans="1:11" x14ac:dyDescent="0.2">
      <c r="A27" s="1" t="s">
        <v>81</v>
      </c>
      <c r="B27" s="16" t="s">
        <v>55</v>
      </c>
      <c r="C27" s="1">
        <v>48072.577700000002</v>
      </c>
      <c r="D27" s="1" t="s">
        <v>69</v>
      </c>
      <c r="E27" s="1">
        <f>VLOOKUP(C27,'Active 1'!$C$21:$E$50,3,FALSE)</f>
        <v>5903.5132080049789</v>
      </c>
      <c r="F27" s="1">
        <v>5903</v>
      </c>
      <c r="G27" s="1">
        <v>2.1399999999999999E-2</v>
      </c>
      <c r="K27" s="1" t="s">
        <v>82</v>
      </c>
    </row>
    <row r="28" spans="1:11" x14ac:dyDescent="0.2">
      <c r="A28" s="1" t="s">
        <v>56</v>
      </c>
      <c r="B28" s="16" t="s">
        <v>55</v>
      </c>
      <c r="C28" s="1">
        <v>48500.748</v>
      </c>
      <c r="D28" s="1" t="s">
        <v>57</v>
      </c>
      <c r="E28" s="1">
        <f>VLOOKUP(C28,'Active 1'!$C$21:$E$50,3,FALSE)</f>
        <v>6465.5083330088037</v>
      </c>
      <c r="F28" s="1">
        <v>6465</v>
      </c>
      <c r="G28" s="1">
        <v>1.8800000000000001E-2</v>
      </c>
      <c r="K28" s="1" t="s">
        <v>83</v>
      </c>
    </row>
    <row r="29" spans="1:11" x14ac:dyDescent="0.2">
      <c r="A29" s="1" t="s">
        <v>56</v>
      </c>
      <c r="B29" s="16" t="s">
        <v>55</v>
      </c>
      <c r="C29" s="1">
        <v>48704.169900000001</v>
      </c>
      <c r="D29" s="1" t="s">
        <v>69</v>
      </c>
      <c r="E29" s="1">
        <f>VLOOKUP(C29,'Active 1'!$C$21:$E$50,3,FALSE)</f>
        <v>6732.5098417986865</v>
      </c>
      <c r="F29" s="1">
        <v>6732</v>
      </c>
      <c r="G29" s="1">
        <v>2.0500000000000001E-2</v>
      </c>
      <c r="K29" s="1" t="s">
        <v>67</v>
      </c>
    </row>
    <row r="30" spans="1:11" x14ac:dyDescent="0.2">
      <c r="A30" s="1" t="s">
        <v>56</v>
      </c>
      <c r="B30" s="16" t="s">
        <v>54</v>
      </c>
      <c r="C30" s="1">
        <v>48704.550999999999</v>
      </c>
      <c r="D30" s="1" t="s">
        <v>69</v>
      </c>
      <c r="E30" s="1">
        <f>VLOOKUP(C30,'Active 1'!$C$21:$E$50,3,FALSE)</f>
        <v>6733.0100547796856</v>
      </c>
      <c r="F30" s="1">
        <v>6733</v>
      </c>
      <c r="G30" s="1">
        <v>2.07E-2</v>
      </c>
      <c r="K30" s="1" t="s">
        <v>67</v>
      </c>
    </row>
    <row r="31" spans="1:11" x14ac:dyDescent="0.2">
      <c r="A31" s="1" t="s">
        <v>84</v>
      </c>
      <c r="B31" s="16" t="s">
        <v>55</v>
      </c>
      <c r="C31" s="1">
        <v>52081.540099999998</v>
      </c>
      <c r="D31" s="1" t="s">
        <v>57</v>
      </c>
      <c r="E31" s="1">
        <f>VLOOKUP(C31,'Active 1'!$C$21:$E$50,3,FALSE)</f>
        <v>11165.47865755541</v>
      </c>
      <c r="F31" s="1">
        <v>11165</v>
      </c>
      <c r="G31" s="1">
        <v>5.4999999999999997E-3</v>
      </c>
      <c r="K31" s="1" t="s">
        <v>85</v>
      </c>
    </row>
    <row r="32" spans="1:11" x14ac:dyDescent="0.2">
      <c r="A32" s="1" t="s">
        <v>84</v>
      </c>
      <c r="B32" s="16" t="s">
        <v>54</v>
      </c>
      <c r="C32" s="1">
        <v>52081.921000000002</v>
      </c>
      <c r="D32" s="1" t="s">
        <v>57</v>
      </c>
      <c r="E32" s="1">
        <f>VLOOKUP(C32,'Active 1'!$C$21:$E$50,3,FALSE)</f>
        <v>11165.978608026324</v>
      </c>
      <c r="F32" s="1">
        <v>11166</v>
      </c>
      <c r="G32" s="1">
        <v>5.4999999999999997E-3</v>
      </c>
      <c r="K32" s="1" t="s">
        <v>85</v>
      </c>
    </row>
    <row r="33" spans="1:11" x14ac:dyDescent="0.2">
      <c r="A33" s="1" t="s">
        <v>86</v>
      </c>
      <c r="B33" s="16" t="s">
        <v>54</v>
      </c>
      <c r="C33" s="1">
        <v>52385.904600000002</v>
      </c>
      <c r="D33" s="1" t="s">
        <v>69</v>
      </c>
      <c r="E33" s="1">
        <f>VLOOKUP(C33,'Active 1'!$C$21:$E$50,3,FALSE)</f>
        <v>11564.972422592895</v>
      </c>
      <c r="F33" s="1">
        <v>11565</v>
      </c>
      <c r="G33" s="1">
        <v>1.6000000000000001E-3</v>
      </c>
      <c r="K33" s="1" t="s">
        <v>67</v>
      </c>
    </row>
    <row r="34" spans="1:11" x14ac:dyDescent="0.2">
      <c r="A34" s="1" t="s">
        <v>84</v>
      </c>
      <c r="B34" s="16" t="s">
        <v>55</v>
      </c>
      <c r="C34" s="1">
        <v>52729.129200000003</v>
      </c>
      <c r="D34" s="1" t="s">
        <v>57</v>
      </c>
      <c r="E34" s="1">
        <f>VLOOKUP(C34,'Active 1'!$C$21:$E$50,3,FALSE)</f>
        <v>12015.472029831861</v>
      </c>
      <c r="F34" s="1">
        <v>12015</v>
      </c>
      <c r="G34" s="1">
        <v>2.0999999999999999E-3</v>
      </c>
      <c r="K34" s="1" t="s">
        <v>85</v>
      </c>
    </row>
    <row r="35" spans="1:11" x14ac:dyDescent="0.2">
      <c r="A35" s="1" t="s">
        <v>84</v>
      </c>
      <c r="B35" s="16" t="s">
        <v>54</v>
      </c>
      <c r="C35" s="1">
        <v>52729.508099999999</v>
      </c>
      <c r="D35" s="1" t="s">
        <v>57</v>
      </c>
      <c r="E35" s="1" t="e">
        <f>VLOOKUP(C35,'Active 1'!$C$21:$E$50,3,FALSE)</f>
        <v>#N/A</v>
      </c>
      <c r="F35" s="1">
        <v>12016</v>
      </c>
      <c r="G35" s="1">
        <v>1E-4</v>
      </c>
      <c r="K35" s="1" t="s">
        <v>85</v>
      </c>
    </row>
  </sheetData>
  <sheetProtection selectLockedCells="1" selectUnlockedCells="1"/>
  <hyperlinks>
    <hyperlink ref="A3" r:id="rId1" xr:uid="{00000000-0004-0000-02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O-C Gateway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2022-03-31T05:13:04Z</dcterms:created>
  <dcterms:modified xsi:type="dcterms:W3CDTF">2024-03-02T03:36:31Z</dcterms:modified>
</cp:coreProperties>
</file>