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5796FCF-9E10-46B4-9C40-DE531F6F153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4" i="1"/>
  <c r="Q23" i="1"/>
  <c r="E14" i="1"/>
  <c r="C17" i="1"/>
  <c r="Q22" i="1"/>
  <c r="D4" i="1"/>
  <c r="C8" i="1"/>
  <c r="C4" i="1"/>
  <c r="C7" i="1"/>
  <c r="B2" i="1"/>
  <c r="Q21" i="1"/>
  <c r="E24" i="1"/>
  <c r="F24" i="1"/>
  <c r="G24" i="1"/>
  <c r="I24" i="1"/>
  <c r="E22" i="1"/>
  <c r="F22" i="1"/>
  <c r="G22" i="1"/>
  <c r="E23" i="1"/>
  <c r="F23" i="1"/>
  <c r="G23" i="1"/>
  <c r="I23" i="1"/>
  <c r="E21" i="1"/>
  <c r="F21" i="1"/>
  <c r="G21" i="1"/>
  <c r="H21" i="1"/>
  <c r="I22" i="1"/>
  <c r="C11" i="1"/>
  <c r="C12" i="1"/>
  <c r="C16" i="1" l="1"/>
  <c r="D18" i="1" s="1"/>
  <c r="O21" i="1"/>
  <c r="O22" i="1"/>
  <c r="O23" i="1"/>
  <c r="C15" i="1"/>
  <c r="E16" i="1" s="1"/>
  <c r="O24" i="1"/>
  <c r="E15" i="1"/>
  <c r="E17" i="1" l="1"/>
  <c r="C18" i="1"/>
</calcChain>
</file>

<file path=xl/sharedStrings.xml><?xml version="1.0" encoding="utf-8"?>
<sst xmlns="http://schemas.openxmlformats.org/spreadsheetml/2006/main" count="52" uniqueCount="48">
  <si>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</si>
  <si>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</si>
  <si>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</si>
  <si>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</si>
  <si>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</si>
  <si>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</si>
  <si>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</si>
  <si>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</si>
  <si>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</si>
  <si>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</si>
  <si>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</si>
  <si>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</si>
  <si>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</si>
  <si>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</si>
  <si>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</si>
  <si>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</si>
  <si>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</si>
  <si>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</si>
  <si>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</si>
  <si>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</si>
  <si>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</si>
  <si>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</si>
  <si>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</si>
  <si>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</si>
  <si>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</si>
  <si>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</si>
  <si>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</si>
  <si>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</si>
  <si>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</si>
  <si>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</si>
  <si>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</si>
  <si>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</si>
  <si>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</si>
  <si>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</si>
  <si>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</si>
  <si>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</si>
  <si>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</si>
  <si>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</si>
  <si>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</si>
  <si>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</si>
  <si>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V0784 Sco / GSC 5624-0978               </t>
  </si>
  <si>
    <t xml:space="preserve">E         </t>
  </si>
  <si>
    <t>IBVS 5690</t>
  </si>
  <si>
    <t>Add cycle</t>
  </si>
  <si>
    <t>Old Cycle</t>
  </si>
  <si>
    <t>IBVS 5992</t>
  </si>
  <si>
    <t>IBVS 6029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</si>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</sst>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V0784 Sco - O-C Diagr.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629</c:v>
                </c:pt>
                <c:pt idx="2">
                  <c:v>2103</c:v>
                </c:pt>
                <c:pt idx="3">
                  <c:v>2316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5A-4C3F-BFB1-27632845FC2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629</c:v>
                </c:pt>
                <c:pt idx="2">
                  <c:v>2103</c:v>
                </c:pt>
                <c:pt idx="3">
                  <c:v>2316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1.0620000102790073E-4</c:v>
                </c:pt>
                <c:pt idx="2">
                  <c:v>4.6503400000801776E-2</c:v>
                </c:pt>
                <c:pt idx="3">
                  <c:v>5.7964799998444505E-2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5A-4C3F-BFB1-27632845FC2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629</c:v>
                </c:pt>
                <c:pt idx="2">
                  <c:v>2103</c:v>
                </c:pt>
                <c:pt idx="3">
                  <c:v>2316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5A-4C3F-BFB1-27632845FC2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629</c:v>
                </c:pt>
                <c:pt idx="2">
                  <c:v>2103</c:v>
                </c:pt>
                <c:pt idx="3">
                  <c:v>2316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5A-4C3F-BFB1-27632845FC2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629</c:v>
                </c:pt>
                <c:pt idx="2">
                  <c:v>2103</c:v>
                </c:pt>
                <c:pt idx="3">
                  <c:v>2316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5A-4C3F-BFB1-27632845FC2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629</c:v>
                </c:pt>
                <c:pt idx="2">
                  <c:v>2103</c:v>
                </c:pt>
                <c:pt idx="3">
                  <c:v>2316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5A-4C3F-BFB1-27632845FC2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1E-4</c:v>
                  </c:pt>
                  <c:pt idx="2">
                    <c:v>2.9999999999999997E-4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629</c:v>
                </c:pt>
                <c:pt idx="2">
                  <c:v>2103</c:v>
                </c:pt>
                <c:pt idx="3">
                  <c:v>2316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5A-4C3F-BFB1-27632845FC2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629</c:v>
                </c:pt>
                <c:pt idx="2">
                  <c:v>2103</c:v>
                </c:pt>
                <c:pt idx="3">
                  <c:v>2316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-2.1110384922079228E-2</c:v>
                </c:pt>
                <c:pt idx="1">
                  <c:v>-1.8871417165609861E-4</c:v>
                </c:pt>
                <c:pt idx="2">
                  <c:v>4.8839175631402235E-2</c:v>
                </c:pt>
                <c:pt idx="3">
                  <c:v>5.5923938540528031E-2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5A-4C3F-BFB1-27632845F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4033040"/>
        <c:axId val="1"/>
      </c:scatterChart>
      <c:valAx>
        <c:axId val="724033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4033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8646616541354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3E70AEB-2360-7325-C182-C1A25432F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s="4" customFormat="1" ht="20.25" x14ac:dyDescent="0.2">
      <c r="A1" s="35" t="s">
        <v>40</v>
      </c>
      <c r="F1" s="5">
        <v>52500.926099999997</v>
      </c>
      <c r="G1" s="5">
        <v>1.5262922000000001</v>
      </c>
      <c r="H1" s="5" t="s">
        <v>41</v>
      </c>
    </row>
    <row r="2" spans="1:8" s="4" customFormat="1" ht="12.95" customHeight="1" x14ac:dyDescent="0.2">
      <c r="A2" s="4" t="s">
        <v>22</v>
      </c>
      <c r="B2" s="4" t="str">
        <f>H1</f>
        <v xml:space="preserve">E         </v>
      </c>
      <c r="C2" s="5"/>
      <c r="D2" s="5"/>
    </row>
    <row r="3" spans="1:8" s="4" customFormat="1" ht="12.95" customHeight="1" thickBot="1" x14ac:dyDescent="0.25"/>
    <row r="4" spans="1:8" s="4" customFormat="1" ht="12.95" customHeight="1" thickTop="1" thickBot="1" x14ac:dyDescent="0.25">
      <c r="A4" s="6" t="s">
        <v>39</v>
      </c>
      <c r="C4" s="7">
        <f>F1</f>
        <v>52500.926099999997</v>
      </c>
      <c r="D4" s="8">
        <f>G1</f>
        <v>1.5262922000000001</v>
      </c>
    </row>
    <row r="5" spans="1:8" s="4" customFormat="1" ht="12.95" customHeight="1" x14ac:dyDescent="0.2">
      <c r="C5" s="9" t="s">
        <v>37</v>
      </c>
    </row>
    <row r="6" spans="1:8" s="4" customFormat="1" ht="12.95" customHeight="1" x14ac:dyDescent="0.2">
      <c r="A6" s="6" t="s">
        <v>0</v>
      </c>
    </row>
    <row r="7" spans="1:8" s="4" customFormat="1" ht="12.95" customHeight="1" x14ac:dyDescent="0.2">
      <c r="A7" s="4" t="s">
        <v>1</v>
      </c>
      <c r="C7" s="4">
        <f>C4</f>
        <v>52500.926099999997</v>
      </c>
    </row>
    <row r="8" spans="1:8" s="4" customFormat="1" ht="12.95" customHeight="1" x14ac:dyDescent="0.2">
      <c r="A8" s="4" t="s">
        <v>2</v>
      </c>
      <c r="C8" s="4">
        <f>D4</f>
        <v>1.5262922000000001</v>
      </c>
      <c r="D8" s="10"/>
    </row>
    <row r="9" spans="1:8" s="4" customFormat="1" ht="12.95" customHeight="1" x14ac:dyDescent="0.2">
      <c r="A9" s="11" t="s">
        <v>29</v>
      </c>
      <c r="C9" s="10">
        <v>-9.5</v>
      </c>
      <c r="D9" s="4" t="s">
        <v>30</v>
      </c>
    </row>
    <row r="10" spans="1:8" s="4" customFormat="1" ht="12.95" customHeight="1" thickBot="1" x14ac:dyDescent="0.25">
      <c r="C10" s="12" t="s">
        <v>18</v>
      </c>
      <c r="D10" s="12" t="s">
        <v>19</v>
      </c>
    </row>
    <row r="11" spans="1:8" s="4" customFormat="1" ht="12.95" customHeight="1" x14ac:dyDescent="0.2">
      <c r="A11" s="4" t="s">
        <v>14</v>
      </c>
      <c r="C11" s="13">
        <f ca="1">INTERCEPT(INDIRECT($G$11):G992,INDIRECT($F$11):F992)</f>
        <v>-2.1110384922079228E-2</v>
      </c>
      <c r="D11" s="5"/>
      <c r="F11" s="14" t="str">
        <f>"F"&amp;E19</f>
        <v>F22</v>
      </c>
      <c r="G11" s="13" t="str">
        <f>"G"&amp;E19</f>
        <v>G22</v>
      </c>
    </row>
    <row r="12" spans="1:8" s="4" customFormat="1" ht="12.95" customHeight="1" x14ac:dyDescent="0.2">
      <c r="A12" s="4" t="s">
        <v>15</v>
      </c>
      <c r="C12" s="13">
        <f ca="1">SLOPE(INDIRECT($G$11):G992,INDIRECT($F$11):F992)</f>
        <v>3.326179769542628E-5</v>
      </c>
      <c r="D12" s="5"/>
    </row>
    <row r="13" spans="1:8" s="4" customFormat="1" ht="12.95" customHeight="1" x14ac:dyDescent="0.2">
      <c r="A13" s="4" t="s">
        <v>17</v>
      </c>
      <c r="C13" s="5" t="s">
        <v>12</v>
      </c>
      <c r="D13" s="15" t="s">
        <v>43</v>
      </c>
      <c r="E13" s="10">
        <v>1</v>
      </c>
    </row>
    <row r="14" spans="1:8" s="4" customFormat="1" ht="12.95" customHeight="1" x14ac:dyDescent="0.2">
      <c r="D14" s="15" t="s">
        <v>31</v>
      </c>
      <c r="E14" s="16">
        <f ca="1">NOW()+15018.5+$C$9/24</f>
        <v>60374.745901736111</v>
      </c>
    </row>
    <row r="15" spans="1:8" s="4" customFormat="1" ht="12.95" customHeight="1" x14ac:dyDescent="0.2">
      <c r="A15" s="17" t="s">
        <v>16</v>
      </c>
      <c r="C15" s="18">
        <f ca="1">(C7+C11)+(C8+C12)*INT(MAX(F21:F3533))</f>
        <v>56035.87475913854</v>
      </c>
      <c r="D15" s="15" t="s">
        <v>44</v>
      </c>
      <c r="E15" s="16">
        <f ca="1">ROUND(2*(E14-$C$7)/$C$8,0)/2+E13</f>
        <v>5160</v>
      </c>
    </row>
    <row r="16" spans="1:8" s="4" customFormat="1" ht="12.95" customHeight="1" x14ac:dyDescent="0.2">
      <c r="A16" s="6" t="s">
        <v>3</v>
      </c>
      <c r="C16" s="19">
        <f ca="1">+C8+C12</f>
        <v>1.5263254617976956</v>
      </c>
      <c r="D16" s="15" t="s">
        <v>32</v>
      </c>
      <c r="E16" s="13">
        <f ca="1">ROUND(2*(E14-$C$15)/$C$16,0)/2+E13</f>
        <v>2843.5</v>
      </c>
    </row>
    <row r="17" spans="1:17" s="4" customFormat="1" ht="12.95" customHeight="1" thickBot="1" x14ac:dyDescent="0.25">
      <c r="A17" s="15" t="s">
        <v>28</v>
      </c>
      <c r="C17" s="4">
        <f>COUNT(C21:C2191)</f>
        <v>4</v>
      </c>
      <c r="D17" s="15" t="s">
        <v>33</v>
      </c>
      <c r="E17" s="20">
        <f ca="1">+$C$15+$C$16*E16-15018.5-$C$9/24</f>
        <v>45357.87704309362</v>
      </c>
    </row>
    <row r="18" spans="1:17" s="4" customFormat="1" ht="12.95" customHeight="1" thickTop="1" thickBot="1" x14ac:dyDescent="0.25">
      <c r="A18" s="6" t="s">
        <v>4</v>
      </c>
      <c r="C18" s="21">
        <f ca="1">+C15</f>
        <v>56035.87475913854</v>
      </c>
      <c r="D18" s="22">
        <f ca="1">+C16</f>
        <v>1.5263254617976956</v>
      </c>
      <c r="E18" s="23" t="s">
        <v>34</v>
      </c>
    </row>
    <row r="19" spans="1:17" s="4" customFormat="1" ht="12.95" customHeight="1" thickTop="1" x14ac:dyDescent="0.2">
      <c r="A19" s="24" t="s">
        <v>35</v>
      </c>
      <c r="E19" s="25">
        <v>22</v>
      </c>
    </row>
    <row r="20" spans="1:17" s="4" customFormat="1" ht="12.95" customHeight="1" thickBot="1" x14ac:dyDescent="0.25">
      <c r="A20" s="12" t="s">
        <v>5</v>
      </c>
      <c r="B20" s="12" t="s">
        <v>6</v>
      </c>
      <c r="C20" s="12" t="s">
        <v>7</v>
      </c>
      <c r="D20" s="12" t="s">
        <v>11</v>
      </c>
      <c r="E20" s="12" t="s">
        <v>8</v>
      </c>
      <c r="F20" s="12" t="s">
        <v>9</v>
      </c>
      <c r="G20" s="12" t="s">
        <v>10</v>
      </c>
      <c r="H20" s="26" t="s">
        <v>38</v>
      </c>
      <c r="I20" s="26" t="s">
        <v>27</v>
      </c>
      <c r="J20" s="26" t="s">
        <v>47</v>
      </c>
      <c r="K20" s="26" t="s">
        <v>23</v>
      </c>
      <c r="L20" s="26" t="s">
        <v>24</v>
      </c>
      <c r="M20" s="26" t="s">
        <v>25</v>
      </c>
      <c r="N20" s="26" t="s">
        <v>26</v>
      </c>
      <c r="O20" s="26" t="s">
        <v>21</v>
      </c>
      <c r="P20" s="27" t="s">
        <v>20</v>
      </c>
      <c r="Q20" s="12" t="s">
        <v>13</v>
      </c>
    </row>
    <row r="21" spans="1:17" s="4" customFormat="1" ht="12.95" customHeight="1" x14ac:dyDescent="0.2">
      <c r="A21" s="2" t="s">
        <v>38</v>
      </c>
      <c r="B21" s="3" t="s">
        <v>36</v>
      </c>
      <c r="C21" s="2">
        <v>52500.926099999997</v>
      </c>
      <c r="D21" s="28"/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-2.1110384922079228E-2</v>
      </c>
      <c r="Q21" s="29">
        <f>+C21-15018.5</f>
        <v>37482.426099999997</v>
      </c>
    </row>
    <row r="22" spans="1:17" s="4" customFormat="1" ht="12.95" customHeight="1" x14ac:dyDescent="0.2">
      <c r="A22" s="2" t="s">
        <v>42</v>
      </c>
      <c r="B22" s="30" t="s">
        <v>36</v>
      </c>
      <c r="C22" s="31">
        <v>53460.964</v>
      </c>
      <c r="D22" s="31">
        <v>1E-4</v>
      </c>
      <c r="E22" s="4">
        <f>+(C22-C$7)/C$8</f>
        <v>629.00006958038762</v>
      </c>
      <c r="F22" s="4">
        <f>ROUND(2*E22,0)/2</f>
        <v>629</v>
      </c>
      <c r="G22" s="4">
        <f>+C22-(C$7+F22*C$8)</f>
        <v>1.0620000102790073E-4</v>
      </c>
      <c r="I22" s="4">
        <f>+G22</f>
        <v>1.0620000102790073E-4</v>
      </c>
      <c r="O22" s="4">
        <f ca="1">+C$11+C$12*$F22</f>
        <v>-1.8871417165609861E-4</v>
      </c>
      <c r="Q22" s="29">
        <f>+C22-15018.5</f>
        <v>38442.464</v>
      </c>
    </row>
    <row r="23" spans="1:17" s="4" customFormat="1" ht="12.95" customHeight="1" x14ac:dyDescent="0.2">
      <c r="A23" s="2" t="s">
        <v>45</v>
      </c>
      <c r="B23" s="3" t="s">
        <v>36</v>
      </c>
      <c r="C23" s="2">
        <v>55710.765099999997</v>
      </c>
      <c r="D23" s="2">
        <v>2.9999999999999997E-4</v>
      </c>
      <c r="E23" s="4">
        <f>+(C23-C$7)/C$8</f>
        <v>2103.0304682157189</v>
      </c>
      <c r="F23" s="4">
        <f>ROUND(2*E23,0)/2</f>
        <v>2103</v>
      </c>
      <c r="G23" s="4">
        <f>+C23-(C$7+F23*C$8)</f>
        <v>4.6503400000801776E-2</v>
      </c>
      <c r="I23" s="4">
        <f>+G23</f>
        <v>4.6503400000801776E-2</v>
      </c>
      <c r="O23" s="4">
        <f ca="1">+C$11+C$12*$F23</f>
        <v>4.8839175631402235E-2</v>
      </c>
      <c r="Q23" s="29">
        <f>+C23-15018.5</f>
        <v>40692.265099999997</v>
      </c>
    </row>
    <row r="24" spans="1:17" s="4" customFormat="1" ht="12.95" customHeight="1" x14ac:dyDescent="0.2">
      <c r="A24" s="32" t="s">
        <v>46</v>
      </c>
      <c r="B24" s="33" t="s">
        <v>36</v>
      </c>
      <c r="C24" s="32">
        <v>56035.876799999998</v>
      </c>
      <c r="D24" s="32">
        <v>5.0000000000000001E-4</v>
      </c>
      <c r="E24" s="4">
        <f>+(C24-C$7)/C$8</f>
        <v>2316.0379775248807</v>
      </c>
      <c r="F24" s="4">
        <f>ROUND(2*E24,0)/2</f>
        <v>2316</v>
      </c>
      <c r="G24" s="4">
        <f>+C24-(C$7+F24*C$8)</f>
        <v>5.7964799998444505E-2</v>
      </c>
      <c r="I24" s="4">
        <f>+G24</f>
        <v>5.7964799998444505E-2</v>
      </c>
      <c r="O24" s="4">
        <f ca="1">+C$11+C$12*$F24</f>
        <v>5.5923938540528031E-2</v>
      </c>
      <c r="Q24" s="29">
        <f>+C24-15018.5</f>
        <v>41017.376799999998</v>
      </c>
    </row>
    <row r="25" spans="1:17" s="4" customFormat="1" ht="12.95" customHeight="1" x14ac:dyDescent="0.2">
      <c r="C25" s="34"/>
      <c r="D25" s="34"/>
    </row>
    <row r="26" spans="1:17" s="4" customFormat="1" ht="12.95" customHeight="1" x14ac:dyDescent="0.2">
      <c r="C26" s="34"/>
      <c r="D26" s="34"/>
    </row>
    <row r="27" spans="1:17" s="4" customFormat="1" ht="12.95" customHeight="1" x14ac:dyDescent="0.2">
      <c r="C27" s="34"/>
      <c r="D27" s="34"/>
    </row>
    <row r="28" spans="1:17" s="4" customFormat="1" ht="12.95" customHeight="1" x14ac:dyDescent="0.2">
      <c r="C28" s="34"/>
      <c r="D28" s="34"/>
    </row>
    <row r="29" spans="1:17" s="4" customFormat="1" ht="12.95" customHeight="1" x14ac:dyDescent="0.2">
      <c r="C29" s="34"/>
      <c r="D29" s="34"/>
    </row>
    <row r="30" spans="1:17" s="4" customFormat="1" ht="12.95" customHeight="1" x14ac:dyDescent="0.2">
      <c r="C30" s="34"/>
      <c r="D30" s="34"/>
    </row>
    <row r="31" spans="1:17" s="4" customFormat="1" ht="12.95" customHeight="1" x14ac:dyDescent="0.2">
      <c r="C31" s="34"/>
      <c r="D31" s="34"/>
    </row>
    <row r="32" spans="1:17" x14ac:dyDescent="0.2">
      <c r="C32" s="1"/>
      <c r="D32" s="1"/>
    </row>
    <row r="33" spans="3:4" x14ac:dyDescent="0.2">
      <c r="C33" s="1"/>
      <c r="D33" s="1"/>
    </row>
    <row r="34" spans="3:4" x14ac:dyDescent="0.2">
      <c r="C34" s="1"/>
      <c r="D34" s="1"/>
    </row>
    <row r="35" spans="3:4" x14ac:dyDescent="0.2">
      <c r="C35" s="1"/>
      <c r="D35" s="1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2024-03-05T04:54:05Z</dcterms:modified>
</cp:coreProperties>
</file>