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FC1AC36-B58A-4C4F-B597-5F3122D5930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3" i="1" l="1"/>
  <c r="G23" i="1"/>
  <c r="I23" i="1"/>
  <c r="F22" i="1"/>
  <c r="G22" i="1"/>
  <c r="I22" i="1"/>
  <c r="E22" i="1"/>
  <c r="E23" i="1"/>
  <c r="G11" i="1"/>
  <c r="F11" i="1"/>
  <c r="Q22" i="1"/>
  <c r="Q23" i="1"/>
  <c r="C21" i="1"/>
  <c r="E21" i="1"/>
  <c r="F21" i="1"/>
  <c r="E14" i="1"/>
  <c r="E15" i="1" s="1"/>
  <c r="C17" i="1"/>
  <c r="G21" i="1"/>
  <c r="Q21" i="1"/>
  <c r="H21" i="1"/>
  <c r="C11" i="1"/>
  <c r="C12" i="1" l="1"/>
  <c r="C16" i="1" l="1"/>
  <c r="D18" i="1" s="1"/>
  <c r="O23" i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<sst xmlns="http://schemas.openxmlformats.org/spreadsheetml/2006/main" count="54" uniqueCount="48">
  <si>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</si>
  <si>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</si>
  <si>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</si>
  <si>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</si>
  <si>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</si>
  <si>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</si>
  <si>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</si>
  <si>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</si>
  <si>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</si>
  <si>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</si>
  <si>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</si>
  <si>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</si>
  <si>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</si>
  <si>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</si>
  <si>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</si>
  <si>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</si>
  <si>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</si>
  <si>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</si>
  <si>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</si>
  <si>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</si>
  <si>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</si>
  <si>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</si>
  <si>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</si>
  <si>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</si>
  <si>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</si>
  <si>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</si>
  <si>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</si>
  <si>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</si>
  <si>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</si>
  <si>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</si>
  <si>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</si>
  <si>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</si>
  <si>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</si>
  <si>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</si>
  <si>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</si>
  <si>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</si>
  <si>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</si>
  <si>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</si>
  <si>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</si>
  <si>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</si>
  <si>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</si>
  <si>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</si>
  <si>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V1301 Sco / GSC 7368-1457</t>
  </si>
  <si>
    <t>EA</t>
  </si>
  <si>
    <t>IBVS 6114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</si>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</sst>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V1301 Sco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2781954887218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90-455E-A3F1-A19C6BC64B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-7.7888499999971827</c:v>
                </c:pt>
                <c:pt idx="2">
                  <c:v>-7.8946900000009919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90-455E-A3F1-A19C6BC64B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90-455E-A3F1-A19C6BC64B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90-455E-A3F1-A19C6BC64B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90-455E-A3F1-A19C6BC64B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390-455E-A3F1-A19C6BC64B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3.8000000000000002E-4</c:v>
                  </c:pt>
                  <c:pt idx="2">
                    <c:v>7.6999999999999996E-4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390-455E-A3F1-A19C6BC64B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1.5478840232674429E-5</c:v>
                </c:pt>
                <c:pt idx="1">
                  <c:v>-7.7900305753251065</c:v>
                </c:pt>
                <c:pt idx="2">
                  <c:v>-7.8935249035132999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390-455E-A3F1-A19C6BC64B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1392.5</c:v>
                </c:pt>
                <c:pt idx="2">
                  <c:v>1411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390-455E-A3F1-A19C6BC64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609296"/>
        <c:axId val="1"/>
      </c:scatterChart>
      <c:valAx>
        <c:axId val="679609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609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0</xdr:rowOff>
    </xdr:from>
    <xdr:to>
      <xdr:col>16</xdr:col>
      <xdr:colOff>619125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9FC6B93-F5BD-4FD6-A698-328251274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1" t="s">
        <v>42</v>
      </c>
    </row>
    <row r="2" spans="1:7" s="2" customFormat="1" ht="12.95" customHeight="1" x14ac:dyDescent="0.2">
      <c r="A2" s="2" t="s">
        <v>24</v>
      </c>
      <c r="B2" s="2" t="s">
        <v>43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32">
        <v>53634.555</v>
      </c>
      <c r="D7" s="8" t="s">
        <v>41</v>
      </c>
    </row>
    <row r="8" spans="1:7" s="2" customFormat="1" ht="12.95" customHeight="1" x14ac:dyDescent="0.2">
      <c r="A8" s="2" t="s">
        <v>3</v>
      </c>
      <c r="C8" s="32">
        <v>1.9540999999999999</v>
      </c>
      <c r="D8" s="8" t="s">
        <v>41</v>
      </c>
    </row>
    <row r="9" spans="1:7" s="2" customFormat="1" ht="12.95" customHeight="1" x14ac:dyDescent="0.2">
      <c r="A9" s="9" t="s">
        <v>30</v>
      </c>
      <c r="C9" s="10">
        <v>-9.5</v>
      </c>
      <c r="D9" s="2" t="s">
        <v>31</v>
      </c>
    </row>
    <row r="10" spans="1:7" s="2" customFormat="1" ht="12.95" customHeight="1" thickBot="1" x14ac:dyDescent="0.25">
      <c r="C10" s="11" t="s">
        <v>20</v>
      </c>
      <c r="D10" s="11" t="s">
        <v>21</v>
      </c>
    </row>
    <row r="11" spans="1:7" s="2" customFormat="1" ht="12.95" customHeight="1" x14ac:dyDescent="0.2">
      <c r="A11" s="2" t="s">
        <v>15</v>
      </c>
      <c r="C11" s="12">
        <f ca="1">INTERCEPT(INDIRECT($G$11):G992,INDIRECT($F$11):F992)</f>
        <v>1.5478840232674429E-5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95" customHeight="1" x14ac:dyDescent="0.2">
      <c r="A12" s="2" t="s">
        <v>16</v>
      </c>
      <c r="C12" s="12">
        <f ca="1">SLOPE(INDIRECT($G$11):G992,INDIRECT($F$11):F992)</f>
        <v>-5.5942880101725956E-3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4" t="s">
        <v>37</v>
      </c>
      <c r="E13" s="10">
        <v>1</v>
      </c>
    </row>
    <row r="14" spans="1:7" s="2" customFormat="1" ht="12.95" customHeight="1" x14ac:dyDescent="0.2">
      <c r="D14" s="14" t="s">
        <v>32</v>
      </c>
      <c r="E14" s="15">
        <f ca="1">NOW()+15018.5+$C$9/24</f>
        <v>60374.767949537032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56383.896575096493</v>
      </c>
      <c r="D15" s="14" t="s">
        <v>38</v>
      </c>
      <c r="E15" s="15">
        <f ca="1">ROUND(2*(E14-$C$7)/$C$8,0)/2+E13</f>
        <v>3450.5</v>
      </c>
    </row>
    <row r="16" spans="1:7" s="2" customFormat="1" ht="12.95" customHeight="1" x14ac:dyDescent="0.2">
      <c r="A16" s="4" t="s">
        <v>4</v>
      </c>
      <c r="C16" s="18">
        <f ca="1">+C8+C12</f>
        <v>1.9485057119898272</v>
      </c>
      <c r="D16" s="14" t="s">
        <v>39</v>
      </c>
      <c r="E16" s="12">
        <f ca="1">ROUND(2*(E14-$C$15)/$C$16,0)/2+E13</f>
        <v>2049</v>
      </c>
    </row>
    <row r="17" spans="1:18" s="2" customFormat="1" ht="12.95" customHeight="1" thickBot="1" x14ac:dyDescent="0.25">
      <c r="A17" s="14" t="s">
        <v>29</v>
      </c>
      <c r="C17" s="2">
        <f>COUNT(C21:C2191)</f>
        <v>3</v>
      </c>
      <c r="D17" s="14" t="s">
        <v>33</v>
      </c>
      <c r="E17" s="19">
        <f ca="1">+$C$15+$C$16*E16-15018.5-$C$9/24</f>
        <v>45358.280612296985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56383.896575096493</v>
      </c>
      <c r="D18" s="21">
        <f ca="1">+C16</f>
        <v>1.9485057119898272</v>
      </c>
      <c r="E18" s="22" t="s">
        <v>34</v>
      </c>
    </row>
    <row r="19" spans="1:18" s="2" customFormat="1" ht="12.95" customHeight="1" thickTop="1" x14ac:dyDescent="0.2">
      <c r="A19" s="23" t="s">
        <v>35</v>
      </c>
      <c r="E19" s="24">
        <v>21</v>
      </c>
      <c r="F19" s="2">
        <v>4</v>
      </c>
    </row>
    <row r="20" spans="1:18" s="2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41</v>
      </c>
      <c r="I20" s="25" t="s">
        <v>47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  <c r="R20" s="27" t="s">
        <v>36</v>
      </c>
    </row>
    <row r="21" spans="1:18" s="2" customFormat="1" ht="12.95" customHeight="1" x14ac:dyDescent="0.2">
      <c r="A21" s="2" t="s">
        <v>41</v>
      </c>
      <c r="C21" s="7">
        <f>C$7</f>
        <v>53634.555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1.5478840232674429E-5</v>
      </c>
      <c r="Q21" s="28">
        <f>+C21-15018.5</f>
        <v>38616.055</v>
      </c>
    </row>
    <row r="22" spans="1:18" s="2" customFormat="1" ht="12.95" customHeight="1" x14ac:dyDescent="0.2">
      <c r="A22" s="29" t="s">
        <v>44</v>
      </c>
      <c r="B22" s="30" t="s">
        <v>45</v>
      </c>
      <c r="C22" s="29">
        <v>56347.850400000003</v>
      </c>
      <c r="D22" s="29">
        <v>3.8000000000000002E-4</v>
      </c>
      <c r="E22" s="2">
        <f>+(C22-C$7)/C$8</f>
        <v>1388.5140985619992</v>
      </c>
      <c r="F22" s="2">
        <f>ROUND(2*E22,0)/2+4</f>
        <v>1392.5</v>
      </c>
      <c r="G22" s="2">
        <f>+C22-(C$7+F22*C$8)</f>
        <v>-7.7888499999971827</v>
      </c>
      <c r="I22" s="2">
        <f>+G22</f>
        <v>-7.7888499999971827</v>
      </c>
      <c r="O22" s="2">
        <f ca="1">+C$11+C$12*$F22</f>
        <v>-7.7900305753251065</v>
      </c>
      <c r="Q22" s="28">
        <f>+C22-15018.5</f>
        <v>41329.350400000003</v>
      </c>
    </row>
    <row r="23" spans="1:18" s="2" customFormat="1" ht="12.95" customHeight="1" x14ac:dyDescent="0.2">
      <c r="A23" s="29" t="s">
        <v>44</v>
      </c>
      <c r="B23" s="30" t="s">
        <v>46</v>
      </c>
      <c r="C23" s="29">
        <v>56383.895409999997</v>
      </c>
      <c r="D23" s="29">
        <v>7.6999999999999996E-4</v>
      </c>
      <c r="E23" s="2">
        <f>+(C23-C$7)/C$8</f>
        <v>1406.9599355201869</v>
      </c>
      <c r="F23" s="2">
        <f>ROUND(2*E23,0)/2+4</f>
        <v>1411</v>
      </c>
      <c r="G23" s="2">
        <f>+C23-(C$7+F23*C$8)</f>
        <v>-7.8946900000009919</v>
      </c>
      <c r="I23" s="2">
        <f>+G23</f>
        <v>-7.8946900000009919</v>
      </c>
      <c r="O23" s="2">
        <f ca="1">+C$11+C$12*$F23</f>
        <v>-7.8935249035132999</v>
      </c>
      <c r="Q23" s="28">
        <f>+C23-15018.5</f>
        <v>41365.395409999997</v>
      </c>
    </row>
    <row r="24" spans="1:18" s="2" customFormat="1" ht="12.95" customHeight="1" x14ac:dyDescent="0.2">
      <c r="C24" s="7"/>
      <c r="D24" s="7"/>
      <c r="Q24" s="28"/>
    </row>
    <row r="25" spans="1:18" s="2" customFormat="1" ht="12.95" customHeight="1" x14ac:dyDescent="0.2">
      <c r="C25" s="7"/>
      <c r="D25" s="7"/>
      <c r="Q25" s="28"/>
    </row>
    <row r="26" spans="1:18" s="2" customFormat="1" ht="12.95" customHeight="1" x14ac:dyDescent="0.2">
      <c r="C26" s="7"/>
      <c r="D26" s="7"/>
      <c r="Q26" s="28"/>
    </row>
    <row r="27" spans="1:18" s="2" customFormat="1" ht="12.95" customHeight="1" x14ac:dyDescent="0.2">
      <c r="C27" s="7"/>
      <c r="D27" s="7"/>
      <c r="Q27" s="28"/>
    </row>
    <row r="28" spans="1:18" s="2" customFormat="1" ht="12.95" customHeight="1" x14ac:dyDescent="0.2">
      <c r="C28" s="7"/>
      <c r="D28" s="7"/>
      <c r="Q28" s="28"/>
    </row>
    <row r="29" spans="1:18" s="2" customFormat="1" ht="12.95" customHeight="1" x14ac:dyDescent="0.2">
      <c r="C29" s="7"/>
      <c r="D29" s="7"/>
      <c r="Q29" s="28"/>
    </row>
    <row r="30" spans="1:18" s="2" customFormat="1" ht="12.95" customHeight="1" x14ac:dyDescent="0.2">
      <c r="C30" s="7"/>
      <c r="D30" s="7"/>
      <c r="Q30" s="28"/>
    </row>
    <row r="31" spans="1:18" s="2" customFormat="1" ht="12.95" customHeight="1" x14ac:dyDescent="0.2">
      <c r="C31" s="7"/>
      <c r="D31" s="7"/>
      <c r="Q31" s="28"/>
    </row>
    <row r="32" spans="1:18" s="2" customFormat="1" ht="12.95" customHeight="1" x14ac:dyDescent="0.2">
      <c r="C32" s="7"/>
      <c r="D32" s="7"/>
      <c r="Q32" s="28"/>
    </row>
    <row r="33" spans="3:17" s="2" customFormat="1" ht="12.95" customHeight="1" x14ac:dyDescent="0.2">
      <c r="C33" s="7"/>
      <c r="D33" s="7"/>
      <c r="Q33" s="28"/>
    </row>
    <row r="34" spans="3:17" s="2" customFormat="1" ht="12.95" customHeight="1" x14ac:dyDescent="0.2">
      <c r="C34" s="7"/>
      <c r="D34" s="7"/>
    </row>
    <row r="35" spans="3:17" s="2" customFormat="1" ht="12.95" customHeight="1" x14ac:dyDescent="0.2">
      <c r="C35" s="7"/>
      <c r="D35" s="7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2024-03-05T05:25:50Z</dcterms:modified>
</cp:coreProperties>
</file>