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2460646-CB50-4A3D-B517-397E3E59649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21" i="1"/>
  <c r="F21" i="1"/>
  <c r="G21" i="1"/>
  <c r="H21" i="1"/>
  <c r="Q22" i="1"/>
  <c r="Q23" i="1"/>
  <c r="Q24" i="1"/>
  <c r="Q25" i="1"/>
  <c r="Q26" i="1"/>
  <c r="Q27" i="1"/>
  <c r="Q28" i="1"/>
  <c r="Q29" i="1"/>
  <c r="Q30" i="1"/>
  <c r="Q31" i="1"/>
  <c r="Q32" i="1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D9" i="1"/>
  <c r="E9" i="1"/>
  <c r="F16" i="1"/>
  <c r="C17" i="1"/>
  <c r="Q21" i="1"/>
  <c r="C11" i="1"/>
  <c r="C12" i="1"/>
  <c r="C16" i="1" l="1"/>
  <c r="D18" i="1" s="1"/>
  <c r="O25" i="1"/>
  <c r="O23" i="1"/>
  <c r="O29" i="1"/>
  <c r="O21" i="1"/>
  <c r="O32" i="1"/>
  <c r="O27" i="1"/>
  <c r="C15" i="1"/>
  <c r="O31" i="1"/>
  <c r="O24" i="1"/>
  <c r="O26" i="1"/>
  <c r="O22" i="1"/>
  <c r="O30" i="1"/>
  <c r="O28" i="1"/>
  <c r="F17" i="1"/>
  <c r="C18" i="1" l="1"/>
  <c r="F18" i="1"/>
  <c r="F19" i="1" s="1"/>
</calcChain>
</file>

<file path=xl/sharedStrings.xml><?xml version="1.0" encoding="utf-8"?>
<sst xmlns="http://schemas.openxmlformats.org/spreadsheetml/2006/main" count="163" uniqueCount="90">
  <si>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</si>
  <si>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</si>
  <si>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</si>
  <si>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</si>
  <si>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</si>
  <si>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</si>
  <si>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</si>
  <si>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</si>
  <si>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</si>
  <si>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</si>
  <si>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</si>
  <si>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</si>
  <si>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</si>
  <si>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</si>
  <si>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</si>
  <si>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</si>
  <si>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</si>
  <si>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</si>
  <si>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</si>
  <si>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</si>
  <si>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</si>
  <si>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</si>
  <si>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</si>
  <si>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</si>
  <si>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</si>
  <si>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</si>
  <si>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</si>
  <si>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</si>
  <si>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</si>
  <si>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</si>
  <si>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</si>
  <si>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</si>
  <si>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</si>
  <si>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</si>
  <si>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</si>
  <si>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</si>
  <si>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</si>
  <si>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</si>
  <si>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</si>
  <si>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</si>
  <si>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</si>
  <si>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</si>
  <si>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</si>
  <si>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</si>
  <si>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</si>
  <si>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</si>
  <si>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</si>
  <si>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</si>
  <si>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</si>
  <si>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FN Sct</t>
  </si>
  <si>
    <t>EA</t>
  </si>
  <si>
    <t>GCVS 4</t>
  </si>
  <si>
    <t>FN Sct / GSC 27963.88</t>
  </si>
  <si>
    <t>2427963.882 </t>
  </si>
  <si>
    <t> 10.06.1935 09:10 </t>
  </si>
  <si>
    <t> 0.002 </t>
  </si>
  <si>
    <t>P </t>
  </si>
  <si>
    <t> G.A.Bakos </t>
  </si>
  <si>
    <t> AOLD 20.190 </t>
  </si>
  <si>
    <t>2427984.735 </t>
  </si>
  <si>
    <t> 01.07.1935 05:38 </t>
  </si>
  <si>
    <t> 0.019 </t>
  </si>
  <si>
    <t>2428013.859 </t>
  </si>
  <si>
    <t> 30.07.1935 08:36 </t>
  </si>
  <si>
    <t> -0.027 </t>
  </si>
  <si>
    <t>2428038.743 </t>
  </si>
  <si>
    <t> 24.08.1935 05:49 </t>
  </si>
  <si>
    <t> -0.146 </t>
  </si>
  <si>
    <t>2428772.439 </t>
  </si>
  <si>
    <t> 26.08.1937 22:32 </t>
  </si>
  <si>
    <t> 0.131 </t>
  </si>
  <si>
    <t>2428776.348 </t>
  </si>
  <si>
    <t> 30.08.1937 20:21 </t>
  </si>
  <si>
    <t> -0.127 </t>
  </si>
  <si>
    <t>2429072.426 </t>
  </si>
  <si>
    <t> 22.06.1938 22:13 </t>
  </si>
  <si>
    <t> 0.083 </t>
  </si>
  <si>
    <t>2429097.270 </t>
  </si>
  <si>
    <t> 17.07.1938 18:28 </t>
  </si>
  <si>
    <t> -0.076 </t>
  </si>
  <si>
    <t>2429397.540 </t>
  </si>
  <si>
    <t> 14.05.1939 00:57 </t>
  </si>
  <si>
    <t> 0.159 </t>
  </si>
  <si>
    <t>2429493.294 </t>
  </si>
  <si>
    <t> 17.08.1939 19:03 </t>
  </si>
  <si>
    <t> 0.069 </t>
  </si>
  <si>
    <t>2429518.262 </t>
  </si>
  <si>
    <t> 11.09.1939 18:17 </t>
  </si>
  <si>
    <t> 0.034 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</si>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</sst>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6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5" fillId="0" borderId="1" xfId="0" applyNumberFormat="1" applyFont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6" fillId="4" borderId="1" xfId="0" applyFont="1" applyFill="1" applyBorder="1" applyAlignment="1">
      <alignment horizontal="left" vertical="center"/>
    </xf>
    <xf numFmtId="0" fontId="16" fillId="0" borderId="0" xfId="0" applyNumberFormat="1" applyFont="1" applyAlignment="1">
      <alignment horizontal="left" vertical="center"/>
    </xf>
    <xf numFmtId="0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FN Sct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85714285714286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12</c:v>
                </c:pt>
                <c:pt idx="4">
                  <c:v>18</c:v>
                </c:pt>
                <c:pt idx="5">
                  <c:v>194</c:v>
                </c:pt>
                <c:pt idx="6">
                  <c:v>195</c:v>
                </c:pt>
                <c:pt idx="7">
                  <c:v>266</c:v>
                </c:pt>
                <c:pt idx="8">
                  <c:v>272</c:v>
                </c:pt>
                <c:pt idx="9">
                  <c:v>344</c:v>
                </c:pt>
                <c:pt idx="10">
                  <c:v>367</c:v>
                </c:pt>
                <c:pt idx="11">
                  <c:v>373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2.0000000004074536E-3</c:v>
                </c:pt>
                <c:pt idx="2">
                  <c:v>1.92349999997532E-2</c:v>
                </c:pt>
                <c:pt idx="3">
                  <c:v>-2.6836000000912463E-2</c:v>
                </c:pt>
                <c:pt idx="4">
                  <c:v>-0.145754000001034</c:v>
                </c:pt>
                <c:pt idx="5">
                  <c:v>0.13131799999609939</c:v>
                </c:pt>
                <c:pt idx="6">
                  <c:v>-0.12683499999911874</c:v>
                </c:pt>
                <c:pt idx="7">
                  <c:v>8.3301999999093823E-2</c:v>
                </c:pt>
                <c:pt idx="8">
                  <c:v>-7.5616000001900829E-2</c:v>
                </c:pt>
                <c:pt idx="9">
                  <c:v>0.15936800000054063</c:v>
                </c:pt>
                <c:pt idx="10">
                  <c:v>6.8848999999318039E-2</c:v>
                </c:pt>
                <c:pt idx="11">
                  <c:v>3.393099999811966E-2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85-4977-BA0B-FB76A43B9A3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12</c:v>
                </c:pt>
                <c:pt idx="4">
                  <c:v>18</c:v>
                </c:pt>
                <c:pt idx="5">
                  <c:v>194</c:v>
                </c:pt>
                <c:pt idx="6">
                  <c:v>195</c:v>
                </c:pt>
                <c:pt idx="7">
                  <c:v>266</c:v>
                </c:pt>
                <c:pt idx="8">
                  <c:v>272</c:v>
                </c:pt>
                <c:pt idx="9">
                  <c:v>344</c:v>
                </c:pt>
                <c:pt idx="10">
                  <c:v>367</c:v>
                </c:pt>
                <c:pt idx="11">
                  <c:v>373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85-4977-BA0B-FB76A43B9A3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12</c:v>
                </c:pt>
                <c:pt idx="4">
                  <c:v>18</c:v>
                </c:pt>
                <c:pt idx="5">
                  <c:v>194</c:v>
                </c:pt>
                <c:pt idx="6">
                  <c:v>195</c:v>
                </c:pt>
                <c:pt idx="7">
                  <c:v>266</c:v>
                </c:pt>
                <c:pt idx="8">
                  <c:v>272</c:v>
                </c:pt>
                <c:pt idx="9">
                  <c:v>344</c:v>
                </c:pt>
                <c:pt idx="10">
                  <c:v>367</c:v>
                </c:pt>
                <c:pt idx="11">
                  <c:v>373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785-4977-BA0B-FB76A43B9A3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12</c:v>
                </c:pt>
                <c:pt idx="4">
                  <c:v>18</c:v>
                </c:pt>
                <c:pt idx="5">
                  <c:v>194</c:v>
                </c:pt>
                <c:pt idx="6">
                  <c:v>195</c:v>
                </c:pt>
                <c:pt idx="7">
                  <c:v>266</c:v>
                </c:pt>
                <c:pt idx="8">
                  <c:v>272</c:v>
                </c:pt>
                <c:pt idx="9">
                  <c:v>344</c:v>
                </c:pt>
                <c:pt idx="10">
                  <c:v>367</c:v>
                </c:pt>
                <c:pt idx="11">
                  <c:v>373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785-4977-BA0B-FB76A43B9A3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12</c:v>
                </c:pt>
                <c:pt idx="4">
                  <c:v>18</c:v>
                </c:pt>
                <c:pt idx="5">
                  <c:v>194</c:v>
                </c:pt>
                <c:pt idx="6">
                  <c:v>195</c:v>
                </c:pt>
                <c:pt idx="7">
                  <c:v>266</c:v>
                </c:pt>
                <c:pt idx="8">
                  <c:v>272</c:v>
                </c:pt>
                <c:pt idx="9">
                  <c:v>344</c:v>
                </c:pt>
                <c:pt idx="10">
                  <c:v>367</c:v>
                </c:pt>
                <c:pt idx="11">
                  <c:v>373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785-4977-BA0B-FB76A43B9A3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12</c:v>
                </c:pt>
                <c:pt idx="4">
                  <c:v>18</c:v>
                </c:pt>
                <c:pt idx="5">
                  <c:v>194</c:v>
                </c:pt>
                <c:pt idx="6">
                  <c:v>195</c:v>
                </c:pt>
                <c:pt idx="7">
                  <c:v>266</c:v>
                </c:pt>
                <c:pt idx="8">
                  <c:v>272</c:v>
                </c:pt>
                <c:pt idx="9">
                  <c:v>344</c:v>
                </c:pt>
                <c:pt idx="10">
                  <c:v>367</c:v>
                </c:pt>
                <c:pt idx="11">
                  <c:v>373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785-4977-BA0B-FB76A43B9A3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12</c:v>
                </c:pt>
                <c:pt idx="4">
                  <c:v>18</c:v>
                </c:pt>
                <c:pt idx="5">
                  <c:v>194</c:v>
                </c:pt>
                <c:pt idx="6">
                  <c:v>195</c:v>
                </c:pt>
                <c:pt idx="7">
                  <c:v>266</c:v>
                </c:pt>
                <c:pt idx="8">
                  <c:v>272</c:v>
                </c:pt>
                <c:pt idx="9">
                  <c:v>344</c:v>
                </c:pt>
                <c:pt idx="10">
                  <c:v>367</c:v>
                </c:pt>
                <c:pt idx="11">
                  <c:v>373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785-4977-BA0B-FB76A43B9A3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12</c:v>
                </c:pt>
                <c:pt idx="4">
                  <c:v>18</c:v>
                </c:pt>
                <c:pt idx="5">
                  <c:v>194</c:v>
                </c:pt>
                <c:pt idx="6">
                  <c:v>195</c:v>
                </c:pt>
                <c:pt idx="7">
                  <c:v>266</c:v>
                </c:pt>
                <c:pt idx="8">
                  <c:v>272</c:v>
                </c:pt>
                <c:pt idx="9">
                  <c:v>344</c:v>
                </c:pt>
                <c:pt idx="10">
                  <c:v>367</c:v>
                </c:pt>
                <c:pt idx="11">
                  <c:v>373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-3.5743177331216541E-2</c:v>
                </c:pt>
                <c:pt idx="1">
                  <c:v>-3.5743177331216541E-2</c:v>
                </c:pt>
                <c:pt idx="2">
                  <c:v>-3.4394496666590529E-2</c:v>
                </c:pt>
                <c:pt idx="3">
                  <c:v>-3.2506343736114107E-2</c:v>
                </c:pt>
                <c:pt idx="4">
                  <c:v>-3.0887926938562894E-2</c:v>
                </c:pt>
                <c:pt idx="5">
                  <c:v>1.6585632456272772E-2</c:v>
                </c:pt>
                <c:pt idx="6">
                  <c:v>1.6855368589197978E-2</c:v>
                </c:pt>
                <c:pt idx="7">
                  <c:v>3.6006634026887363E-2</c:v>
                </c:pt>
                <c:pt idx="8">
                  <c:v>3.762505082443858E-2</c:v>
                </c:pt>
                <c:pt idx="9">
                  <c:v>5.7046052395053171E-2</c:v>
                </c:pt>
                <c:pt idx="10">
                  <c:v>6.3249983452332834E-2</c:v>
                </c:pt>
                <c:pt idx="11">
                  <c:v>6.4868400249884051E-2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785-4977-BA0B-FB76A43B9A3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12</c:v>
                </c:pt>
                <c:pt idx="4">
                  <c:v>18</c:v>
                </c:pt>
                <c:pt idx="5">
                  <c:v>194</c:v>
                </c:pt>
                <c:pt idx="6">
                  <c:v>195</c:v>
                </c:pt>
                <c:pt idx="7">
                  <c:v>266</c:v>
                </c:pt>
                <c:pt idx="8">
                  <c:v>272</c:v>
                </c:pt>
                <c:pt idx="9">
                  <c:v>344</c:v>
                </c:pt>
                <c:pt idx="10">
                  <c:v>367</c:v>
                </c:pt>
                <c:pt idx="11">
                  <c:v>373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785-4977-BA0B-FB76A43B9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668568"/>
        <c:axId val="1"/>
      </c:scatterChart>
      <c:valAx>
        <c:axId val="717668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668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804511278195488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2561015-1A6E-76A4-B048-1C35940D1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s="27" customFormat="1" ht="20.25" x14ac:dyDescent="0.2">
      <c r="A1" s="58" t="s">
        <v>52</v>
      </c>
      <c r="F1" s="20" t="s">
        <v>49</v>
      </c>
      <c r="G1" s="21">
        <v>18.50468</v>
      </c>
      <c r="H1" s="22">
        <v>-5.1208</v>
      </c>
      <c r="I1" s="6">
        <v>27963.88</v>
      </c>
      <c r="J1" s="6">
        <v>4.1671529999999999</v>
      </c>
      <c r="K1" s="23" t="s">
        <v>50</v>
      </c>
      <c r="L1" s="5"/>
      <c r="M1" s="6">
        <v>27963.88</v>
      </c>
      <c r="N1" s="6">
        <v>4.1671529999999999</v>
      </c>
      <c r="O1" s="7" t="s">
        <v>50</v>
      </c>
    </row>
    <row r="2" spans="1:15" s="27" customFormat="1" ht="12.95" customHeight="1" x14ac:dyDescent="0.2">
      <c r="A2" s="27" t="s">
        <v>23</v>
      </c>
      <c r="B2" s="27" t="s">
        <v>50</v>
      </c>
      <c r="C2" s="28"/>
      <c r="D2" s="29"/>
    </row>
    <row r="3" spans="1:15" s="27" customFormat="1" ht="12.95" customHeight="1" thickBot="1" x14ac:dyDescent="0.25"/>
    <row r="4" spans="1:15" s="27" customFormat="1" ht="12.95" customHeight="1" thickTop="1" thickBot="1" x14ac:dyDescent="0.25">
      <c r="A4" s="30" t="s">
        <v>0</v>
      </c>
      <c r="C4" s="31" t="s">
        <v>37</v>
      </c>
      <c r="D4" s="32" t="s">
        <v>37</v>
      </c>
    </row>
    <row r="5" spans="1:15" s="27" customFormat="1" ht="12.95" customHeight="1" thickTop="1" x14ac:dyDescent="0.2">
      <c r="A5" s="33" t="s">
        <v>28</v>
      </c>
      <c r="C5" s="34">
        <v>-9.5</v>
      </c>
      <c r="D5" s="27" t="s">
        <v>29</v>
      </c>
    </row>
    <row r="6" spans="1:15" s="27" customFormat="1" ht="12.95" customHeight="1" x14ac:dyDescent="0.2">
      <c r="A6" s="30" t="s">
        <v>1</v>
      </c>
    </row>
    <row r="7" spans="1:15" s="27" customFormat="1" ht="12.95" customHeight="1" x14ac:dyDescent="0.2">
      <c r="A7" s="27" t="s">
        <v>2</v>
      </c>
      <c r="C7" s="59">
        <v>27963.88</v>
      </c>
      <c r="D7" s="36" t="s">
        <v>51</v>
      </c>
    </row>
    <row r="8" spans="1:15" s="27" customFormat="1" ht="12.95" customHeight="1" x14ac:dyDescent="0.2">
      <c r="A8" s="27" t="s">
        <v>3</v>
      </c>
      <c r="C8" s="59">
        <v>4.1671529999999999</v>
      </c>
      <c r="D8" s="36" t="s">
        <v>51</v>
      </c>
    </row>
    <row r="9" spans="1:15" s="27" customFormat="1" ht="12.95" customHeight="1" x14ac:dyDescent="0.2">
      <c r="A9" s="37" t="s">
        <v>32</v>
      </c>
      <c r="C9" s="38">
        <v>21</v>
      </c>
      <c r="D9" s="39" t="str">
        <f>"F"&amp;C9</f>
        <v>F21</v>
      </c>
      <c r="E9" s="40" t="str">
        <f>"G"&amp;C9</f>
        <v>G21</v>
      </c>
    </row>
    <row r="10" spans="1:15" s="27" customFormat="1" ht="12.95" customHeight="1" thickBot="1" x14ac:dyDescent="0.25">
      <c r="C10" s="41" t="s">
        <v>19</v>
      </c>
      <c r="D10" s="41" t="s">
        <v>20</v>
      </c>
    </row>
    <row r="11" spans="1:15" s="27" customFormat="1" ht="12.95" customHeight="1" x14ac:dyDescent="0.2">
      <c r="A11" s="27" t="s">
        <v>15</v>
      </c>
      <c r="C11" s="40">
        <f ca="1">INTERCEPT(INDIRECT($E$9):G992,INDIRECT($D$9):F992)</f>
        <v>-3.5743177331216541E-2</v>
      </c>
      <c r="D11" s="29"/>
    </row>
    <row r="12" spans="1:15" s="27" customFormat="1" ht="12.95" customHeight="1" x14ac:dyDescent="0.2">
      <c r="A12" s="27" t="s">
        <v>16</v>
      </c>
      <c r="C12" s="40">
        <f ca="1">SLOPE(INDIRECT($E$9):G992,INDIRECT($D$9):F992)</f>
        <v>2.6973613292520266E-4</v>
      </c>
      <c r="D12" s="29"/>
    </row>
    <row r="13" spans="1:15" s="27" customFormat="1" ht="12.95" customHeight="1" x14ac:dyDescent="0.2">
      <c r="A13" s="27" t="s">
        <v>18</v>
      </c>
      <c r="C13" s="29" t="s">
        <v>13</v>
      </c>
    </row>
    <row r="14" spans="1:15" s="27" customFormat="1" ht="12.95" customHeight="1" x14ac:dyDescent="0.2"/>
    <row r="15" spans="1:15" s="27" customFormat="1" ht="12.95" customHeight="1" x14ac:dyDescent="0.2">
      <c r="A15" s="42" t="s">
        <v>17</v>
      </c>
      <c r="C15" s="43">
        <f ca="1">(C7+C11)+(C8+C12)*INT(MAX(F21:F3533))</f>
        <v>29518.292937400252</v>
      </c>
      <c r="E15" s="44" t="s">
        <v>34</v>
      </c>
      <c r="F15" s="45">
        <v>1</v>
      </c>
    </row>
    <row r="16" spans="1:15" s="27" customFormat="1" ht="12.95" customHeight="1" x14ac:dyDescent="0.2">
      <c r="A16" s="30" t="s">
        <v>4</v>
      </c>
      <c r="C16" s="46">
        <f ca="1">+C8+C12</f>
        <v>4.1674227361329255</v>
      </c>
      <c r="E16" s="44" t="s">
        <v>30</v>
      </c>
      <c r="F16" s="46">
        <f ca="1">NOW()+15018.5+$C$5/24</f>
        <v>60374.787505902772</v>
      </c>
    </row>
    <row r="17" spans="1:18" s="27" customFormat="1" ht="12.95" customHeight="1" thickBot="1" x14ac:dyDescent="0.25">
      <c r="A17" s="44" t="s">
        <v>27</v>
      </c>
      <c r="C17" s="27">
        <f>COUNT(C21:C2191)</f>
        <v>12</v>
      </c>
      <c r="E17" s="44" t="s">
        <v>35</v>
      </c>
      <c r="F17" s="47">
        <f ca="1">ROUND(2*(F16-$C$7)/$C$8,0)/2+F15</f>
        <v>7778.5</v>
      </c>
    </row>
    <row r="18" spans="1:18" s="27" customFormat="1" ht="12.95" customHeight="1" thickTop="1" thickBot="1" x14ac:dyDescent="0.25">
      <c r="A18" s="30" t="s">
        <v>5</v>
      </c>
      <c r="C18" s="48">
        <f ca="1">+C15</f>
        <v>29518.292937400252</v>
      </c>
      <c r="D18" s="49">
        <f ca="1">+C16</f>
        <v>4.1674227361329255</v>
      </c>
      <c r="E18" s="44" t="s">
        <v>36</v>
      </c>
      <c r="F18" s="40">
        <f ca="1">ROUND(2*(F16-$C$15)/$C$16,0)/2+F15</f>
        <v>7405</v>
      </c>
    </row>
    <row r="19" spans="1:18" s="27" customFormat="1" ht="12.95" customHeight="1" thickTop="1" x14ac:dyDescent="0.2">
      <c r="E19" s="44" t="s">
        <v>31</v>
      </c>
      <c r="F19" s="50">
        <f ca="1">+$C$15+$C$16*F18-15018.5-$C$5/24</f>
        <v>45359.954131797902</v>
      </c>
    </row>
    <row r="20" spans="1:18" s="27" customFormat="1" ht="12.95" customHeight="1" thickBot="1" x14ac:dyDescent="0.25">
      <c r="A20" s="41" t="s">
        <v>6</v>
      </c>
      <c r="B20" s="41" t="s">
        <v>7</v>
      </c>
      <c r="C20" s="41" t="s">
        <v>8</v>
      </c>
      <c r="D20" s="41" t="s">
        <v>12</v>
      </c>
      <c r="E20" s="41" t="s">
        <v>9</v>
      </c>
      <c r="F20" s="41" t="s">
        <v>10</v>
      </c>
      <c r="G20" s="41" t="s">
        <v>11</v>
      </c>
      <c r="H20" s="51" t="s">
        <v>38</v>
      </c>
      <c r="I20" s="51" t="s">
        <v>39</v>
      </c>
      <c r="J20" s="51" t="s">
        <v>40</v>
      </c>
      <c r="K20" s="51" t="s">
        <v>41</v>
      </c>
      <c r="L20" s="51" t="s">
        <v>24</v>
      </c>
      <c r="M20" s="51" t="s">
        <v>25</v>
      </c>
      <c r="N20" s="51" t="s">
        <v>26</v>
      </c>
      <c r="O20" s="51" t="s">
        <v>22</v>
      </c>
      <c r="P20" s="52" t="s">
        <v>21</v>
      </c>
      <c r="Q20" s="41" t="s">
        <v>14</v>
      </c>
      <c r="R20" s="53" t="s">
        <v>33</v>
      </c>
    </row>
    <row r="21" spans="1:18" s="27" customFormat="1" ht="12.95" customHeight="1" x14ac:dyDescent="0.2">
      <c r="A21" s="27" t="s">
        <v>51</v>
      </c>
      <c r="C21" s="35">
        <v>27963.88</v>
      </c>
      <c r="D21" s="35" t="s">
        <v>13</v>
      </c>
      <c r="E21" s="27">
        <f t="shared" ref="E21:E32" si="0">+(C21-C$7)/C$8</f>
        <v>0</v>
      </c>
      <c r="F21" s="27">
        <f t="shared" ref="F21:F32" si="1">ROUND(2*E21,0)/2</f>
        <v>0</v>
      </c>
      <c r="G21" s="27">
        <f t="shared" ref="G21:G32" si="2">+C21-(C$7+F21*C$8)</f>
        <v>0</v>
      </c>
      <c r="H21" s="27">
        <f t="shared" ref="H21:H32" si="3">+G21</f>
        <v>0</v>
      </c>
      <c r="O21" s="27">
        <f t="shared" ref="O21:O32" ca="1" si="4">+C$11+C$12*$F21</f>
        <v>-3.5743177331216541E-2</v>
      </c>
      <c r="Q21" s="54">
        <f t="shared" ref="Q21:Q32" si="5">+C21-15018.5</f>
        <v>12945.380000000001</v>
      </c>
    </row>
    <row r="22" spans="1:18" s="27" customFormat="1" ht="12.95" customHeight="1" x14ac:dyDescent="0.2">
      <c r="A22" s="55" t="s">
        <v>58</v>
      </c>
      <c r="B22" s="56" t="s">
        <v>89</v>
      </c>
      <c r="C22" s="57">
        <v>27963.882000000001</v>
      </c>
      <c r="D22" s="35"/>
      <c r="E22" s="27">
        <f t="shared" si="0"/>
        <v>4.7994398103632231E-4</v>
      </c>
      <c r="F22" s="27">
        <f t="shared" si="1"/>
        <v>0</v>
      </c>
      <c r="G22" s="27">
        <f t="shared" si="2"/>
        <v>2.0000000004074536E-3</v>
      </c>
      <c r="H22" s="27">
        <f t="shared" si="3"/>
        <v>2.0000000004074536E-3</v>
      </c>
      <c r="O22" s="27">
        <f t="shared" ca="1" si="4"/>
        <v>-3.5743177331216541E-2</v>
      </c>
      <c r="Q22" s="54">
        <f t="shared" si="5"/>
        <v>12945.382000000001</v>
      </c>
    </row>
    <row r="23" spans="1:18" s="27" customFormat="1" ht="12.95" customHeight="1" x14ac:dyDescent="0.2">
      <c r="A23" s="55" t="s">
        <v>58</v>
      </c>
      <c r="B23" s="56" t="s">
        <v>89</v>
      </c>
      <c r="C23" s="57">
        <v>27984.735000000001</v>
      </c>
      <c r="D23" s="35"/>
      <c r="E23" s="27">
        <f t="shared" si="0"/>
        <v>5.0046158612365721</v>
      </c>
      <c r="F23" s="27">
        <f t="shared" si="1"/>
        <v>5</v>
      </c>
      <c r="G23" s="27">
        <f t="shared" si="2"/>
        <v>1.92349999997532E-2</v>
      </c>
      <c r="H23" s="27">
        <f t="shared" si="3"/>
        <v>1.92349999997532E-2</v>
      </c>
      <c r="O23" s="27">
        <f t="shared" ca="1" si="4"/>
        <v>-3.4394496666590529E-2</v>
      </c>
      <c r="Q23" s="54">
        <f t="shared" si="5"/>
        <v>12966.235000000001</v>
      </c>
    </row>
    <row r="24" spans="1:18" s="27" customFormat="1" ht="12.95" customHeight="1" x14ac:dyDescent="0.2">
      <c r="A24" s="55" t="s">
        <v>58</v>
      </c>
      <c r="B24" s="56" t="s">
        <v>89</v>
      </c>
      <c r="C24" s="57">
        <v>28013.859</v>
      </c>
      <c r="D24" s="35"/>
      <c r="E24" s="27">
        <f t="shared" si="0"/>
        <v>11.993560111663614</v>
      </c>
      <c r="F24" s="27">
        <f t="shared" si="1"/>
        <v>12</v>
      </c>
      <c r="G24" s="27">
        <f t="shared" si="2"/>
        <v>-2.6836000000912463E-2</v>
      </c>
      <c r="H24" s="27">
        <f t="shared" si="3"/>
        <v>-2.6836000000912463E-2</v>
      </c>
      <c r="O24" s="27">
        <f t="shared" ca="1" si="4"/>
        <v>-3.2506343736114107E-2</v>
      </c>
      <c r="Q24" s="54">
        <f t="shared" si="5"/>
        <v>12995.359</v>
      </c>
    </row>
    <row r="25" spans="1:18" s="27" customFormat="1" ht="12.95" customHeight="1" x14ac:dyDescent="0.2">
      <c r="A25" s="55" t="s">
        <v>58</v>
      </c>
      <c r="B25" s="56" t="s">
        <v>89</v>
      </c>
      <c r="C25" s="57">
        <v>28038.742999999999</v>
      </c>
      <c r="D25" s="35"/>
      <c r="E25" s="27">
        <f t="shared" si="0"/>
        <v>17.965023122500554</v>
      </c>
      <c r="F25" s="27">
        <f t="shared" si="1"/>
        <v>18</v>
      </c>
      <c r="G25" s="27">
        <f t="shared" si="2"/>
        <v>-0.145754000001034</v>
      </c>
      <c r="H25" s="27">
        <f t="shared" si="3"/>
        <v>-0.145754000001034</v>
      </c>
      <c r="O25" s="27">
        <f t="shared" ca="1" si="4"/>
        <v>-3.0887926938562894E-2</v>
      </c>
      <c r="Q25" s="54">
        <f t="shared" si="5"/>
        <v>13020.242999999999</v>
      </c>
    </row>
    <row r="26" spans="1:18" s="27" customFormat="1" ht="12.95" customHeight="1" x14ac:dyDescent="0.2">
      <c r="A26" s="55" t="s">
        <v>58</v>
      </c>
      <c r="B26" s="56" t="s">
        <v>89</v>
      </c>
      <c r="C26" s="57">
        <v>28772.438999999998</v>
      </c>
      <c r="D26" s="35"/>
      <c r="E26" s="27">
        <f t="shared" si="0"/>
        <v>194.03151264184385</v>
      </c>
      <c r="F26" s="27">
        <f t="shared" si="1"/>
        <v>194</v>
      </c>
      <c r="G26" s="27">
        <f t="shared" si="2"/>
        <v>0.13131799999609939</v>
      </c>
      <c r="H26" s="27">
        <f t="shared" si="3"/>
        <v>0.13131799999609939</v>
      </c>
      <c r="O26" s="27">
        <f t="shared" ca="1" si="4"/>
        <v>1.6585632456272772E-2</v>
      </c>
      <c r="Q26" s="54">
        <f t="shared" si="5"/>
        <v>13753.938999999998</v>
      </c>
    </row>
    <row r="27" spans="1:18" s="27" customFormat="1" ht="12.95" customHeight="1" x14ac:dyDescent="0.2">
      <c r="A27" s="55" t="s">
        <v>58</v>
      </c>
      <c r="B27" s="56" t="s">
        <v>89</v>
      </c>
      <c r="C27" s="57">
        <v>28776.348000000002</v>
      </c>
      <c r="D27" s="35"/>
      <c r="E27" s="27">
        <f t="shared" si="0"/>
        <v>194.96956315258902</v>
      </c>
      <c r="F27" s="27">
        <f t="shared" si="1"/>
        <v>195</v>
      </c>
      <c r="G27" s="27">
        <f t="shared" si="2"/>
        <v>-0.12683499999911874</v>
      </c>
      <c r="H27" s="27">
        <f t="shared" si="3"/>
        <v>-0.12683499999911874</v>
      </c>
      <c r="O27" s="27">
        <f t="shared" ca="1" si="4"/>
        <v>1.6855368589197978E-2</v>
      </c>
      <c r="Q27" s="54">
        <f t="shared" si="5"/>
        <v>13757.848000000002</v>
      </c>
    </row>
    <row r="28" spans="1:18" s="27" customFormat="1" ht="12.95" customHeight="1" x14ac:dyDescent="0.2">
      <c r="A28" s="55" t="s">
        <v>58</v>
      </c>
      <c r="B28" s="56" t="s">
        <v>89</v>
      </c>
      <c r="C28" s="57">
        <v>29072.425999999999</v>
      </c>
      <c r="D28" s="35"/>
      <c r="E28" s="27">
        <f t="shared" si="0"/>
        <v>266.01999014674971</v>
      </c>
      <c r="F28" s="27">
        <f t="shared" si="1"/>
        <v>266</v>
      </c>
      <c r="G28" s="27">
        <f t="shared" si="2"/>
        <v>8.3301999999093823E-2</v>
      </c>
      <c r="H28" s="27">
        <f t="shared" si="3"/>
        <v>8.3301999999093823E-2</v>
      </c>
      <c r="O28" s="27">
        <f t="shared" ca="1" si="4"/>
        <v>3.6006634026887363E-2</v>
      </c>
      <c r="Q28" s="54">
        <f t="shared" si="5"/>
        <v>14053.925999999999</v>
      </c>
    </row>
    <row r="29" spans="1:18" x14ac:dyDescent="0.2">
      <c r="A29" s="24" t="s">
        <v>58</v>
      </c>
      <c r="B29" s="26" t="s">
        <v>89</v>
      </c>
      <c r="C29" s="25">
        <v>29097.27</v>
      </c>
      <c r="D29" s="3"/>
      <c r="E29">
        <f t="shared" si="0"/>
        <v>271.98185427796852</v>
      </c>
      <c r="F29">
        <f t="shared" si="1"/>
        <v>272</v>
      </c>
      <c r="G29">
        <f t="shared" si="2"/>
        <v>-7.5616000001900829E-2</v>
      </c>
      <c r="H29">
        <f t="shared" si="3"/>
        <v>-7.5616000001900829E-2</v>
      </c>
      <c r="O29">
        <f t="shared" ca="1" si="4"/>
        <v>3.762505082443858E-2</v>
      </c>
      <c r="Q29" s="1">
        <f t="shared" si="5"/>
        <v>14078.77</v>
      </c>
    </row>
    <row r="30" spans="1:18" x14ac:dyDescent="0.2">
      <c r="A30" s="24" t="s">
        <v>58</v>
      </c>
      <c r="B30" s="26" t="s">
        <v>89</v>
      </c>
      <c r="C30" s="25">
        <v>29397.54</v>
      </c>
      <c r="D30" s="3"/>
      <c r="E30">
        <f t="shared" si="0"/>
        <v>344.03824385617708</v>
      </c>
      <c r="F30">
        <f t="shared" si="1"/>
        <v>344</v>
      </c>
      <c r="G30">
        <f t="shared" si="2"/>
        <v>0.15936800000054063</v>
      </c>
      <c r="H30">
        <f t="shared" si="3"/>
        <v>0.15936800000054063</v>
      </c>
      <c r="O30">
        <f t="shared" ca="1" si="4"/>
        <v>5.7046052395053171E-2</v>
      </c>
      <c r="Q30" s="1">
        <f t="shared" si="5"/>
        <v>14379.04</v>
      </c>
    </row>
    <row r="31" spans="1:18" x14ac:dyDescent="0.2">
      <c r="A31" s="24" t="s">
        <v>58</v>
      </c>
      <c r="B31" s="26" t="s">
        <v>89</v>
      </c>
      <c r="C31" s="25">
        <v>29493.294000000002</v>
      </c>
      <c r="D31" s="3"/>
      <c r="E31">
        <f t="shared" si="0"/>
        <v>367.01652183157199</v>
      </c>
      <c r="F31">
        <f t="shared" si="1"/>
        <v>367</v>
      </c>
      <c r="G31">
        <f t="shared" si="2"/>
        <v>6.8848999999318039E-2</v>
      </c>
      <c r="H31">
        <f t="shared" si="3"/>
        <v>6.8848999999318039E-2</v>
      </c>
      <c r="O31">
        <f t="shared" ca="1" si="4"/>
        <v>6.3249983452332834E-2</v>
      </c>
      <c r="Q31" s="1">
        <f t="shared" si="5"/>
        <v>14474.794000000002</v>
      </c>
    </row>
    <row r="32" spans="1:18" x14ac:dyDescent="0.2">
      <c r="A32" s="24" t="s">
        <v>58</v>
      </c>
      <c r="B32" s="26" t="s">
        <v>89</v>
      </c>
      <c r="C32" s="25">
        <v>29518.261999999999</v>
      </c>
      <c r="D32" s="3"/>
      <c r="E32">
        <f t="shared" si="0"/>
        <v>373.00814248960808</v>
      </c>
      <c r="F32">
        <f t="shared" si="1"/>
        <v>373</v>
      </c>
      <c r="G32">
        <f t="shared" si="2"/>
        <v>3.393099999811966E-2</v>
      </c>
      <c r="H32">
        <f t="shared" si="3"/>
        <v>3.393099999811966E-2</v>
      </c>
      <c r="O32">
        <f t="shared" ca="1" si="4"/>
        <v>6.4868400249884051E-2</v>
      </c>
      <c r="Q32" s="1">
        <f t="shared" si="5"/>
        <v>14499.761999999999</v>
      </c>
    </row>
    <row r="33" spans="3:17" x14ac:dyDescent="0.2">
      <c r="C33" s="3"/>
      <c r="D33" s="3"/>
      <c r="Q33" s="1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9"/>
  <sheetViews>
    <sheetView workbookViewId="0">
      <selection activeCell="A11" sqref="A11:C21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8" t="s">
        <v>42</v>
      </c>
      <c r="I1" s="9" t="s">
        <v>43</v>
      </c>
      <c r="J1" s="10" t="s">
        <v>41</v>
      </c>
    </row>
    <row r="2" spans="1:16" x14ac:dyDescent="0.2">
      <c r="I2" s="11" t="s">
        <v>44</v>
      </c>
      <c r="J2" s="12" t="s">
        <v>40</v>
      </c>
    </row>
    <row r="3" spans="1:16" x14ac:dyDescent="0.2">
      <c r="A3" s="13" t="s">
        <v>45</v>
      </c>
      <c r="I3" s="11" t="s">
        <v>46</v>
      </c>
      <c r="J3" s="12" t="s">
        <v>38</v>
      </c>
    </row>
    <row r="4" spans="1:16" x14ac:dyDescent="0.2">
      <c r="I4" s="11" t="s">
        <v>47</v>
      </c>
      <c r="J4" s="12" t="s">
        <v>38</v>
      </c>
    </row>
    <row r="5" spans="1:16" ht="13.5" thickBot="1" x14ac:dyDescent="0.25">
      <c r="I5" s="14" t="s">
        <v>48</v>
      </c>
      <c r="J5" s="15" t="s">
        <v>39</v>
      </c>
    </row>
    <row r="10" spans="1:16" ht="13.5" thickBot="1" x14ac:dyDescent="0.25"/>
    <row r="11" spans="1:16" ht="12.75" customHeight="1" thickBot="1" x14ac:dyDescent="0.25">
      <c r="A11" s="3" t="str">
        <f t="shared" ref="A11:A21" si="0">P11</f>
        <v> AOLD 20.190 </v>
      </c>
      <c r="B11" s="2" t="str">
        <f t="shared" ref="B11:B21" si="1">IF(H11=INT(H11),"I","II")</f>
        <v>I</v>
      </c>
      <c r="C11" s="3">
        <f t="shared" ref="C11:C21" si="2">1*G11</f>
        <v>27963.882000000001</v>
      </c>
      <c r="D11" s="4" t="str">
        <f t="shared" ref="D11:D21" si="3">VLOOKUP(F11,I$1:J$5,2,FALSE)</f>
        <v>vis</v>
      </c>
      <c r="E11" s="16">
        <f>VLOOKUP(C11,Active!C$21:E$973,3,FALSE)</f>
        <v>4.7994398103632231E-4</v>
      </c>
      <c r="F11" s="2" t="s">
        <v>48</v>
      </c>
      <c r="G11" s="4" t="str">
        <f t="shared" ref="G11:G21" si="4">MID(I11,3,LEN(I11)-3)</f>
        <v>27963.882</v>
      </c>
      <c r="H11" s="3">
        <f t="shared" ref="H11:H21" si="5">1*K11</f>
        <v>0</v>
      </c>
      <c r="I11" s="17" t="s">
        <v>53</v>
      </c>
      <c r="J11" s="18" t="s">
        <v>54</v>
      </c>
      <c r="K11" s="17">
        <v>0</v>
      </c>
      <c r="L11" s="17" t="s">
        <v>55</v>
      </c>
      <c r="M11" s="18" t="s">
        <v>56</v>
      </c>
      <c r="N11" s="18"/>
      <c r="O11" s="19" t="s">
        <v>57</v>
      </c>
      <c r="P11" s="19" t="s">
        <v>58</v>
      </c>
    </row>
    <row r="12" spans="1:16" ht="12.75" customHeight="1" thickBot="1" x14ac:dyDescent="0.25">
      <c r="A12" s="3" t="str">
        <f t="shared" si="0"/>
        <v> AOLD 20.190 </v>
      </c>
      <c r="B12" s="2" t="str">
        <f t="shared" si="1"/>
        <v>I</v>
      </c>
      <c r="C12" s="3">
        <f t="shared" si="2"/>
        <v>27984.735000000001</v>
      </c>
      <c r="D12" s="4" t="str">
        <f t="shared" si="3"/>
        <v>vis</v>
      </c>
      <c r="E12" s="16">
        <f>VLOOKUP(C12,Active!C$21:E$973,3,FALSE)</f>
        <v>5.0046158612365721</v>
      </c>
      <c r="F12" s="2" t="s">
        <v>48</v>
      </c>
      <c r="G12" s="4" t="str">
        <f t="shared" si="4"/>
        <v>27984.735</v>
      </c>
      <c r="H12" s="3">
        <f t="shared" si="5"/>
        <v>5</v>
      </c>
      <c r="I12" s="17" t="s">
        <v>59</v>
      </c>
      <c r="J12" s="18" t="s">
        <v>60</v>
      </c>
      <c r="K12" s="17">
        <v>5</v>
      </c>
      <c r="L12" s="17" t="s">
        <v>61</v>
      </c>
      <c r="M12" s="18" t="s">
        <v>56</v>
      </c>
      <c r="N12" s="18"/>
      <c r="O12" s="19" t="s">
        <v>57</v>
      </c>
      <c r="P12" s="19" t="s">
        <v>58</v>
      </c>
    </row>
    <row r="13" spans="1:16" ht="12.75" customHeight="1" thickBot="1" x14ac:dyDescent="0.25">
      <c r="A13" s="3" t="str">
        <f t="shared" si="0"/>
        <v> AOLD 20.190 </v>
      </c>
      <c r="B13" s="2" t="str">
        <f t="shared" si="1"/>
        <v>I</v>
      </c>
      <c r="C13" s="3">
        <f t="shared" si="2"/>
        <v>28013.859</v>
      </c>
      <c r="D13" s="4" t="str">
        <f t="shared" si="3"/>
        <v>vis</v>
      </c>
      <c r="E13" s="16">
        <f>VLOOKUP(C13,Active!C$21:E$973,3,FALSE)</f>
        <v>11.993560111663614</v>
      </c>
      <c r="F13" s="2" t="s">
        <v>48</v>
      </c>
      <c r="G13" s="4" t="str">
        <f t="shared" si="4"/>
        <v>28013.859</v>
      </c>
      <c r="H13" s="3">
        <f t="shared" si="5"/>
        <v>12</v>
      </c>
      <c r="I13" s="17" t="s">
        <v>62</v>
      </c>
      <c r="J13" s="18" t="s">
        <v>63</v>
      </c>
      <c r="K13" s="17">
        <v>12</v>
      </c>
      <c r="L13" s="17" t="s">
        <v>64</v>
      </c>
      <c r="M13" s="18" t="s">
        <v>56</v>
      </c>
      <c r="N13" s="18"/>
      <c r="O13" s="19" t="s">
        <v>57</v>
      </c>
      <c r="P13" s="19" t="s">
        <v>58</v>
      </c>
    </row>
    <row r="14" spans="1:16" ht="12.75" customHeight="1" thickBot="1" x14ac:dyDescent="0.25">
      <c r="A14" s="3" t="str">
        <f t="shared" si="0"/>
        <v> AOLD 20.190 </v>
      </c>
      <c r="B14" s="2" t="str">
        <f t="shared" si="1"/>
        <v>I</v>
      </c>
      <c r="C14" s="3">
        <f t="shared" si="2"/>
        <v>28038.742999999999</v>
      </c>
      <c r="D14" s="4" t="str">
        <f t="shared" si="3"/>
        <v>vis</v>
      </c>
      <c r="E14" s="16">
        <f>VLOOKUP(C14,Active!C$21:E$973,3,FALSE)</f>
        <v>17.965023122500554</v>
      </c>
      <c r="F14" s="2" t="s">
        <v>48</v>
      </c>
      <c r="G14" s="4" t="str">
        <f t="shared" si="4"/>
        <v>28038.743</v>
      </c>
      <c r="H14" s="3">
        <f t="shared" si="5"/>
        <v>18</v>
      </c>
      <c r="I14" s="17" t="s">
        <v>65</v>
      </c>
      <c r="J14" s="18" t="s">
        <v>66</v>
      </c>
      <c r="K14" s="17">
        <v>18</v>
      </c>
      <c r="L14" s="17" t="s">
        <v>67</v>
      </c>
      <c r="M14" s="18" t="s">
        <v>56</v>
      </c>
      <c r="N14" s="18"/>
      <c r="O14" s="19" t="s">
        <v>57</v>
      </c>
      <c r="P14" s="19" t="s">
        <v>58</v>
      </c>
    </row>
    <row r="15" spans="1:16" ht="12.75" customHeight="1" thickBot="1" x14ac:dyDescent="0.25">
      <c r="A15" s="3" t="str">
        <f t="shared" si="0"/>
        <v> AOLD 20.190 </v>
      </c>
      <c r="B15" s="2" t="str">
        <f t="shared" si="1"/>
        <v>I</v>
      </c>
      <c r="C15" s="3">
        <f t="shared" si="2"/>
        <v>28772.438999999998</v>
      </c>
      <c r="D15" s="4" t="str">
        <f t="shared" si="3"/>
        <v>vis</v>
      </c>
      <c r="E15" s="16">
        <f>VLOOKUP(C15,Active!C$21:E$973,3,FALSE)</f>
        <v>194.03151264184385</v>
      </c>
      <c r="F15" s="2" t="s">
        <v>48</v>
      </c>
      <c r="G15" s="4" t="str">
        <f t="shared" si="4"/>
        <v>28772.439</v>
      </c>
      <c r="H15" s="3">
        <f t="shared" si="5"/>
        <v>194</v>
      </c>
      <c r="I15" s="17" t="s">
        <v>68</v>
      </c>
      <c r="J15" s="18" t="s">
        <v>69</v>
      </c>
      <c r="K15" s="17">
        <v>194</v>
      </c>
      <c r="L15" s="17" t="s">
        <v>70</v>
      </c>
      <c r="M15" s="18" t="s">
        <v>56</v>
      </c>
      <c r="N15" s="18"/>
      <c r="O15" s="19" t="s">
        <v>57</v>
      </c>
      <c r="P15" s="19" t="s">
        <v>58</v>
      </c>
    </row>
    <row r="16" spans="1:16" ht="12.75" customHeight="1" thickBot="1" x14ac:dyDescent="0.25">
      <c r="A16" s="3" t="str">
        <f t="shared" si="0"/>
        <v> AOLD 20.190 </v>
      </c>
      <c r="B16" s="2" t="str">
        <f t="shared" si="1"/>
        <v>I</v>
      </c>
      <c r="C16" s="3">
        <f t="shared" si="2"/>
        <v>28776.348000000002</v>
      </c>
      <c r="D16" s="4" t="str">
        <f t="shared" si="3"/>
        <v>vis</v>
      </c>
      <c r="E16" s="16">
        <f>VLOOKUP(C16,Active!C$21:E$973,3,FALSE)</f>
        <v>194.96956315258902</v>
      </c>
      <c r="F16" s="2" t="s">
        <v>48</v>
      </c>
      <c r="G16" s="4" t="str">
        <f t="shared" si="4"/>
        <v>28776.348</v>
      </c>
      <c r="H16" s="3">
        <f t="shared" si="5"/>
        <v>195</v>
      </c>
      <c r="I16" s="17" t="s">
        <v>71</v>
      </c>
      <c r="J16" s="18" t="s">
        <v>72</v>
      </c>
      <c r="K16" s="17">
        <v>195</v>
      </c>
      <c r="L16" s="17" t="s">
        <v>73</v>
      </c>
      <c r="M16" s="18" t="s">
        <v>56</v>
      </c>
      <c r="N16" s="18"/>
      <c r="O16" s="19" t="s">
        <v>57</v>
      </c>
      <c r="P16" s="19" t="s">
        <v>58</v>
      </c>
    </row>
    <row r="17" spans="1:16" ht="12.75" customHeight="1" thickBot="1" x14ac:dyDescent="0.25">
      <c r="A17" s="3" t="str">
        <f t="shared" si="0"/>
        <v> AOLD 20.190 </v>
      </c>
      <c r="B17" s="2" t="str">
        <f t="shared" si="1"/>
        <v>I</v>
      </c>
      <c r="C17" s="3">
        <f t="shared" si="2"/>
        <v>29072.425999999999</v>
      </c>
      <c r="D17" s="4" t="str">
        <f t="shared" si="3"/>
        <v>vis</v>
      </c>
      <c r="E17" s="16">
        <f>VLOOKUP(C17,Active!C$21:E$973,3,FALSE)</f>
        <v>266.01999014674971</v>
      </c>
      <c r="F17" s="2" t="s">
        <v>48</v>
      </c>
      <c r="G17" s="4" t="str">
        <f t="shared" si="4"/>
        <v>29072.426</v>
      </c>
      <c r="H17" s="3">
        <f t="shared" si="5"/>
        <v>266</v>
      </c>
      <c r="I17" s="17" t="s">
        <v>74</v>
      </c>
      <c r="J17" s="18" t="s">
        <v>75</v>
      </c>
      <c r="K17" s="17">
        <v>266</v>
      </c>
      <c r="L17" s="17" t="s">
        <v>76</v>
      </c>
      <c r="M17" s="18" t="s">
        <v>56</v>
      </c>
      <c r="N17" s="18"/>
      <c r="O17" s="19" t="s">
        <v>57</v>
      </c>
      <c r="P17" s="19" t="s">
        <v>58</v>
      </c>
    </row>
    <row r="18" spans="1:16" ht="12.75" customHeight="1" thickBot="1" x14ac:dyDescent="0.25">
      <c r="A18" s="3" t="str">
        <f t="shared" si="0"/>
        <v> AOLD 20.190 </v>
      </c>
      <c r="B18" s="2" t="str">
        <f t="shared" si="1"/>
        <v>I</v>
      </c>
      <c r="C18" s="3">
        <f t="shared" si="2"/>
        <v>29097.27</v>
      </c>
      <c r="D18" s="4" t="str">
        <f t="shared" si="3"/>
        <v>vis</v>
      </c>
      <c r="E18" s="16">
        <f>VLOOKUP(C18,Active!C$21:E$973,3,FALSE)</f>
        <v>271.98185427796852</v>
      </c>
      <c r="F18" s="2" t="s">
        <v>48</v>
      </c>
      <c r="G18" s="4" t="str">
        <f t="shared" si="4"/>
        <v>29097.270</v>
      </c>
      <c r="H18" s="3">
        <f t="shared" si="5"/>
        <v>272</v>
      </c>
      <c r="I18" s="17" t="s">
        <v>77</v>
      </c>
      <c r="J18" s="18" t="s">
        <v>78</v>
      </c>
      <c r="K18" s="17">
        <v>272</v>
      </c>
      <c r="L18" s="17" t="s">
        <v>79</v>
      </c>
      <c r="M18" s="18" t="s">
        <v>56</v>
      </c>
      <c r="N18" s="18"/>
      <c r="O18" s="19" t="s">
        <v>57</v>
      </c>
      <c r="P18" s="19" t="s">
        <v>58</v>
      </c>
    </row>
    <row r="19" spans="1:16" ht="12.75" customHeight="1" thickBot="1" x14ac:dyDescent="0.25">
      <c r="A19" s="3" t="str">
        <f t="shared" si="0"/>
        <v> AOLD 20.190 </v>
      </c>
      <c r="B19" s="2" t="str">
        <f t="shared" si="1"/>
        <v>I</v>
      </c>
      <c r="C19" s="3">
        <f t="shared" si="2"/>
        <v>29397.54</v>
      </c>
      <c r="D19" s="4" t="str">
        <f t="shared" si="3"/>
        <v>vis</v>
      </c>
      <c r="E19" s="16">
        <f>VLOOKUP(C19,Active!C$21:E$973,3,FALSE)</f>
        <v>344.03824385617708</v>
      </c>
      <c r="F19" s="2" t="s">
        <v>48</v>
      </c>
      <c r="G19" s="4" t="str">
        <f t="shared" si="4"/>
        <v>29397.540</v>
      </c>
      <c r="H19" s="3">
        <f t="shared" si="5"/>
        <v>344</v>
      </c>
      <c r="I19" s="17" t="s">
        <v>80</v>
      </c>
      <c r="J19" s="18" t="s">
        <v>81</v>
      </c>
      <c r="K19" s="17">
        <v>344</v>
      </c>
      <c r="L19" s="17" t="s">
        <v>82</v>
      </c>
      <c r="M19" s="18" t="s">
        <v>56</v>
      </c>
      <c r="N19" s="18"/>
      <c r="O19" s="19" t="s">
        <v>57</v>
      </c>
      <c r="P19" s="19" t="s">
        <v>58</v>
      </c>
    </row>
    <row r="20" spans="1:16" ht="12.75" customHeight="1" thickBot="1" x14ac:dyDescent="0.25">
      <c r="A20" s="3" t="str">
        <f t="shared" si="0"/>
        <v> AOLD 20.190 </v>
      </c>
      <c r="B20" s="2" t="str">
        <f t="shared" si="1"/>
        <v>I</v>
      </c>
      <c r="C20" s="3">
        <f t="shared" si="2"/>
        <v>29493.294000000002</v>
      </c>
      <c r="D20" s="4" t="str">
        <f t="shared" si="3"/>
        <v>vis</v>
      </c>
      <c r="E20" s="16">
        <f>VLOOKUP(C20,Active!C$21:E$973,3,FALSE)</f>
        <v>367.01652183157199</v>
      </c>
      <c r="F20" s="2" t="s">
        <v>48</v>
      </c>
      <c r="G20" s="4" t="str">
        <f t="shared" si="4"/>
        <v>29493.294</v>
      </c>
      <c r="H20" s="3">
        <f t="shared" si="5"/>
        <v>367</v>
      </c>
      <c r="I20" s="17" t="s">
        <v>83</v>
      </c>
      <c r="J20" s="18" t="s">
        <v>84</v>
      </c>
      <c r="K20" s="17">
        <v>367</v>
      </c>
      <c r="L20" s="17" t="s">
        <v>85</v>
      </c>
      <c r="M20" s="18" t="s">
        <v>56</v>
      </c>
      <c r="N20" s="18"/>
      <c r="O20" s="19" t="s">
        <v>57</v>
      </c>
      <c r="P20" s="19" t="s">
        <v>58</v>
      </c>
    </row>
    <row r="21" spans="1:16" ht="12.75" customHeight="1" thickBot="1" x14ac:dyDescent="0.25">
      <c r="A21" s="3" t="str">
        <f t="shared" si="0"/>
        <v> AOLD 20.190 </v>
      </c>
      <c r="B21" s="2" t="str">
        <f t="shared" si="1"/>
        <v>I</v>
      </c>
      <c r="C21" s="3">
        <f t="shared" si="2"/>
        <v>29518.261999999999</v>
      </c>
      <c r="D21" s="4" t="str">
        <f t="shared" si="3"/>
        <v>vis</v>
      </c>
      <c r="E21" s="16">
        <f>VLOOKUP(C21,Active!C$21:E$973,3,FALSE)</f>
        <v>373.00814248960808</v>
      </c>
      <c r="F21" s="2" t="s">
        <v>48</v>
      </c>
      <c r="G21" s="4" t="str">
        <f t="shared" si="4"/>
        <v>29518.262</v>
      </c>
      <c r="H21" s="3">
        <f t="shared" si="5"/>
        <v>373</v>
      </c>
      <c r="I21" s="17" t="s">
        <v>86</v>
      </c>
      <c r="J21" s="18" t="s">
        <v>87</v>
      </c>
      <c r="K21" s="17">
        <v>373</v>
      </c>
      <c r="L21" s="17" t="s">
        <v>88</v>
      </c>
      <c r="M21" s="18" t="s">
        <v>56</v>
      </c>
      <c r="N21" s="18"/>
      <c r="O21" s="19" t="s">
        <v>57</v>
      </c>
      <c r="P21" s="19" t="s">
        <v>58</v>
      </c>
    </row>
    <row r="22" spans="1:16" x14ac:dyDescent="0.2">
      <c r="B22" s="2"/>
      <c r="E22" s="16"/>
      <c r="F22" s="2"/>
    </row>
    <row r="23" spans="1:16" x14ac:dyDescent="0.2">
      <c r="B23" s="2"/>
      <c r="E23" s="16"/>
      <c r="F23" s="2"/>
    </row>
    <row r="24" spans="1:16" x14ac:dyDescent="0.2">
      <c r="B24" s="2"/>
      <c r="E24" s="16"/>
      <c r="F24" s="2"/>
    </row>
    <row r="25" spans="1:16" x14ac:dyDescent="0.2">
      <c r="B25" s="2"/>
      <c r="E25" s="16"/>
      <c r="F25" s="2"/>
    </row>
    <row r="26" spans="1:16" x14ac:dyDescent="0.2">
      <c r="B26" s="2"/>
      <c r="E26" s="16"/>
      <c r="F26" s="2"/>
    </row>
    <row r="27" spans="1:16" x14ac:dyDescent="0.2">
      <c r="B27" s="2"/>
      <c r="E27" s="16"/>
      <c r="F27" s="2"/>
    </row>
    <row r="28" spans="1:16" x14ac:dyDescent="0.2">
      <c r="B28" s="2"/>
      <c r="E28" s="16"/>
      <c r="F28" s="2"/>
    </row>
    <row r="29" spans="1:16" x14ac:dyDescent="0.2">
      <c r="B29" s="2"/>
      <c r="E29" s="16"/>
      <c r="F29" s="2"/>
    </row>
    <row r="30" spans="1:16" x14ac:dyDescent="0.2">
      <c r="B30" s="2"/>
      <c r="E30" s="16"/>
      <c r="F30" s="2"/>
    </row>
    <row r="31" spans="1:16" x14ac:dyDescent="0.2">
      <c r="B31" s="2"/>
      <c r="E31" s="16"/>
      <c r="F31" s="2"/>
    </row>
    <row r="32" spans="1:16" x14ac:dyDescent="0.2">
      <c r="B32" s="2"/>
      <c r="E32" s="16"/>
      <c r="F32" s="2"/>
    </row>
    <row r="33" spans="2:6" x14ac:dyDescent="0.2">
      <c r="B33" s="2"/>
      <c r="E33" s="16"/>
      <c r="F33" s="2"/>
    </row>
    <row r="34" spans="2:6" x14ac:dyDescent="0.2">
      <c r="B34" s="2"/>
      <c r="E34" s="16"/>
      <c r="F34" s="2"/>
    </row>
    <row r="35" spans="2:6" x14ac:dyDescent="0.2">
      <c r="B35" s="2"/>
      <c r="E35" s="16"/>
      <c r="F35" s="2"/>
    </row>
    <row r="36" spans="2:6" x14ac:dyDescent="0.2">
      <c r="B36" s="2"/>
      <c r="E36" s="16"/>
      <c r="F36" s="2"/>
    </row>
    <row r="37" spans="2:6" x14ac:dyDescent="0.2">
      <c r="B37" s="2"/>
      <c r="E37" s="16"/>
      <c r="F37" s="2"/>
    </row>
    <row r="38" spans="2:6" x14ac:dyDescent="0.2">
      <c r="B38" s="2"/>
      <c r="E38" s="16"/>
      <c r="F38" s="2"/>
    </row>
    <row r="39" spans="2:6" x14ac:dyDescent="0.2">
      <c r="B39" s="2"/>
      <c r="E39" s="16"/>
      <c r="F39" s="2"/>
    </row>
    <row r="40" spans="2:6" x14ac:dyDescent="0.2">
      <c r="B40" s="2"/>
      <c r="E40" s="16"/>
      <c r="F40" s="2"/>
    </row>
    <row r="41" spans="2:6" x14ac:dyDescent="0.2">
      <c r="B41" s="2"/>
      <c r="E41" s="16"/>
      <c r="F41" s="2"/>
    </row>
    <row r="42" spans="2:6" x14ac:dyDescent="0.2">
      <c r="B42" s="2"/>
      <c r="E42" s="16"/>
      <c r="F42" s="2"/>
    </row>
    <row r="43" spans="2:6" x14ac:dyDescent="0.2">
      <c r="B43" s="2"/>
      <c r="E43" s="16"/>
      <c r="F43" s="2"/>
    </row>
    <row r="44" spans="2:6" x14ac:dyDescent="0.2">
      <c r="B44" s="2"/>
      <c r="E44" s="16"/>
      <c r="F44" s="2"/>
    </row>
    <row r="45" spans="2:6" x14ac:dyDescent="0.2">
      <c r="B45" s="2"/>
      <c r="E45" s="16"/>
      <c r="F45" s="2"/>
    </row>
    <row r="46" spans="2:6" x14ac:dyDescent="0.2">
      <c r="B46" s="2"/>
      <c r="E46" s="16"/>
      <c r="F46" s="2"/>
    </row>
    <row r="47" spans="2:6" x14ac:dyDescent="0.2">
      <c r="B47" s="2"/>
      <c r="E47" s="16"/>
      <c r="F47" s="2"/>
    </row>
    <row r="48" spans="2:6" x14ac:dyDescent="0.2">
      <c r="B48" s="2"/>
      <c r="E48" s="16"/>
      <c r="F48" s="2"/>
    </row>
    <row r="49" spans="2:6" x14ac:dyDescent="0.2">
      <c r="B49" s="2"/>
      <c r="E49" s="16"/>
      <c r="F49" s="2"/>
    </row>
    <row r="50" spans="2:6" x14ac:dyDescent="0.2">
      <c r="B50" s="2"/>
      <c r="E50" s="16"/>
      <c r="F50" s="2"/>
    </row>
    <row r="51" spans="2:6" x14ac:dyDescent="0.2">
      <c r="B51" s="2"/>
      <c r="E51" s="16"/>
      <c r="F51" s="2"/>
    </row>
    <row r="52" spans="2:6" x14ac:dyDescent="0.2">
      <c r="B52" s="2"/>
      <c r="E52" s="16"/>
      <c r="F52" s="2"/>
    </row>
    <row r="53" spans="2:6" x14ac:dyDescent="0.2">
      <c r="B53" s="2"/>
      <c r="E53" s="16"/>
      <c r="F53" s="2"/>
    </row>
    <row r="54" spans="2:6" x14ac:dyDescent="0.2">
      <c r="B54" s="2"/>
      <c r="E54" s="16"/>
      <c r="F54" s="2"/>
    </row>
    <row r="55" spans="2:6" x14ac:dyDescent="0.2">
      <c r="B55" s="2"/>
      <c r="E55" s="16"/>
      <c r="F55" s="2"/>
    </row>
    <row r="56" spans="2:6" x14ac:dyDescent="0.2">
      <c r="B56" s="2"/>
      <c r="E56" s="16"/>
      <c r="F56" s="2"/>
    </row>
    <row r="57" spans="2:6" x14ac:dyDescent="0.2">
      <c r="B57" s="2"/>
      <c r="E57" s="16"/>
      <c r="F57" s="2"/>
    </row>
    <row r="58" spans="2:6" x14ac:dyDescent="0.2">
      <c r="B58" s="2"/>
      <c r="E58" s="16"/>
      <c r="F58" s="2"/>
    </row>
    <row r="59" spans="2:6" x14ac:dyDescent="0.2">
      <c r="B59" s="2"/>
      <c r="E59" s="16"/>
      <c r="F59" s="2"/>
    </row>
    <row r="60" spans="2:6" x14ac:dyDescent="0.2">
      <c r="B60" s="2"/>
      <c r="E60" s="16"/>
      <c r="F60" s="2"/>
    </row>
    <row r="61" spans="2:6" x14ac:dyDescent="0.2">
      <c r="B61" s="2"/>
      <c r="E61" s="16"/>
      <c r="F61" s="2"/>
    </row>
    <row r="62" spans="2:6" x14ac:dyDescent="0.2">
      <c r="B62" s="2"/>
      <c r="E62" s="16"/>
      <c r="F62" s="2"/>
    </row>
    <row r="63" spans="2:6" x14ac:dyDescent="0.2">
      <c r="B63" s="2"/>
      <c r="E63" s="16"/>
      <c r="F63" s="2"/>
    </row>
    <row r="64" spans="2:6" x14ac:dyDescent="0.2">
      <c r="B64" s="2"/>
      <c r="E64" s="16"/>
      <c r="F64" s="2"/>
    </row>
    <row r="65" spans="2:6" x14ac:dyDescent="0.2">
      <c r="B65" s="2"/>
      <c r="E65" s="16"/>
      <c r="F65" s="2"/>
    </row>
    <row r="66" spans="2:6" x14ac:dyDescent="0.2">
      <c r="B66" s="2"/>
      <c r="E66" s="16"/>
      <c r="F66" s="2"/>
    </row>
    <row r="67" spans="2:6" x14ac:dyDescent="0.2">
      <c r="B67" s="2"/>
      <c r="E67" s="16"/>
      <c r="F67" s="2"/>
    </row>
    <row r="68" spans="2:6" x14ac:dyDescent="0.2">
      <c r="B68" s="2"/>
      <c r="E68" s="16"/>
      <c r="F68" s="2"/>
    </row>
    <row r="69" spans="2:6" x14ac:dyDescent="0.2">
      <c r="B69" s="2"/>
      <c r="E69" s="16"/>
      <c r="F69" s="2"/>
    </row>
    <row r="70" spans="2:6" x14ac:dyDescent="0.2">
      <c r="B70" s="2"/>
      <c r="E70" s="16"/>
      <c r="F70" s="2"/>
    </row>
    <row r="71" spans="2:6" x14ac:dyDescent="0.2">
      <c r="B71" s="2"/>
      <c r="E71" s="16"/>
      <c r="F71" s="2"/>
    </row>
    <row r="72" spans="2:6" x14ac:dyDescent="0.2">
      <c r="B72" s="2"/>
      <c r="E72" s="16"/>
      <c r="F72" s="2"/>
    </row>
    <row r="73" spans="2:6" x14ac:dyDescent="0.2">
      <c r="B73" s="2"/>
      <c r="E73" s="16"/>
      <c r="F73" s="2"/>
    </row>
    <row r="74" spans="2:6" x14ac:dyDescent="0.2">
      <c r="B74" s="2"/>
      <c r="E74" s="16"/>
      <c r="F74" s="2"/>
    </row>
    <row r="75" spans="2:6" x14ac:dyDescent="0.2">
      <c r="B75" s="2"/>
      <c r="E75" s="16"/>
      <c r="F75" s="2"/>
    </row>
    <row r="76" spans="2:6" x14ac:dyDescent="0.2">
      <c r="B76" s="2"/>
      <c r="E76" s="16"/>
      <c r="F76" s="2"/>
    </row>
    <row r="77" spans="2:6" x14ac:dyDescent="0.2">
      <c r="B77" s="2"/>
      <c r="E77" s="16"/>
      <c r="F77" s="2"/>
    </row>
    <row r="78" spans="2:6" x14ac:dyDescent="0.2">
      <c r="B78" s="2"/>
      <c r="E78" s="16"/>
      <c r="F78" s="2"/>
    </row>
    <row r="79" spans="2:6" x14ac:dyDescent="0.2">
      <c r="B79" s="2"/>
      <c r="E79" s="16"/>
      <c r="F79" s="2"/>
    </row>
    <row r="80" spans="2:6" x14ac:dyDescent="0.2">
      <c r="B80" s="2"/>
      <c r="E80" s="16"/>
      <c r="F80" s="2"/>
    </row>
    <row r="81" spans="2:6" x14ac:dyDescent="0.2">
      <c r="B81" s="2"/>
      <c r="E81" s="16"/>
      <c r="F81" s="2"/>
    </row>
    <row r="82" spans="2:6" x14ac:dyDescent="0.2">
      <c r="B82" s="2"/>
      <c r="E82" s="16"/>
      <c r="F82" s="2"/>
    </row>
    <row r="83" spans="2:6" x14ac:dyDescent="0.2">
      <c r="B83" s="2"/>
      <c r="E83" s="16"/>
      <c r="F83" s="2"/>
    </row>
    <row r="84" spans="2:6" x14ac:dyDescent="0.2">
      <c r="B84" s="2"/>
      <c r="E84" s="16"/>
      <c r="F84" s="2"/>
    </row>
    <row r="85" spans="2:6" x14ac:dyDescent="0.2">
      <c r="B85" s="2"/>
      <c r="E85" s="16"/>
      <c r="F85" s="2"/>
    </row>
    <row r="86" spans="2:6" x14ac:dyDescent="0.2">
      <c r="B86" s="2"/>
      <c r="E86" s="16"/>
      <c r="F86" s="2"/>
    </row>
    <row r="87" spans="2:6" x14ac:dyDescent="0.2">
      <c r="B87" s="2"/>
      <c r="E87" s="16"/>
      <c r="F87" s="2"/>
    </row>
    <row r="88" spans="2:6" x14ac:dyDescent="0.2">
      <c r="B88" s="2"/>
      <c r="E88" s="16"/>
      <c r="F88" s="2"/>
    </row>
    <row r="89" spans="2:6" x14ac:dyDescent="0.2">
      <c r="B89" s="2"/>
      <c r="E89" s="16"/>
      <c r="F89" s="2"/>
    </row>
    <row r="90" spans="2:6" x14ac:dyDescent="0.2">
      <c r="B90" s="2"/>
      <c r="E90" s="16"/>
      <c r="F90" s="2"/>
    </row>
    <row r="91" spans="2:6" x14ac:dyDescent="0.2">
      <c r="B91" s="2"/>
      <c r="E91" s="16"/>
      <c r="F91" s="2"/>
    </row>
    <row r="92" spans="2:6" x14ac:dyDescent="0.2">
      <c r="B92" s="2"/>
      <c r="E92" s="16"/>
      <c r="F92" s="2"/>
    </row>
    <row r="93" spans="2:6" x14ac:dyDescent="0.2">
      <c r="B93" s="2"/>
      <c r="E93" s="16"/>
      <c r="F93" s="2"/>
    </row>
    <row r="94" spans="2:6" x14ac:dyDescent="0.2">
      <c r="B94" s="2"/>
      <c r="E94" s="16"/>
      <c r="F94" s="2"/>
    </row>
    <row r="95" spans="2:6" x14ac:dyDescent="0.2">
      <c r="B95" s="2"/>
      <c r="E95" s="16"/>
      <c r="F95" s="2"/>
    </row>
    <row r="96" spans="2:6" x14ac:dyDescent="0.2">
      <c r="B96" s="2"/>
      <c r="E96" s="16"/>
      <c r="F96" s="2"/>
    </row>
    <row r="97" spans="2:6" x14ac:dyDescent="0.2">
      <c r="B97" s="2"/>
      <c r="E97" s="16"/>
      <c r="F97" s="2"/>
    </row>
    <row r="98" spans="2:6" x14ac:dyDescent="0.2">
      <c r="B98" s="2"/>
      <c r="E98" s="16"/>
      <c r="F98" s="2"/>
    </row>
    <row r="99" spans="2:6" x14ac:dyDescent="0.2">
      <c r="B99" s="2"/>
      <c r="E99" s="16"/>
      <c r="F99" s="2"/>
    </row>
    <row r="100" spans="2:6" x14ac:dyDescent="0.2">
      <c r="B100" s="2"/>
      <c r="E100" s="16"/>
      <c r="F100" s="2"/>
    </row>
    <row r="101" spans="2:6" x14ac:dyDescent="0.2">
      <c r="B101" s="2"/>
      <c r="E101" s="16"/>
      <c r="F101" s="2"/>
    </row>
    <row r="102" spans="2:6" x14ac:dyDescent="0.2">
      <c r="B102" s="2"/>
      <c r="E102" s="16"/>
      <c r="F102" s="2"/>
    </row>
    <row r="103" spans="2:6" x14ac:dyDescent="0.2">
      <c r="B103" s="2"/>
      <c r="E103" s="16"/>
      <c r="F103" s="2"/>
    </row>
    <row r="104" spans="2:6" x14ac:dyDescent="0.2">
      <c r="B104" s="2"/>
      <c r="E104" s="16"/>
      <c r="F104" s="2"/>
    </row>
    <row r="105" spans="2:6" x14ac:dyDescent="0.2">
      <c r="B105" s="2"/>
      <c r="E105" s="16"/>
      <c r="F105" s="2"/>
    </row>
    <row r="106" spans="2:6" x14ac:dyDescent="0.2">
      <c r="B106" s="2"/>
      <c r="E106" s="16"/>
      <c r="F106" s="2"/>
    </row>
    <row r="107" spans="2:6" x14ac:dyDescent="0.2">
      <c r="B107" s="2"/>
      <c r="E107" s="16"/>
      <c r="F107" s="2"/>
    </row>
    <row r="108" spans="2:6" x14ac:dyDescent="0.2">
      <c r="B108" s="2"/>
      <c r="E108" s="16"/>
      <c r="F108" s="2"/>
    </row>
    <row r="109" spans="2:6" x14ac:dyDescent="0.2">
      <c r="B109" s="2"/>
      <c r="E109" s="16"/>
      <c r="F109" s="2"/>
    </row>
    <row r="110" spans="2:6" x14ac:dyDescent="0.2">
      <c r="B110" s="2"/>
      <c r="E110" s="16"/>
      <c r="F110" s="2"/>
    </row>
    <row r="111" spans="2:6" x14ac:dyDescent="0.2">
      <c r="B111" s="2"/>
      <c r="E111" s="16"/>
      <c r="F111" s="2"/>
    </row>
    <row r="112" spans="2:6" x14ac:dyDescent="0.2">
      <c r="B112" s="2"/>
      <c r="E112" s="16"/>
      <c r="F112" s="2"/>
    </row>
    <row r="113" spans="2:6" x14ac:dyDescent="0.2">
      <c r="B113" s="2"/>
      <c r="E113" s="16"/>
      <c r="F113" s="2"/>
    </row>
    <row r="114" spans="2:6" x14ac:dyDescent="0.2">
      <c r="B114" s="2"/>
      <c r="E114" s="16"/>
      <c r="F114" s="2"/>
    </row>
    <row r="115" spans="2:6" x14ac:dyDescent="0.2">
      <c r="B115" s="2"/>
      <c r="E115" s="16"/>
      <c r="F115" s="2"/>
    </row>
    <row r="116" spans="2:6" x14ac:dyDescent="0.2">
      <c r="B116" s="2"/>
      <c r="E116" s="16"/>
      <c r="F116" s="2"/>
    </row>
    <row r="117" spans="2:6" x14ac:dyDescent="0.2">
      <c r="B117" s="2"/>
      <c r="E117" s="16"/>
      <c r="F117" s="2"/>
    </row>
    <row r="118" spans="2:6" x14ac:dyDescent="0.2">
      <c r="B118" s="2"/>
      <c r="E118" s="16"/>
      <c r="F118" s="2"/>
    </row>
    <row r="119" spans="2:6" x14ac:dyDescent="0.2">
      <c r="B119" s="2"/>
      <c r="E119" s="16"/>
      <c r="F119" s="2"/>
    </row>
    <row r="120" spans="2:6" x14ac:dyDescent="0.2">
      <c r="B120" s="2"/>
      <c r="E120" s="16"/>
      <c r="F120" s="2"/>
    </row>
    <row r="121" spans="2:6" x14ac:dyDescent="0.2">
      <c r="B121" s="2"/>
      <c r="E121" s="16"/>
      <c r="F121" s="2"/>
    </row>
    <row r="122" spans="2:6" x14ac:dyDescent="0.2">
      <c r="B122" s="2"/>
      <c r="E122" s="16"/>
      <c r="F122" s="2"/>
    </row>
    <row r="123" spans="2:6" x14ac:dyDescent="0.2">
      <c r="B123" s="2"/>
      <c r="E123" s="16"/>
      <c r="F123" s="2"/>
    </row>
    <row r="124" spans="2:6" x14ac:dyDescent="0.2">
      <c r="B124" s="2"/>
      <c r="E124" s="16"/>
      <c r="F124" s="2"/>
    </row>
    <row r="125" spans="2:6" x14ac:dyDescent="0.2">
      <c r="B125" s="2"/>
      <c r="E125" s="16"/>
      <c r="F125" s="2"/>
    </row>
    <row r="126" spans="2:6" x14ac:dyDescent="0.2">
      <c r="B126" s="2"/>
      <c r="E126" s="16"/>
      <c r="F126" s="2"/>
    </row>
    <row r="127" spans="2:6" x14ac:dyDescent="0.2">
      <c r="B127" s="2"/>
      <c r="E127" s="16"/>
      <c r="F127" s="2"/>
    </row>
    <row r="128" spans="2:6" x14ac:dyDescent="0.2">
      <c r="B128" s="2"/>
      <c r="E128" s="16"/>
      <c r="F128" s="2"/>
    </row>
    <row r="129" spans="2:6" x14ac:dyDescent="0.2">
      <c r="B129" s="2"/>
      <c r="E129" s="16"/>
      <c r="F129" s="2"/>
    </row>
    <row r="130" spans="2:6" x14ac:dyDescent="0.2">
      <c r="B130" s="2"/>
      <c r="E130" s="16"/>
      <c r="F130" s="2"/>
    </row>
    <row r="131" spans="2:6" x14ac:dyDescent="0.2">
      <c r="B131" s="2"/>
      <c r="E131" s="16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  <row r="845" spans="2:6" x14ac:dyDescent="0.2">
      <c r="B845" s="2"/>
      <c r="F845" s="2"/>
    </row>
    <row r="846" spans="2:6" x14ac:dyDescent="0.2">
      <c r="B846" s="2"/>
      <c r="F846" s="2"/>
    </row>
    <row r="847" spans="2:6" x14ac:dyDescent="0.2">
      <c r="B847" s="2"/>
      <c r="F847" s="2"/>
    </row>
    <row r="848" spans="2:6" x14ac:dyDescent="0.2">
      <c r="B848" s="2"/>
      <c r="F848" s="2"/>
    </row>
    <row r="849" spans="2:6" x14ac:dyDescent="0.2">
      <c r="B849" s="2"/>
      <c r="F849" s="2"/>
    </row>
    <row r="850" spans="2:6" x14ac:dyDescent="0.2">
      <c r="B850" s="2"/>
      <c r="F850" s="2"/>
    </row>
    <row r="851" spans="2:6" x14ac:dyDescent="0.2">
      <c r="B851" s="2"/>
      <c r="F851" s="2"/>
    </row>
    <row r="852" spans="2:6" x14ac:dyDescent="0.2">
      <c r="B852" s="2"/>
      <c r="F852" s="2"/>
    </row>
    <row r="853" spans="2:6" x14ac:dyDescent="0.2">
      <c r="B853" s="2"/>
      <c r="F853" s="2"/>
    </row>
    <row r="854" spans="2:6" x14ac:dyDescent="0.2">
      <c r="B854" s="2"/>
      <c r="F854" s="2"/>
    </row>
    <row r="855" spans="2:6" x14ac:dyDescent="0.2">
      <c r="B855" s="2"/>
      <c r="F855" s="2"/>
    </row>
    <row r="856" spans="2:6" x14ac:dyDescent="0.2">
      <c r="B856" s="2"/>
      <c r="F856" s="2"/>
    </row>
    <row r="857" spans="2:6" x14ac:dyDescent="0.2">
      <c r="B857" s="2"/>
      <c r="F857" s="2"/>
    </row>
    <row r="858" spans="2:6" x14ac:dyDescent="0.2">
      <c r="B858" s="2"/>
      <c r="F858" s="2"/>
    </row>
    <row r="859" spans="2:6" x14ac:dyDescent="0.2">
      <c r="B859" s="2"/>
      <c r="F859" s="2"/>
    </row>
    <row r="860" spans="2:6" x14ac:dyDescent="0.2">
      <c r="B860" s="2"/>
      <c r="F860" s="2"/>
    </row>
    <row r="861" spans="2:6" x14ac:dyDescent="0.2">
      <c r="B861" s="2"/>
      <c r="F861" s="2"/>
    </row>
    <row r="862" spans="2:6" x14ac:dyDescent="0.2">
      <c r="B862" s="2"/>
      <c r="F862" s="2"/>
    </row>
    <row r="863" spans="2:6" x14ac:dyDescent="0.2">
      <c r="B863" s="2"/>
      <c r="F863" s="2"/>
    </row>
    <row r="864" spans="2:6" x14ac:dyDescent="0.2">
      <c r="B864" s="2"/>
      <c r="F864" s="2"/>
    </row>
    <row r="865" spans="2:6" x14ac:dyDescent="0.2">
      <c r="B865" s="2"/>
      <c r="F865" s="2"/>
    </row>
    <row r="866" spans="2:6" x14ac:dyDescent="0.2">
      <c r="B866" s="2"/>
      <c r="F866" s="2"/>
    </row>
    <row r="867" spans="2:6" x14ac:dyDescent="0.2">
      <c r="B867" s="2"/>
      <c r="F867" s="2"/>
    </row>
    <row r="868" spans="2:6" x14ac:dyDescent="0.2">
      <c r="B868" s="2"/>
      <c r="F868" s="2"/>
    </row>
    <row r="869" spans="2:6" x14ac:dyDescent="0.2">
      <c r="B869" s="2"/>
      <c r="F869" s="2"/>
    </row>
    <row r="870" spans="2:6" x14ac:dyDescent="0.2">
      <c r="B870" s="2"/>
      <c r="F870" s="2"/>
    </row>
    <row r="871" spans="2:6" x14ac:dyDescent="0.2">
      <c r="B871" s="2"/>
      <c r="F871" s="2"/>
    </row>
    <row r="872" spans="2:6" x14ac:dyDescent="0.2">
      <c r="B872" s="2"/>
      <c r="F872" s="2"/>
    </row>
    <row r="873" spans="2:6" x14ac:dyDescent="0.2">
      <c r="B873" s="2"/>
      <c r="F873" s="2"/>
    </row>
    <row r="874" spans="2:6" x14ac:dyDescent="0.2">
      <c r="B874" s="2"/>
      <c r="F874" s="2"/>
    </row>
    <row r="875" spans="2:6" x14ac:dyDescent="0.2">
      <c r="B875" s="2"/>
      <c r="F875" s="2"/>
    </row>
    <row r="876" spans="2:6" x14ac:dyDescent="0.2">
      <c r="B876" s="2"/>
      <c r="F876" s="2"/>
    </row>
    <row r="877" spans="2:6" x14ac:dyDescent="0.2">
      <c r="B877" s="2"/>
      <c r="F877" s="2"/>
    </row>
    <row r="878" spans="2:6" x14ac:dyDescent="0.2">
      <c r="B878" s="2"/>
      <c r="F878" s="2"/>
    </row>
    <row r="879" spans="2:6" x14ac:dyDescent="0.2">
      <c r="B879" s="2"/>
      <c r="F879" s="2"/>
    </row>
    <row r="880" spans="2:6" x14ac:dyDescent="0.2">
      <c r="B880" s="2"/>
      <c r="F880" s="2"/>
    </row>
    <row r="881" spans="2:6" x14ac:dyDescent="0.2">
      <c r="B881" s="2"/>
      <c r="F881" s="2"/>
    </row>
    <row r="882" spans="2:6" x14ac:dyDescent="0.2">
      <c r="B882" s="2"/>
      <c r="F882" s="2"/>
    </row>
    <row r="883" spans="2:6" x14ac:dyDescent="0.2">
      <c r="B883" s="2"/>
      <c r="F883" s="2"/>
    </row>
    <row r="884" spans="2:6" x14ac:dyDescent="0.2">
      <c r="B884" s="2"/>
      <c r="F884" s="2"/>
    </row>
    <row r="885" spans="2:6" x14ac:dyDescent="0.2">
      <c r="B885" s="2"/>
      <c r="F885" s="2"/>
    </row>
    <row r="886" spans="2:6" x14ac:dyDescent="0.2">
      <c r="B886" s="2"/>
      <c r="F886" s="2"/>
    </row>
    <row r="887" spans="2:6" x14ac:dyDescent="0.2">
      <c r="B887" s="2"/>
      <c r="F887" s="2"/>
    </row>
    <row r="888" spans="2:6" x14ac:dyDescent="0.2">
      <c r="B888" s="2"/>
      <c r="F888" s="2"/>
    </row>
    <row r="889" spans="2:6" x14ac:dyDescent="0.2">
      <c r="B889" s="2"/>
      <c r="F889" s="2"/>
    </row>
    <row r="890" spans="2:6" x14ac:dyDescent="0.2">
      <c r="B890" s="2"/>
      <c r="F890" s="2"/>
    </row>
    <row r="891" spans="2:6" x14ac:dyDescent="0.2">
      <c r="B891" s="2"/>
      <c r="F891" s="2"/>
    </row>
    <row r="892" spans="2:6" x14ac:dyDescent="0.2">
      <c r="B892" s="2"/>
      <c r="F892" s="2"/>
    </row>
    <row r="893" spans="2:6" x14ac:dyDescent="0.2">
      <c r="B893" s="2"/>
      <c r="F893" s="2"/>
    </row>
    <row r="894" spans="2:6" x14ac:dyDescent="0.2">
      <c r="B894" s="2"/>
      <c r="F894" s="2"/>
    </row>
    <row r="895" spans="2:6" x14ac:dyDescent="0.2">
      <c r="B895" s="2"/>
      <c r="F895" s="2"/>
    </row>
    <row r="896" spans="2:6" x14ac:dyDescent="0.2">
      <c r="B896" s="2"/>
      <c r="F896" s="2"/>
    </row>
    <row r="897" spans="2:6" x14ac:dyDescent="0.2">
      <c r="B897" s="2"/>
      <c r="F897" s="2"/>
    </row>
    <row r="898" spans="2:6" x14ac:dyDescent="0.2">
      <c r="B898" s="2"/>
      <c r="F898" s="2"/>
    </row>
    <row r="899" spans="2:6" x14ac:dyDescent="0.2">
      <c r="B899" s="2"/>
      <c r="F899" s="2"/>
    </row>
    <row r="900" spans="2:6" x14ac:dyDescent="0.2">
      <c r="B900" s="2"/>
      <c r="F900" s="2"/>
    </row>
    <row r="901" spans="2:6" x14ac:dyDescent="0.2">
      <c r="B901" s="2"/>
      <c r="F901" s="2"/>
    </row>
    <row r="902" spans="2:6" x14ac:dyDescent="0.2">
      <c r="B902" s="2"/>
      <c r="F902" s="2"/>
    </row>
    <row r="903" spans="2:6" x14ac:dyDescent="0.2">
      <c r="B903" s="2"/>
      <c r="F903" s="2"/>
    </row>
    <row r="904" spans="2:6" x14ac:dyDescent="0.2">
      <c r="B904" s="2"/>
      <c r="F904" s="2"/>
    </row>
    <row r="905" spans="2:6" x14ac:dyDescent="0.2">
      <c r="B905" s="2"/>
      <c r="F905" s="2"/>
    </row>
    <row r="906" spans="2:6" x14ac:dyDescent="0.2">
      <c r="B906" s="2"/>
      <c r="F906" s="2"/>
    </row>
    <row r="907" spans="2:6" x14ac:dyDescent="0.2">
      <c r="B907" s="2"/>
      <c r="F907" s="2"/>
    </row>
    <row r="908" spans="2:6" x14ac:dyDescent="0.2">
      <c r="B908" s="2"/>
      <c r="F908" s="2"/>
    </row>
    <row r="909" spans="2:6" x14ac:dyDescent="0.2">
      <c r="B909" s="2"/>
      <c r="F909" s="2"/>
    </row>
    <row r="910" spans="2:6" x14ac:dyDescent="0.2">
      <c r="B910" s="2"/>
      <c r="F910" s="2"/>
    </row>
    <row r="911" spans="2:6" x14ac:dyDescent="0.2">
      <c r="B911" s="2"/>
      <c r="F911" s="2"/>
    </row>
    <row r="912" spans="2:6" x14ac:dyDescent="0.2">
      <c r="B912" s="2"/>
      <c r="F912" s="2"/>
    </row>
    <row r="913" spans="2:6" x14ac:dyDescent="0.2">
      <c r="B913" s="2"/>
      <c r="F913" s="2"/>
    </row>
    <row r="914" spans="2:6" x14ac:dyDescent="0.2">
      <c r="B914" s="2"/>
      <c r="F914" s="2"/>
    </row>
    <row r="915" spans="2:6" x14ac:dyDescent="0.2">
      <c r="B915" s="2"/>
      <c r="F915" s="2"/>
    </row>
    <row r="916" spans="2:6" x14ac:dyDescent="0.2">
      <c r="B916" s="2"/>
      <c r="F916" s="2"/>
    </row>
    <row r="917" spans="2:6" x14ac:dyDescent="0.2">
      <c r="B917" s="2"/>
      <c r="F917" s="2"/>
    </row>
    <row r="918" spans="2:6" x14ac:dyDescent="0.2">
      <c r="B918" s="2"/>
      <c r="F918" s="2"/>
    </row>
    <row r="919" spans="2:6" x14ac:dyDescent="0.2">
      <c r="B919" s="2"/>
      <c r="F919" s="2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2024-03-05T05:54:00Z</dcterms:modified>
</cp:coreProperties>
</file>