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6046E4-C2C8-4BB7-8206-3F145EE8AB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21" i="1"/>
  <c r="C7" i="1"/>
  <c r="C8" i="1"/>
  <c r="E14" i="1"/>
  <c r="E15" i="1" s="1"/>
  <c r="E2" i="1"/>
  <c r="E3" i="1" s="1"/>
  <c r="C17" i="1"/>
  <c r="Q21" i="1"/>
  <c r="E23" i="1"/>
  <c r="F23" i="1"/>
  <c r="G23" i="1"/>
  <c r="I23" i="1"/>
  <c r="G22" i="1"/>
  <c r="I22" i="1"/>
  <c r="E21" i="1"/>
  <c r="F21" i="1"/>
  <c r="G21" i="1"/>
  <c r="E22" i="1"/>
  <c r="F22" i="1"/>
  <c r="H21" i="1"/>
  <c r="C11" i="1"/>
  <c r="C12" i="1"/>
  <c r="C16" i="1" l="1"/>
  <c r="D18" i="1" s="1"/>
  <c r="O22" i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<sst xmlns="http://schemas.openxmlformats.org/spreadsheetml/2006/main" count="49" uniqueCount="47">
  <si>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</si>
  <si>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</si>
  <si>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</si>
  <si>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</si>
  <si>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</si>
  <si>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</si>
  <si>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</si>
  <si>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</si>
  <si>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</si>
  <si>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</si>
  <si>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</si>
  <si>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</si>
  <si>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</si>
  <si>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</si>
  <si>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</si>
  <si>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</si>
  <si>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</si>
  <si>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</si>
  <si>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</si>
  <si>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</si>
  <si>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</si>
  <si>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</si>
  <si>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</si>
  <si>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</si>
  <si>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</si>
  <si>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</si>
  <si>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</si>
  <si>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</si>
  <si>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</si>
  <si>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</si>
  <si>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</si>
  <si>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</si>
  <si>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</si>
  <si>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</si>
  <si>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</si>
  <si>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</si>
  <si>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</si>
  <si>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</si>
  <si>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</si>
  <si>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</si>
  <si>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FZ Sct / GSC 5696-0636</t>
  </si>
  <si>
    <t>EA</t>
  </si>
  <si>
    <t>IBVS 5364</t>
  </si>
  <si>
    <t>I</t>
  </si>
  <si>
    <t>II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</si>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</sst>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FZ Sct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96-4787-B78F-6E9FB91632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7.900000004156027E-3</c:v>
                </c:pt>
                <c:pt idx="2">
                  <c:v>0.14429999999993015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96-4787-B78F-6E9FB91632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96-4787-B78F-6E9FB91632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96-4787-B78F-6E9FB91632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96-4787-B78F-6E9FB91632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96-4787-B78F-6E9FB91632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96-4787-B78F-6E9FB91632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20461</c:v>
                </c:pt>
                <c:pt idx="2">
                  <c:v>20461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1.3877787807814457E-17</c:v>
                </c:pt>
                <c:pt idx="1">
                  <c:v>7.6100000002043089E-2</c:v>
                </c:pt>
                <c:pt idx="2">
                  <c:v>7.6100000002043089E-2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96-4787-B78F-6E9FB9163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992136"/>
        <c:axId val="1"/>
      </c:scatterChart>
      <c:valAx>
        <c:axId val="729992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992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16</xdr:col>
      <xdr:colOff>552450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9977B1-7149-F09A-B4FB-D3D6E9746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1" t="s">
        <v>40</v>
      </c>
    </row>
    <row r="2" spans="1:7" s="5" customFormat="1" ht="12.95" customHeight="1" x14ac:dyDescent="0.2">
      <c r="A2" s="5" t="s">
        <v>25</v>
      </c>
      <c r="B2" s="5" t="s">
        <v>41</v>
      </c>
      <c r="D2" s="6"/>
      <c r="E2" s="7">
        <f ca="1">NOW()</f>
        <v>45356.684110416667</v>
      </c>
    </row>
    <row r="3" spans="1:7" s="5" customFormat="1" ht="12.95" customHeight="1" thickBot="1" x14ac:dyDescent="0.25">
      <c r="E3" s="5" t="e">
        <f ca="1">TEXT(E2,"0000-00 00:00")</f>
        <v>#VALUE!</v>
      </c>
    </row>
    <row r="4" spans="1:7" s="5" customFormat="1" ht="12.95" customHeight="1" thickTop="1" thickBot="1" x14ac:dyDescent="0.25">
      <c r="A4" s="8" t="s">
        <v>0</v>
      </c>
      <c r="C4" s="9">
        <v>30988.3</v>
      </c>
      <c r="D4" s="10">
        <v>1.05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5">
        <f>+C4</f>
        <v>30988.3</v>
      </c>
    </row>
    <row r="8" spans="1:7" s="5" customFormat="1" ht="12.95" customHeight="1" x14ac:dyDescent="0.2">
      <c r="A8" s="5" t="s">
        <v>3</v>
      </c>
      <c r="C8" s="5">
        <f>+D4</f>
        <v>1.05</v>
      </c>
    </row>
    <row r="9" spans="1:7" s="5" customFormat="1" ht="12.95" customHeight="1" x14ac:dyDescent="0.2">
      <c r="A9" s="11" t="s">
        <v>31</v>
      </c>
      <c r="C9" s="12">
        <v>-9.5</v>
      </c>
      <c r="D9" s="5" t="s">
        <v>32</v>
      </c>
    </row>
    <row r="10" spans="1:7" s="5" customFormat="1" ht="12.95" customHeight="1" thickBot="1" x14ac:dyDescent="0.25">
      <c r="C10" s="13" t="s">
        <v>21</v>
      </c>
      <c r="D10" s="13" t="s">
        <v>22</v>
      </c>
    </row>
    <row r="11" spans="1:7" s="5" customFormat="1" ht="12.95" customHeight="1" x14ac:dyDescent="0.2">
      <c r="A11" s="5" t="s">
        <v>16</v>
      </c>
      <c r="C11" s="14">
        <f ca="1">INTERCEPT(INDIRECT($G$11):G992,INDIRECT($F$11):F992)</f>
        <v>1.3877787807814457E-17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17</v>
      </c>
      <c r="C12" s="14">
        <f ca="1">SLOPE(INDIRECT($G$11):G992,INDIRECT($F$11):F992)</f>
        <v>3.7192708079782551E-6</v>
      </c>
      <c r="D12" s="6"/>
    </row>
    <row r="13" spans="1:7" s="5" customFormat="1" ht="12.95" customHeight="1" x14ac:dyDescent="0.2">
      <c r="A13" s="5" t="s">
        <v>20</v>
      </c>
      <c r="C13" s="6" t="s">
        <v>14</v>
      </c>
      <c r="D13" s="16" t="s">
        <v>37</v>
      </c>
      <c r="E13" s="12">
        <v>1</v>
      </c>
    </row>
    <row r="14" spans="1:7" s="5" customFormat="1" ht="12.95" customHeight="1" x14ac:dyDescent="0.2">
      <c r="D14" s="16" t="s">
        <v>33</v>
      </c>
      <c r="E14" s="17">
        <f ca="1">NOW()+15018.5+$C$9/24</f>
        <v>60374.788277083331</v>
      </c>
    </row>
    <row r="15" spans="1:7" s="5" customFormat="1" ht="12.95" customHeight="1" x14ac:dyDescent="0.2">
      <c r="A15" s="18" t="s">
        <v>18</v>
      </c>
      <c r="C15" s="19">
        <f ca="1">(C7+C11)+(C8+C12)*INT(MAX(F21:F3533))</f>
        <v>52472.426100000004</v>
      </c>
      <c r="D15" s="16" t="s">
        <v>38</v>
      </c>
      <c r="E15" s="17">
        <f ca="1">ROUND(2*(E14-$C$7)/$C$8,0)/2+E13</f>
        <v>27988</v>
      </c>
    </row>
    <row r="16" spans="1:7" s="5" customFormat="1" ht="12.95" customHeight="1" x14ac:dyDescent="0.2">
      <c r="A16" s="8" t="s">
        <v>4</v>
      </c>
      <c r="C16" s="20">
        <f ca="1">+C8+C12</f>
        <v>1.050003719270808</v>
      </c>
      <c r="D16" s="16" t="s">
        <v>39</v>
      </c>
      <c r="E16" s="14">
        <f ca="1">ROUND(2*(E14-$C$15)/$C$16,0)/2+E13</f>
        <v>7527</v>
      </c>
    </row>
    <row r="17" spans="1:17" s="5" customFormat="1" ht="12.95" customHeight="1" thickBot="1" x14ac:dyDescent="0.25">
      <c r="A17" s="16" t="s">
        <v>30</v>
      </c>
      <c r="C17" s="5">
        <f>COUNT(C21:C2191)</f>
        <v>3</v>
      </c>
      <c r="D17" s="16" t="s">
        <v>34</v>
      </c>
      <c r="E17" s="21">
        <f ca="1">+$C$15+$C$16*E16-15018.5-$C$9/24</f>
        <v>45357.69992828471</v>
      </c>
    </row>
    <row r="18" spans="1:17" s="5" customFormat="1" ht="12.95" customHeight="1" thickTop="1" thickBot="1" x14ac:dyDescent="0.25">
      <c r="A18" s="8" t="s">
        <v>5</v>
      </c>
      <c r="C18" s="22">
        <f ca="1">+C15</f>
        <v>52472.426100000004</v>
      </c>
      <c r="D18" s="23">
        <f ca="1">+C16</f>
        <v>1.050003719270808</v>
      </c>
      <c r="E18" s="24" t="s">
        <v>35</v>
      </c>
    </row>
    <row r="19" spans="1:17" s="5" customFormat="1" ht="12.95" customHeight="1" thickTop="1" x14ac:dyDescent="0.2">
      <c r="A19" s="25" t="s">
        <v>36</v>
      </c>
      <c r="E19" s="26">
        <v>21</v>
      </c>
    </row>
    <row r="20" spans="1:17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45</v>
      </c>
      <c r="I20" s="27" t="s">
        <v>46</v>
      </c>
      <c r="J20" s="27" t="s">
        <v>19</v>
      </c>
      <c r="K20" s="27" t="s">
        <v>26</v>
      </c>
      <c r="L20" s="27" t="s">
        <v>27</v>
      </c>
      <c r="M20" s="27" t="s">
        <v>28</v>
      </c>
      <c r="N20" s="27" t="s">
        <v>29</v>
      </c>
      <c r="O20" s="27" t="s">
        <v>24</v>
      </c>
      <c r="P20" s="28" t="s">
        <v>23</v>
      </c>
      <c r="Q20" s="13" t="s">
        <v>15</v>
      </c>
    </row>
    <row r="21" spans="1:17" s="5" customFormat="1" ht="12.95" customHeight="1" x14ac:dyDescent="0.2">
      <c r="A21" s="5" t="s">
        <v>12</v>
      </c>
      <c r="C21" s="29">
        <f>+C4</f>
        <v>30988.3</v>
      </c>
      <c r="D21" s="29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1.3877787807814457E-17</v>
      </c>
      <c r="Q21" s="30">
        <f>+C21-15018.5</f>
        <v>15969.8</v>
      </c>
    </row>
    <row r="22" spans="1:17" s="5" customFormat="1" ht="12.95" customHeight="1" x14ac:dyDescent="0.2">
      <c r="A22" s="2" t="s">
        <v>42</v>
      </c>
      <c r="B22" s="3" t="s">
        <v>43</v>
      </c>
      <c r="C22" s="4">
        <v>52472.357900000003</v>
      </c>
      <c r="D22" s="4">
        <v>6.9999999999999999E-4</v>
      </c>
      <c r="E22" s="5">
        <f>+(C22-C$7)/C$8</f>
        <v>20461.007523809527</v>
      </c>
      <c r="F22" s="5">
        <f>ROUND(2*E22,0)/2</f>
        <v>20461</v>
      </c>
      <c r="G22" s="5">
        <f>+C22-(C$7+F22*C$8)</f>
        <v>7.900000004156027E-3</v>
      </c>
      <c r="I22" s="5">
        <f>+G22</f>
        <v>7.900000004156027E-3</v>
      </c>
      <c r="O22" s="5">
        <f ca="1">+C$11+C$12*$F22</f>
        <v>7.6100000002043089E-2</v>
      </c>
      <c r="Q22" s="30">
        <f>+C22-15018.5</f>
        <v>37453.857900000003</v>
      </c>
    </row>
    <row r="23" spans="1:17" s="5" customFormat="1" ht="12.95" customHeight="1" x14ac:dyDescent="0.2">
      <c r="A23" s="2" t="s">
        <v>42</v>
      </c>
      <c r="B23" s="3" t="s">
        <v>44</v>
      </c>
      <c r="C23" s="4">
        <v>52472.494299999998</v>
      </c>
      <c r="D23" s="4">
        <v>2.9999999999999997E-4</v>
      </c>
      <c r="E23" s="5">
        <f>+(C23-C$7)/C$8</f>
        <v>20461.137428571426</v>
      </c>
      <c r="F23" s="5">
        <f>ROUND(2*E23,0)/2</f>
        <v>20461</v>
      </c>
      <c r="G23" s="5">
        <f>+C23-(C$7+F23*C$8)</f>
        <v>0.14429999999993015</v>
      </c>
      <c r="I23" s="5">
        <f>+G23</f>
        <v>0.14429999999993015</v>
      </c>
      <c r="O23" s="5">
        <f ca="1">+C$11+C$12*$F23</f>
        <v>7.6100000002043089E-2</v>
      </c>
      <c r="Q23" s="30">
        <f>+C23-15018.5</f>
        <v>37453.994299999998</v>
      </c>
    </row>
    <row r="24" spans="1:17" s="5" customFormat="1" ht="12.95" customHeight="1" x14ac:dyDescent="0.2">
      <c r="C24" s="29"/>
      <c r="D24" s="29"/>
      <c r="Q24" s="30"/>
    </row>
    <row r="25" spans="1:17" s="5" customFormat="1" ht="12.95" customHeight="1" x14ac:dyDescent="0.2">
      <c r="C25" s="29"/>
      <c r="D25" s="29"/>
      <c r="Q25" s="30"/>
    </row>
    <row r="26" spans="1:17" s="5" customFormat="1" ht="12.95" customHeight="1" x14ac:dyDescent="0.2">
      <c r="C26" s="29"/>
      <c r="D26" s="29"/>
      <c r="Q26" s="30"/>
    </row>
    <row r="27" spans="1:17" s="5" customFormat="1" ht="12.95" customHeight="1" x14ac:dyDescent="0.2">
      <c r="C27" s="29"/>
      <c r="D27" s="29"/>
      <c r="Q27" s="30"/>
    </row>
    <row r="28" spans="1:17" s="5" customFormat="1" ht="12.95" customHeight="1" x14ac:dyDescent="0.2">
      <c r="C28" s="29"/>
      <c r="D28" s="29"/>
      <c r="Q28" s="30"/>
    </row>
    <row r="29" spans="1:17" s="5" customFormat="1" ht="12.95" customHeight="1" x14ac:dyDescent="0.2">
      <c r="C29" s="29"/>
      <c r="D29" s="29"/>
      <c r="Q29" s="30"/>
    </row>
    <row r="30" spans="1:17" s="5" customFormat="1" ht="12.95" customHeight="1" x14ac:dyDescent="0.2">
      <c r="C30" s="29"/>
      <c r="D30" s="29"/>
      <c r="Q30" s="30"/>
    </row>
    <row r="31" spans="1:17" s="5" customFormat="1" ht="12.95" customHeight="1" x14ac:dyDescent="0.2">
      <c r="C31" s="29"/>
      <c r="D31" s="29"/>
      <c r="Q31" s="30"/>
    </row>
    <row r="32" spans="1:17" s="5" customFormat="1" ht="12.95" customHeight="1" x14ac:dyDescent="0.2">
      <c r="C32" s="29"/>
      <c r="D32" s="29"/>
      <c r="Q32" s="30"/>
    </row>
    <row r="33" spans="3:17" s="5" customFormat="1" ht="12.95" customHeight="1" x14ac:dyDescent="0.2">
      <c r="C33" s="29"/>
      <c r="D33" s="29"/>
      <c r="Q33" s="30"/>
    </row>
    <row r="34" spans="3:17" s="5" customFormat="1" ht="12.95" customHeight="1" x14ac:dyDescent="0.2">
      <c r="C34" s="29"/>
      <c r="D34" s="29"/>
    </row>
    <row r="35" spans="3:17" s="5" customFormat="1" ht="12.95" customHeight="1" x14ac:dyDescent="0.2">
      <c r="C35" s="29"/>
      <c r="D35" s="2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2024-03-05T05:55:07Z</dcterms:modified>
</cp:coreProperties>
</file>