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04A1C3-5AD4-4E8B-BAF0-B13215623D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28" i="1"/>
  <c r="F28" i="1"/>
  <c r="G28" i="1"/>
  <c r="H28" i="1"/>
  <c r="Q21" i="1"/>
  <c r="Q22" i="1"/>
  <c r="Q23" i="1"/>
  <c r="Q24" i="1"/>
  <c r="Q25" i="1"/>
  <c r="Q26" i="1"/>
  <c r="H27" i="1"/>
  <c r="Q27" i="1"/>
  <c r="Q29" i="1"/>
  <c r="Q30" i="1"/>
  <c r="Q31" i="1"/>
  <c r="Q32" i="1"/>
  <c r="Q33" i="1"/>
  <c r="Q34" i="1"/>
  <c r="Q35" i="1"/>
  <c r="Q36" i="1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D9" i="1"/>
  <c r="E9" i="1"/>
  <c r="F16" i="1"/>
  <c r="C17" i="1"/>
  <c r="Q28" i="1"/>
  <c r="C11" i="1"/>
  <c r="C12" i="1"/>
  <c r="C16" i="1" l="1"/>
  <c r="D18" i="1" s="1"/>
  <c r="O21" i="1"/>
  <c r="O23" i="1"/>
  <c r="O26" i="1"/>
  <c r="O32" i="1"/>
  <c r="O27" i="1"/>
  <c r="O36" i="1"/>
  <c r="O30" i="1"/>
  <c r="O22" i="1"/>
  <c r="O34" i="1"/>
  <c r="O31" i="1"/>
  <c r="O33" i="1"/>
  <c r="O29" i="1"/>
  <c r="O35" i="1"/>
  <c r="O25" i="1"/>
  <c r="C15" i="1"/>
  <c r="F18" i="1" s="1"/>
  <c r="O28" i="1"/>
  <c r="O24" i="1"/>
  <c r="F17" i="1"/>
  <c r="C18" i="1" l="1"/>
  <c r="F19" i="1"/>
</calcChain>
</file>

<file path=xl/sharedStrings.xml><?xml version="1.0" encoding="utf-8"?>
<sst xmlns="http://schemas.openxmlformats.org/spreadsheetml/2006/main" count="197" uniqueCount="99">
  <si>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</si>
  <si>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</si>
  <si>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</si>
  <si>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</si>
  <si>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</si>
  <si>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</si>
  <si>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</si>
  <si>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</si>
  <si>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</si>
  <si>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</si>
  <si>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</si>
  <si>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</si>
  <si>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</si>
  <si>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</si>
  <si>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</si>
  <si>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</si>
  <si>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</si>
  <si>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</si>
  <si>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</si>
  <si>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</si>
  <si>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</si>
  <si>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</si>
  <si>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</si>
  <si>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</si>
  <si>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</si>
  <si>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</si>
  <si>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</si>
  <si>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</si>
  <si>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</si>
  <si>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</si>
  <si>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</si>
  <si>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</si>
  <si>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</si>
  <si>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</si>
  <si>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</si>
  <si>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</si>
  <si>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</si>
  <si>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</si>
  <si>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</si>
  <si>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</si>
  <si>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</si>
  <si>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</si>
  <si>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</si>
  <si>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</si>
  <si>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</si>
  <si>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</si>
  <si>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</si>
  <si>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</si>
  <si>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HL Sct</t>
  </si>
  <si>
    <t>EW</t>
  </si>
  <si>
    <t>GCVS 4</t>
  </si>
  <si>
    <t>2427983.901 </t>
  </si>
  <si>
    <t> 30.06.1935 09:37 </t>
  </si>
  <si>
    <t> -0.014 </t>
  </si>
  <si>
    <t>P </t>
  </si>
  <si>
    <t> M.Harwood </t>
  </si>
  <si>
    <t> AOLD 21.437 </t>
  </si>
  <si>
    <t>2427984.448 </t>
  </si>
  <si>
    <t> 30.06.1935 22:45 </t>
  </si>
  <si>
    <t> 0.012 </t>
  </si>
  <si>
    <t>2427984.951 </t>
  </si>
  <si>
    <t> 01.07.1935 10:49 </t>
  </si>
  <si>
    <t> -0.006 </t>
  </si>
  <si>
    <t>2427985.474 </t>
  </si>
  <si>
    <t> 01.07.1935 23:22 </t>
  </si>
  <si>
    <t> -0.005 </t>
  </si>
  <si>
    <t>2427988.592 </t>
  </si>
  <si>
    <t> 05.07.1935 02:12 </t>
  </si>
  <si>
    <t>2427988.615 </t>
  </si>
  <si>
    <t> 05.07.1935 02:45 </t>
  </si>
  <si>
    <t> 0.009 </t>
  </si>
  <si>
    <t>2428745.453 </t>
  </si>
  <si>
    <t> 30.07.1937 22:52 </t>
  </si>
  <si>
    <t> -0.008 </t>
  </si>
  <si>
    <t>2428779.335 </t>
  </si>
  <si>
    <t> 02.09.1937 20:02 </t>
  </si>
  <si>
    <t> -0.007 </t>
  </si>
  <si>
    <t>2428780.365 </t>
  </si>
  <si>
    <t> 03.09.1937 20:45 </t>
  </si>
  <si>
    <t> -0.020 </t>
  </si>
  <si>
    <t>2429017.558 </t>
  </si>
  <si>
    <t> 29.04.1938 01:23 </t>
  </si>
  <si>
    <t> 0.005 </t>
  </si>
  <si>
    <t>2429017.580 </t>
  </si>
  <si>
    <t> 29.04.1938 01:55 </t>
  </si>
  <si>
    <t> 0.026 </t>
  </si>
  <si>
    <t>2429136.384 </t>
  </si>
  <si>
    <t> 25.08.1938 21:12 </t>
  </si>
  <si>
    <t> -0.015 </t>
  </si>
  <si>
    <t>2429397.540 </t>
  </si>
  <si>
    <t> 14.05.1939 00:57 </t>
  </si>
  <si>
    <t>2429407.450 </t>
  </si>
  <si>
    <t> 23.05.1939 22:48 </t>
  </si>
  <si>
    <t> 0.002 </t>
  </si>
  <si>
    <t>2429490.352 </t>
  </si>
  <si>
    <t> 14.08.1939 20:26 </t>
  </si>
  <si>
    <t> 0.025 </t>
  </si>
  <si>
    <t>I</t>
  </si>
  <si>
    <t>HL Sct / GSC 28745.461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</si>
</sst>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Sct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-8.8548520834592637E-3</c:v>
                </c:pt>
                <c:pt idx="1">
                  <c:v>1.6892036146600731E-2</c:v>
                </c:pt>
                <c:pt idx="2">
                  <c:v>-1.3610756213893183E-3</c:v>
                </c:pt>
                <c:pt idx="3">
                  <c:v>3.8581260741921142E-4</c:v>
                </c:pt>
                <c:pt idx="4">
                  <c:v>-9.1328579983382951E-3</c:v>
                </c:pt>
                <c:pt idx="5">
                  <c:v>1.3867142002709443E-2</c:v>
                </c:pt>
                <c:pt idx="6">
                  <c:v>-7.6511454863066319E-3</c:v>
                </c:pt>
                <c:pt idx="7">
                  <c:v>3.4885451168520376E-4</c:v>
                </c:pt>
                <c:pt idx="8">
                  <c:v>-7.1034104221325833E-3</c:v>
                </c:pt>
                <c:pt idx="9">
                  <c:v>-1.9609633956861217E-2</c:v>
                </c:pt>
                <c:pt idx="10">
                  <c:v>3.2245114925899543E-3</c:v>
                </c:pt>
                <c:pt idx="11">
                  <c:v>2.5224511493433965E-2</c:v>
                </c:pt>
                <c:pt idx="12">
                  <c:v>-1.6484971667523496E-2</c:v>
                </c:pt>
                <c:pt idx="13">
                  <c:v>-8.2939675558009185E-3</c:v>
                </c:pt>
                <c:pt idx="14">
                  <c:v>-2.1030911520938389E-3</c:v>
                </c:pt>
                <c:pt idx="15">
                  <c:v>2.0652137696743011E-2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F-4DD6-A103-588E7D570A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3F-4DD6-A103-588E7D570A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3F-4DD6-A103-588E7D570A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3F-4DD6-A103-588E7D570A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3F-4DD6-A103-588E7D570A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3F-4DD6-A103-588E7D570A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3F-4DD6-A103-588E7D570A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1.4537086779188067E-12</c:v>
                </c:pt>
                <c:pt idx="1">
                  <c:v>1.4529293809303856E-12</c:v>
                </c:pt>
                <c:pt idx="2">
                  <c:v>1.4521500839419645E-12</c:v>
                </c:pt>
                <c:pt idx="3">
                  <c:v>1.4513707869535434E-12</c:v>
                </c:pt>
                <c:pt idx="4">
                  <c:v>1.4466950050230163E-12</c:v>
                </c:pt>
                <c:pt idx="5">
                  <c:v>1.4466950050230163E-12</c:v>
                </c:pt>
                <c:pt idx="6">
                  <c:v>3.1515577783552811E-13</c:v>
                </c:pt>
                <c:pt idx="7">
                  <c:v>3.1515577783552811E-13</c:v>
                </c:pt>
                <c:pt idx="8">
                  <c:v>2.6450147358815433E-13</c:v>
                </c:pt>
                <c:pt idx="9">
                  <c:v>2.6294287961131213E-13</c:v>
                </c:pt>
                <c:pt idx="10">
                  <c:v>-9.1637250120304321E-14</c:v>
                </c:pt>
                <c:pt idx="11">
                  <c:v>-9.1637250120304321E-14</c:v>
                </c:pt>
                <c:pt idx="12">
                  <c:v>-2.693169634803231E-13</c:v>
                </c:pt>
                <c:pt idx="13">
                  <c:v>-6.5974475467931184E-13</c:v>
                </c:pt>
                <c:pt idx="14">
                  <c:v>-6.7455139745931342E-13</c:v>
                </c:pt>
                <c:pt idx="15">
                  <c:v>-7.9845961861827391E-13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3F-4DD6-A103-588E7D570AB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-2890</c:v>
                </c:pt>
                <c:pt idx="1">
                  <c:v>-2889</c:v>
                </c:pt>
                <c:pt idx="2">
                  <c:v>-2888</c:v>
                </c:pt>
                <c:pt idx="3">
                  <c:v>-2887</c:v>
                </c:pt>
                <c:pt idx="4">
                  <c:v>-2881</c:v>
                </c:pt>
                <c:pt idx="5">
                  <c:v>-2881</c:v>
                </c:pt>
                <c:pt idx="6">
                  <c:v>-1429</c:v>
                </c:pt>
                <c:pt idx="7">
                  <c:v>-1429</c:v>
                </c:pt>
                <c:pt idx="8">
                  <c:v>-1364</c:v>
                </c:pt>
                <c:pt idx="9">
                  <c:v>-1362</c:v>
                </c:pt>
                <c:pt idx="10">
                  <c:v>-907</c:v>
                </c:pt>
                <c:pt idx="11">
                  <c:v>-907</c:v>
                </c:pt>
                <c:pt idx="12">
                  <c:v>-679</c:v>
                </c:pt>
                <c:pt idx="13">
                  <c:v>-178</c:v>
                </c:pt>
                <c:pt idx="14">
                  <c:v>-159</c:v>
                </c:pt>
                <c:pt idx="15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3F-4DD6-A103-588E7D57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991416"/>
        <c:axId val="1"/>
      </c:scatterChart>
      <c:valAx>
        <c:axId val="729991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991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657225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2E20FD-9EF5-8265-E8C0-723CEFC96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3" customFormat="1" ht="20.25" x14ac:dyDescent="0.2">
      <c r="A1" s="54" t="s">
        <v>98</v>
      </c>
      <c r="F1" s="19" t="s">
        <v>48</v>
      </c>
      <c r="G1" s="20">
        <v>18.501300000000001</v>
      </c>
      <c r="H1" s="21">
        <v>-10.2438</v>
      </c>
      <c r="I1" s="5">
        <v>28745.460999999999</v>
      </c>
      <c r="J1" s="5">
        <v>0.52124999999999999</v>
      </c>
      <c r="K1" s="22" t="s">
        <v>49</v>
      </c>
      <c r="L1" s="4"/>
      <c r="M1" s="5">
        <v>29490.331347862302</v>
      </c>
      <c r="N1" s="5">
        <v>0.52125311176824085</v>
      </c>
      <c r="O1" s="6" t="s">
        <v>49</v>
      </c>
    </row>
    <row r="2" spans="1:15" s="23" customFormat="1" ht="12.95" customHeight="1" x14ac:dyDescent="0.2">
      <c r="A2" s="23" t="s">
        <v>23</v>
      </c>
      <c r="B2" s="23" t="s">
        <v>49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28745.460999999999</v>
      </c>
      <c r="D4" s="28">
        <v>0.52124999999999999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31">
        <v>29490.331347862302</v>
      </c>
      <c r="D7" s="32" t="s">
        <v>50</v>
      </c>
    </row>
    <row r="8" spans="1:15" s="23" customFormat="1" ht="12.95" customHeight="1" x14ac:dyDescent="0.2">
      <c r="A8" s="23" t="s">
        <v>3</v>
      </c>
      <c r="C8" s="31">
        <v>0.52125311176824085</v>
      </c>
      <c r="D8" s="32" t="s">
        <v>50</v>
      </c>
    </row>
    <row r="9" spans="1:15" s="23" customFormat="1" ht="12.95" customHeight="1" x14ac:dyDescent="0.2">
      <c r="A9" s="33" t="s">
        <v>32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INTERCEPT(INDIRECT($E$9):G992,INDIRECT($D$9):F992)</f>
        <v>-7.9845961861827391E-13</v>
      </c>
      <c r="D11" s="25"/>
    </row>
    <row r="12" spans="1:15" s="23" customFormat="1" ht="12.95" customHeight="1" x14ac:dyDescent="0.2">
      <c r="A12" s="23" t="s">
        <v>16</v>
      </c>
      <c r="C12" s="36">
        <f ca="1">SLOPE(INDIRECT($E$9):G992,INDIRECT($D$9):F992)</f>
        <v>-7.7929698842113514E-16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29490.331347862302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0.52125311176824007</v>
      </c>
      <c r="E16" s="40" t="s">
        <v>30</v>
      </c>
      <c r="F16" s="42">
        <f ca="1">NOW()+15018.5+$C$5/24</f>
        <v>60374.789782870364</v>
      </c>
    </row>
    <row r="17" spans="1:18" s="23" customFormat="1" ht="12.95" customHeight="1" thickBot="1" x14ac:dyDescent="0.25">
      <c r="A17" s="40" t="s">
        <v>27</v>
      </c>
      <c r="C17" s="23">
        <f>COUNT(C21:C2191)</f>
        <v>16</v>
      </c>
      <c r="E17" s="40" t="s">
        <v>35</v>
      </c>
      <c r="F17" s="43">
        <f ca="1">ROUND(2*(F16-$C$7)/$C$8,0)/2+F15</f>
        <v>59251.5</v>
      </c>
    </row>
    <row r="18" spans="1:18" s="23" customFormat="1" ht="12.95" customHeight="1" thickTop="1" thickBot="1" x14ac:dyDescent="0.25">
      <c r="A18" s="26" t="s">
        <v>5</v>
      </c>
      <c r="C18" s="44">
        <f ca="1">+C15</f>
        <v>29490.331347862302</v>
      </c>
      <c r="D18" s="45">
        <f ca="1">+C16</f>
        <v>0.52125311176824007</v>
      </c>
      <c r="E18" s="40" t="s">
        <v>36</v>
      </c>
      <c r="F18" s="36">
        <f ca="1">ROUND(2*(F16-$C$15)/$C$16,0)/2+F15</f>
        <v>59251.5</v>
      </c>
    </row>
    <row r="19" spans="1:18" s="23" customFormat="1" ht="12.95" customHeight="1" thickTop="1" x14ac:dyDescent="0.2">
      <c r="E19" s="40" t="s">
        <v>31</v>
      </c>
      <c r="F19" s="46">
        <f ca="1">+$C$15+$C$16*F18-15018.5-$C$5/24</f>
        <v>45357.255933131513</v>
      </c>
    </row>
    <row r="20" spans="1:18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R20" s="49" t="s">
        <v>33</v>
      </c>
    </row>
    <row r="21" spans="1:18" s="23" customFormat="1" ht="12.95" customHeight="1" x14ac:dyDescent="0.2">
      <c r="A21" s="50" t="s">
        <v>56</v>
      </c>
      <c r="B21" s="51" t="s">
        <v>97</v>
      </c>
      <c r="C21" s="52">
        <v>27983.901000000002</v>
      </c>
      <c r="D21" s="31"/>
      <c r="E21" s="23">
        <f t="shared" ref="E21:E36" si="0">+(C21-C$7)/C$8</f>
        <v>-2890.0169876244086</v>
      </c>
      <c r="F21" s="23">
        <f t="shared" ref="F21:F36" si="1">ROUND(2*E21,0)/2</f>
        <v>-2890</v>
      </c>
      <c r="G21" s="23">
        <f t="shared" ref="G21:G36" si="2">+C21-(C$7+F21*C$8)</f>
        <v>-8.8548520834592637E-3</v>
      </c>
      <c r="H21" s="23">
        <f t="shared" ref="H21:H36" si="3">+G21</f>
        <v>-8.8548520834592637E-3</v>
      </c>
      <c r="O21" s="23">
        <f t="shared" ref="O21:O36" ca="1" si="4">+C$11+C$12*$F21</f>
        <v>1.4537086779188067E-12</v>
      </c>
      <c r="Q21" s="53">
        <f t="shared" ref="Q21:Q36" si="5">+C21-15018.5</f>
        <v>12965.401000000002</v>
      </c>
    </row>
    <row r="22" spans="1:18" s="23" customFormat="1" ht="12.95" customHeight="1" x14ac:dyDescent="0.2">
      <c r="A22" s="50" t="s">
        <v>56</v>
      </c>
      <c r="B22" s="51" t="s">
        <v>97</v>
      </c>
      <c r="C22" s="52">
        <v>27984.448</v>
      </c>
      <c r="D22" s="31"/>
      <c r="E22" s="23">
        <f t="shared" si="0"/>
        <v>-2888.9675934094885</v>
      </c>
      <c r="F22" s="23">
        <f t="shared" si="1"/>
        <v>-2889</v>
      </c>
      <c r="G22" s="23">
        <f t="shared" si="2"/>
        <v>1.6892036146600731E-2</v>
      </c>
      <c r="H22" s="23">
        <f t="shared" si="3"/>
        <v>1.6892036146600731E-2</v>
      </c>
      <c r="O22" s="23">
        <f t="shared" ca="1" si="4"/>
        <v>1.4529293809303856E-12</v>
      </c>
      <c r="Q22" s="53">
        <f t="shared" si="5"/>
        <v>12965.948</v>
      </c>
    </row>
    <row r="23" spans="1:18" s="23" customFormat="1" ht="12.95" customHeight="1" x14ac:dyDescent="0.2">
      <c r="A23" s="50" t="s">
        <v>56</v>
      </c>
      <c r="B23" s="51" t="s">
        <v>97</v>
      </c>
      <c r="C23" s="52">
        <v>27984.951000000001</v>
      </c>
      <c r="D23" s="31"/>
      <c r="E23" s="23">
        <f t="shared" si="0"/>
        <v>-2888.0026111606644</v>
      </c>
      <c r="F23" s="23">
        <f t="shared" si="1"/>
        <v>-2888</v>
      </c>
      <c r="G23" s="23">
        <f t="shared" si="2"/>
        <v>-1.3610756213893183E-3</v>
      </c>
      <c r="H23" s="23">
        <f t="shared" si="3"/>
        <v>-1.3610756213893183E-3</v>
      </c>
      <c r="O23" s="23">
        <f t="shared" ca="1" si="4"/>
        <v>1.4521500839419645E-12</v>
      </c>
      <c r="Q23" s="53">
        <f t="shared" si="5"/>
        <v>12966.451000000001</v>
      </c>
    </row>
    <row r="24" spans="1:18" s="23" customFormat="1" ht="12.95" customHeight="1" x14ac:dyDescent="0.2">
      <c r="A24" s="50" t="s">
        <v>56</v>
      </c>
      <c r="B24" s="51" t="s">
        <v>97</v>
      </c>
      <c r="C24" s="52">
        <v>27985.473999999998</v>
      </c>
      <c r="D24" s="31"/>
      <c r="E24" s="23">
        <f t="shared" si="0"/>
        <v>-2886.9992598363469</v>
      </c>
      <c r="F24" s="23">
        <f t="shared" si="1"/>
        <v>-2887</v>
      </c>
      <c r="G24" s="23">
        <f t="shared" si="2"/>
        <v>3.8581260741921142E-4</v>
      </c>
      <c r="H24" s="23">
        <f t="shared" si="3"/>
        <v>3.8581260741921142E-4</v>
      </c>
      <c r="O24" s="23">
        <f t="shared" ca="1" si="4"/>
        <v>1.4513707869535434E-12</v>
      </c>
      <c r="Q24" s="53">
        <f t="shared" si="5"/>
        <v>12966.973999999998</v>
      </c>
    </row>
    <row r="25" spans="1:18" s="23" customFormat="1" ht="12.95" customHeight="1" x14ac:dyDescent="0.2">
      <c r="A25" s="50" t="s">
        <v>56</v>
      </c>
      <c r="B25" s="51" t="s">
        <v>97</v>
      </c>
      <c r="C25" s="52">
        <v>27988.592000000001</v>
      </c>
      <c r="D25" s="31"/>
      <c r="E25" s="23">
        <f t="shared" si="0"/>
        <v>-2881.017520965906</v>
      </c>
      <c r="F25" s="23">
        <f t="shared" si="1"/>
        <v>-2881</v>
      </c>
      <c r="G25" s="23">
        <f t="shared" si="2"/>
        <v>-9.1328579983382951E-3</v>
      </c>
      <c r="H25" s="23">
        <f t="shared" si="3"/>
        <v>-9.1328579983382951E-3</v>
      </c>
      <c r="O25" s="23">
        <f t="shared" ca="1" si="4"/>
        <v>1.4466950050230163E-12</v>
      </c>
      <c r="Q25" s="53">
        <f t="shared" si="5"/>
        <v>12970.092000000001</v>
      </c>
    </row>
    <row r="26" spans="1:18" s="23" customFormat="1" ht="12.95" customHeight="1" x14ac:dyDescent="0.2">
      <c r="A26" s="50" t="s">
        <v>56</v>
      </c>
      <c r="B26" s="51" t="s">
        <v>97</v>
      </c>
      <c r="C26" s="52">
        <v>27988.615000000002</v>
      </c>
      <c r="D26" s="31"/>
      <c r="E26" s="23">
        <f t="shared" si="0"/>
        <v>-2880.9733965290793</v>
      </c>
      <c r="F26" s="23">
        <f t="shared" si="1"/>
        <v>-2881</v>
      </c>
      <c r="G26" s="23">
        <f t="shared" si="2"/>
        <v>1.3867142002709443E-2</v>
      </c>
      <c r="H26" s="23">
        <f t="shared" si="3"/>
        <v>1.3867142002709443E-2</v>
      </c>
      <c r="O26" s="23">
        <f t="shared" ca="1" si="4"/>
        <v>1.4466950050230163E-12</v>
      </c>
      <c r="Q26" s="53">
        <f t="shared" si="5"/>
        <v>12970.115000000002</v>
      </c>
    </row>
    <row r="27" spans="1:18" s="23" customFormat="1" ht="12.95" customHeight="1" x14ac:dyDescent="0.2">
      <c r="A27" s="50" t="s">
        <v>56</v>
      </c>
      <c r="B27" s="51" t="s">
        <v>97</v>
      </c>
      <c r="C27" s="52">
        <v>28745.453000000001</v>
      </c>
      <c r="D27" s="31"/>
      <c r="E27" s="23">
        <f t="shared" si="0"/>
        <v>-1429.0146783689381</v>
      </c>
      <c r="F27" s="23">
        <f t="shared" si="1"/>
        <v>-1429</v>
      </c>
      <c r="G27" s="23">
        <f t="shared" si="2"/>
        <v>-7.6511454863066319E-3</v>
      </c>
      <c r="H27" s="23">
        <f t="shared" si="3"/>
        <v>-7.6511454863066319E-3</v>
      </c>
      <c r="O27" s="23">
        <f t="shared" ca="1" si="4"/>
        <v>3.1515577783552811E-13</v>
      </c>
      <c r="Q27" s="53">
        <f t="shared" si="5"/>
        <v>13726.953000000001</v>
      </c>
    </row>
    <row r="28" spans="1:18" s="23" customFormat="1" ht="12.95" customHeight="1" x14ac:dyDescent="0.2">
      <c r="A28" s="23" t="s">
        <v>50</v>
      </c>
      <c r="C28" s="31">
        <v>28745.460999999999</v>
      </c>
      <c r="D28" s="31" t="s">
        <v>13</v>
      </c>
      <c r="E28" s="23">
        <f t="shared" si="0"/>
        <v>-1428.9993307387419</v>
      </c>
      <c r="F28" s="23">
        <f t="shared" si="1"/>
        <v>-1429</v>
      </c>
      <c r="G28" s="23">
        <f t="shared" si="2"/>
        <v>3.4885451168520376E-4</v>
      </c>
      <c r="H28" s="23">
        <f t="shared" si="3"/>
        <v>3.4885451168520376E-4</v>
      </c>
      <c r="O28" s="23">
        <f t="shared" ca="1" si="4"/>
        <v>3.1515577783552811E-13</v>
      </c>
      <c r="Q28" s="53">
        <f t="shared" si="5"/>
        <v>13726.960999999999</v>
      </c>
    </row>
    <row r="29" spans="1:18" s="23" customFormat="1" ht="12.95" customHeight="1" x14ac:dyDescent="0.2">
      <c r="A29" s="50" t="s">
        <v>56</v>
      </c>
      <c r="B29" s="51" t="s">
        <v>97</v>
      </c>
      <c r="C29" s="52">
        <v>28779.334999999999</v>
      </c>
      <c r="D29" s="31"/>
      <c r="E29" s="23">
        <f t="shared" si="0"/>
        <v>-1364.0136275645405</v>
      </c>
      <c r="F29" s="23">
        <f t="shared" si="1"/>
        <v>-1364</v>
      </c>
      <c r="G29" s="23">
        <f t="shared" si="2"/>
        <v>-7.1034104221325833E-3</v>
      </c>
      <c r="H29" s="23">
        <f t="shared" si="3"/>
        <v>-7.1034104221325833E-3</v>
      </c>
      <c r="O29" s="23">
        <f t="shared" ca="1" si="4"/>
        <v>2.6450147358815433E-13</v>
      </c>
      <c r="Q29" s="53">
        <f t="shared" si="5"/>
        <v>13760.834999999999</v>
      </c>
    </row>
    <row r="30" spans="1:18" s="23" customFormat="1" ht="12.95" customHeight="1" x14ac:dyDescent="0.2">
      <c r="A30" s="50" t="s">
        <v>56</v>
      </c>
      <c r="B30" s="51" t="s">
        <v>97</v>
      </c>
      <c r="C30" s="52">
        <v>28780.365000000002</v>
      </c>
      <c r="D30" s="31"/>
      <c r="E30" s="23">
        <f t="shared" si="0"/>
        <v>-1362.0376201762904</v>
      </c>
      <c r="F30" s="23">
        <f t="shared" si="1"/>
        <v>-1362</v>
      </c>
      <c r="G30" s="23">
        <f t="shared" si="2"/>
        <v>-1.9609633956861217E-2</v>
      </c>
      <c r="H30" s="23">
        <f t="shared" si="3"/>
        <v>-1.9609633956861217E-2</v>
      </c>
      <c r="O30" s="23">
        <f t="shared" ca="1" si="4"/>
        <v>2.6294287961131213E-13</v>
      </c>
      <c r="Q30" s="53">
        <f t="shared" si="5"/>
        <v>13761.865000000002</v>
      </c>
    </row>
    <row r="31" spans="1:18" s="23" customFormat="1" ht="12.95" customHeight="1" x14ac:dyDescent="0.2">
      <c r="A31" s="50" t="s">
        <v>56</v>
      </c>
      <c r="B31" s="51" t="s">
        <v>97</v>
      </c>
      <c r="C31" s="52">
        <v>29017.558000000001</v>
      </c>
      <c r="D31" s="31"/>
      <c r="E31" s="23">
        <f t="shared" si="0"/>
        <v>-906.99381392375346</v>
      </c>
      <c r="F31" s="23">
        <f t="shared" si="1"/>
        <v>-907</v>
      </c>
      <c r="G31" s="23">
        <f t="shared" si="2"/>
        <v>3.2245114925899543E-3</v>
      </c>
      <c r="H31" s="23">
        <f t="shared" si="3"/>
        <v>3.2245114925899543E-3</v>
      </c>
      <c r="O31" s="23">
        <f t="shared" ca="1" si="4"/>
        <v>-9.1637250120304321E-14</v>
      </c>
      <c r="Q31" s="53">
        <f t="shared" si="5"/>
        <v>13999.058000000001</v>
      </c>
    </row>
    <row r="32" spans="1:18" s="23" customFormat="1" ht="12.95" customHeight="1" x14ac:dyDescent="0.2">
      <c r="A32" s="50" t="s">
        <v>56</v>
      </c>
      <c r="B32" s="51" t="s">
        <v>97</v>
      </c>
      <c r="C32" s="52">
        <v>29017.58</v>
      </c>
      <c r="D32" s="31"/>
      <c r="E32" s="23">
        <f t="shared" si="0"/>
        <v>-906.95160794070193</v>
      </c>
      <c r="F32" s="23">
        <f t="shared" si="1"/>
        <v>-907</v>
      </c>
      <c r="G32" s="23">
        <f t="shared" si="2"/>
        <v>2.5224511493433965E-2</v>
      </c>
      <c r="H32" s="23">
        <f t="shared" si="3"/>
        <v>2.5224511493433965E-2</v>
      </c>
      <c r="O32" s="23">
        <f t="shared" ca="1" si="4"/>
        <v>-9.1637250120304321E-14</v>
      </c>
      <c r="Q32" s="53">
        <f t="shared" si="5"/>
        <v>13999.080000000002</v>
      </c>
    </row>
    <row r="33" spans="1:17" s="23" customFormat="1" ht="12.95" customHeight="1" x14ac:dyDescent="0.2">
      <c r="A33" s="50" t="s">
        <v>56</v>
      </c>
      <c r="B33" s="51" t="s">
        <v>97</v>
      </c>
      <c r="C33" s="52">
        <v>29136.383999999998</v>
      </c>
      <c r="D33" s="31"/>
      <c r="E33" s="23">
        <f t="shared" si="0"/>
        <v>-679.03162565612809</v>
      </c>
      <c r="F33" s="23">
        <f t="shared" si="1"/>
        <v>-679</v>
      </c>
      <c r="G33" s="23">
        <f t="shared" si="2"/>
        <v>-1.6484971667523496E-2</v>
      </c>
      <c r="H33" s="23">
        <f t="shared" si="3"/>
        <v>-1.6484971667523496E-2</v>
      </c>
      <c r="O33" s="23">
        <f t="shared" ca="1" si="4"/>
        <v>-2.693169634803231E-13</v>
      </c>
      <c r="Q33" s="53">
        <f t="shared" si="5"/>
        <v>14117.883999999998</v>
      </c>
    </row>
    <row r="34" spans="1:17" s="23" customFormat="1" ht="12.95" customHeight="1" x14ac:dyDescent="0.2">
      <c r="A34" s="50" t="s">
        <v>56</v>
      </c>
      <c r="B34" s="51" t="s">
        <v>97</v>
      </c>
      <c r="C34" s="52">
        <v>29397.54</v>
      </c>
      <c r="D34" s="31"/>
      <c r="E34" s="23">
        <f t="shared" si="0"/>
        <v>-178.01591159336456</v>
      </c>
      <c r="F34" s="23">
        <f t="shared" si="1"/>
        <v>-178</v>
      </c>
      <c r="G34" s="23">
        <f t="shared" si="2"/>
        <v>-8.2939675558009185E-3</v>
      </c>
      <c r="H34" s="23">
        <f t="shared" si="3"/>
        <v>-8.2939675558009185E-3</v>
      </c>
      <c r="O34" s="23">
        <f t="shared" ca="1" si="4"/>
        <v>-6.5974475467931184E-13</v>
      </c>
      <c r="Q34" s="53">
        <f t="shared" si="5"/>
        <v>14379.04</v>
      </c>
    </row>
    <row r="35" spans="1:17" s="23" customFormat="1" ht="12.95" customHeight="1" x14ac:dyDescent="0.2">
      <c r="A35" s="50" t="s">
        <v>56</v>
      </c>
      <c r="B35" s="51" t="s">
        <v>97</v>
      </c>
      <c r="C35" s="52">
        <v>29407.45</v>
      </c>
      <c r="D35" s="31"/>
      <c r="E35" s="23">
        <f t="shared" si="0"/>
        <v>-159.00403468315815</v>
      </c>
      <c r="F35" s="23">
        <f t="shared" si="1"/>
        <v>-159</v>
      </c>
      <c r="G35" s="23">
        <f t="shared" si="2"/>
        <v>-2.1030911520938389E-3</v>
      </c>
      <c r="H35" s="23">
        <f t="shared" si="3"/>
        <v>-2.1030911520938389E-3</v>
      </c>
      <c r="O35" s="23">
        <f t="shared" ca="1" si="4"/>
        <v>-6.7455139745931342E-13</v>
      </c>
      <c r="Q35" s="53">
        <f t="shared" si="5"/>
        <v>14388.95</v>
      </c>
    </row>
    <row r="36" spans="1:17" s="23" customFormat="1" ht="12.95" customHeight="1" x14ac:dyDescent="0.2">
      <c r="A36" s="50" t="s">
        <v>56</v>
      </c>
      <c r="B36" s="51" t="s">
        <v>97</v>
      </c>
      <c r="C36" s="52">
        <v>29490.351999999999</v>
      </c>
      <c r="D36" s="31"/>
      <c r="E36" s="23">
        <f t="shared" si="0"/>
        <v>3.9620171526046161E-2</v>
      </c>
      <c r="F36" s="23">
        <f t="shared" si="1"/>
        <v>0</v>
      </c>
      <c r="G36" s="23">
        <f t="shared" si="2"/>
        <v>2.0652137696743011E-2</v>
      </c>
      <c r="H36" s="23">
        <f t="shared" si="3"/>
        <v>2.0652137696743011E-2</v>
      </c>
      <c r="O36" s="23">
        <f t="shared" ca="1" si="4"/>
        <v>-7.9845961861827391E-13</v>
      </c>
      <c r="Q36" s="53">
        <f t="shared" si="5"/>
        <v>14471.851999999999</v>
      </c>
    </row>
    <row r="37" spans="1:17" s="23" customFormat="1" ht="12.95" customHeight="1" x14ac:dyDescent="0.2">
      <c r="B37" s="25"/>
      <c r="C37" s="31"/>
      <c r="D37" s="31"/>
    </row>
    <row r="38" spans="1:17" s="23" customFormat="1" ht="12.95" customHeight="1" x14ac:dyDescent="0.2">
      <c r="C38" s="31"/>
      <c r="D38" s="31"/>
    </row>
    <row r="39" spans="1:17" s="23" customFormat="1" ht="12.95" customHeight="1" x14ac:dyDescent="0.2">
      <c r="C39" s="31"/>
      <c r="D39" s="31"/>
    </row>
    <row r="40" spans="1:17" s="23" customFormat="1" ht="12.95" customHeight="1" x14ac:dyDescent="0.2">
      <c r="C40" s="31"/>
      <c r="D40" s="31"/>
    </row>
    <row r="41" spans="1:17" x14ac:dyDescent="0.2"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3"/>
  <sheetViews>
    <sheetView workbookViewId="0">
      <selection activeCell="A11" sqref="A11:C25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7" t="s">
        <v>41</v>
      </c>
      <c r="I1" s="8" t="s">
        <v>42</v>
      </c>
      <c r="J1" s="9" t="s">
        <v>40</v>
      </c>
    </row>
    <row r="2" spans="1:16" x14ac:dyDescent="0.2">
      <c r="I2" s="10" t="s">
        <v>43</v>
      </c>
      <c r="J2" s="11" t="s">
        <v>39</v>
      </c>
    </row>
    <row r="3" spans="1:16" x14ac:dyDescent="0.2">
      <c r="A3" s="12" t="s">
        <v>44</v>
      </c>
      <c r="I3" s="10" t="s">
        <v>45</v>
      </c>
      <c r="J3" s="11" t="s">
        <v>37</v>
      </c>
    </row>
    <row r="4" spans="1:16" x14ac:dyDescent="0.2">
      <c r="I4" s="10" t="s">
        <v>46</v>
      </c>
      <c r="J4" s="11" t="s">
        <v>37</v>
      </c>
    </row>
    <row r="5" spans="1:16" ht="13.5" thickBot="1" x14ac:dyDescent="0.25">
      <c r="I5" s="13" t="s">
        <v>47</v>
      </c>
      <c r="J5" s="14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25" si="0">P11</f>
        <v> AOLD 21.437 </v>
      </c>
      <c r="B11" s="1" t="str">
        <f t="shared" ref="B11:B25" si="1">IF(H11=INT(H11),"I","II")</f>
        <v>I</v>
      </c>
      <c r="C11" s="2">
        <f t="shared" ref="C11:C25" si="2">1*G11</f>
        <v>27983.901000000002</v>
      </c>
      <c r="D11" s="3" t="str">
        <f t="shared" ref="D11:D25" si="3">VLOOKUP(F11,I$1:J$5,2,FALSE)</f>
        <v>vis</v>
      </c>
      <c r="E11" s="15">
        <f>VLOOKUP(C11,Active!C$21:E$973,3,FALSE)</f>
        <v>-2890.0169876244086</v>
      </c>
      <c r="F11" s="1" t="s">
        <v>47</v>
      </c>
      <c r="G11" s="3" t="str">
        <f t="shared" ref="G11:G25" si="4">MID(I11,3,LEN(I11)-3)</f>
        <v>27983.901</v>
      </c>
      <c r="H11" s="2">
        <f t="shared" ref="H11:H25" si="5">1*K11</f>
        <v>-1461</v>
      </c>
      <c r="I11" s="16" t="s">
        <v>51</v>
      </c>
      <c r="J11" s="17" t="s">
        <v>52</v>
      </c>
      <c r="K11" s="16">
        <v>-1461</v>
      </c>
      <c r="L11" s="16" t="s">
        <v>53</v>
      </c>
      <c r="M11" s="17" t="s">
        <v>54</v>
      </c>
      <c r="N11" s="17"/>
      <c r="O11" s="18" t="s">
        <v>55</v>
      </c>
      <c r="P11" s="18" t="s">
        <v>56</v>
      </c>
    </row>
    <row r="12" spans="1:16" ht="12.75" customHeight="1" thickBot="1" x14ac:dyDescent="0.25">
      <c r="A12" s="2" t="str">
        <f t="shared" si="0"/>
        <v> AOLD 21.437 </v>
      </c>
      <c r="B12" s="1" t="str">
        <f t="shared" si="1"/>
        <v>I</v>
      </c>
      <c r="C12" s="2">
        <f t="shared" si="2"/>
        <v>27984.448</v>
      </c>
      <c r="D12" s="3" t="str">
        <f t="shared" si="3"/>
        <v>vis</v>
      </c>
      <c r="E12" s="15">
        <f>VLOOKUP(C12,Active!C$21:E$973,3,FALSE)</f>
        <v>-2888.9675934094885</v>
      </c>
      <c r="F12" s="1" t="s">
        <v>47</v>
      </c>
      <c r="G12" s="3" t="str">
        <f t="shared" si="4"/>
        <v>27984.448</v>
      </c>
      <c r="H12" s="2">
        <f t="shared" si="5"/>
        <v>-1460</v>
      </c>
      <c r="I12" s="16" t="s">
        <v>57</v>
      </c>
      <c r="J12" s="17" t="s">
        <v>58</v>
      </c>
      <c r="K12" s="16">
        <v>-1460</v>
      </c>
      <c r="L12" s="16" t="s">
        <v>59</v>
      </c>
      <c r="M12" s="17" t="s">
        <v>54</v>
      </c>
      <c r="N12" s="17"/>
      <c r="O12" s="18" t="s">
        <v>55</v>
      </c>
      <c r="P12" s="18" t="s">
        <v>56</v>
      </c>
    </row>
    <row r="13" spans="1:16" ht="12.75" customHeight="1" thickBot="1" x14ac:dyDescent="0.25">
      <c r="A13" s="2" t="str">
        <f t="shared" si="0"/>
        <v> AOLD 21.437 </v>
      </c>
      <c r="B13" s="1" t="str">
        <f t="shared" si="1"/>
        <v>I</v>
      </c>
      <c r="C13" s="2">
        <f t="shared" si="2"/>
        <v>27984.951000000001</v>
      </c>
      <c r="D13" s="3" t="str">
        <f t="shared" si="3"/>
        <v>vis</v>
      </c>
      <c r="E13" s="15">
        <f>VLOOKUP(C13,Active!C$21:E$973,3,FALSE)</f>
        <v>-2888.0026111606644</v>
      </c>
      <c r="F13" s="1" t="s">
        <v>47</v>
      </c>
      <c r="G13" s="3" t="str">
        <f t="shared" si="4"/>
        <v>27984.951</v>
      </c>
      <c r="H13" s="2">
        <f t="shared" si="5"/>
        <v>-1459</v>
      </c>
      <c r="I13" s="16" t="s">
        <v>60</v>
      </c>
      <c r="J13" s="17" t="s">
        <v>61</v>
      </c>
      <c r="K13" s="16">
        <v>-1459</v>
      </c>
      <c r="L13" s="16" t="s">
        <v>62</v>
      </c>
      <c r="M13" s="17" t="s">
        <v>54</v>
      </c>
      <c r="N13" s="17"/>
      <c r="O13" s="18" t="s">
        <v>55</v>
      </c>
      <c r="P13" s="18" t="s">
        <v>56</v>
      </c>
    </row>
    <row r="14" spans="1:16" ht="12.75" customHeight="1" thickBot="1" x14ac:dyDescent="0.25">
      <c r="A14" s="2" t="str">
        <f t="shared" si="0"/>
        <v> AOLD 21.437 </v>
      </c>
      <c r="B14" s="1" t="str">
        <f t="shared" si="1"/>
        <v>I</v>
      </c>
      <c r="C14" s="2">
        <f t="shared" si="2"/>
        <v>27985.473999999998</v>
      </c>
      <c r="D14" s="3" t="str">
        <f t="shared" si="3"/>
        <v>vis</v>
      </c>
      <c r="E14" s="15">
        <f>VLOOKUP(C14,Active!C$21:E$973,3,FALSE)</f>
        <v>-2886.9992598363469</v>
      </c>
      <c r="F14" s="1" t="s">
        <v>47</v>
      </c>
      <c r="G14" s="3" t="str">
        <f t="shared" si="4"/>
        <v>27985.474</v>
      </c>
      <c r="H14" s="2">
        <f t="shared" si="5"/>
        <v>-1458</v>
      </c>
      <c r="I14" s="16" t="s">
        <v>63</v>
      </c>
      <c r="J14" s="17" t="s">
        <v>64</v>
      </c>
      <c r="K14" s="16">
        <v>-1458</v>
      </c>
      <c r="L14" s="16" t="s">
        <v>65</v>
      </c>
      <c r="M14" s="17" t="s">
        <v>54</v>
      </c>
      <c r="N14" s="17"/>
      <c r="O14" s="18" t="s">
        <v>55</v>
      </c>
      <c r="P14" s="18" t="s">
        <v>56</v>
      </c>
    </row>
    <row r="15" spans="1:16" ht="12.75" customHeight="1" thickBot="1" x14ac:dyDescent="0.25">
      <c r="A15" s="2" t="str">
        <f t="shared" si="0"/>
        <v> AOLD 21.437 </v>
      </c>
      <c r="B15" s="1" t="str">
        <f t="shared" si="1"/>
        <v>I</v>
      </c>
      <c r="C15" s="2">
        <f t="shared" si="2"/>
        <v>27988.592000000001</v>
      </c>
      <c r="D15" s="3" t="str">
        <f t="shared" si="3"/>
        <v>vis</v>
      </c>
      <c r="E15" s="15">
        <f>VLOOKUP(C15,Active!C$21:E$973,3,FALSE)</f>
        <v>-2881.017520965906</v>
      </c>
      <c r="F15" s="1" t="s">
        <v>47</v>
      </c>
      <c r="G15" s="3" t="str">
        <f t="shared" si="4"/>
        <v>27988.592</v>
      </c>
      <c r="H15" s="2">
        <f t="shared" si="5"/>
        <v>-1452</v>
      </c>
      <c r="I15" s="16" t="s">
        <v>66</v>
      </c>
      <c r="J15" s="17" t="s">
        <v>67</v>
      </c>
      <c r="K15" s="16">
        <v>-1452</v>
      </c>
      <c r="L15" s="16" t="s">
        <v>53</v>
      </c>
      <c r="M15" s="17" t="s">
        <v>54</v>
      </c>
      <c r="N15" s="17"/>
      <c r="O15" s="18" t="s">
        <v>55</v>
      </c>
      <c r="P15" s="18" t="s">
        <v>56</v>
      </c>
    </row>
    <row r="16" spans="1:16" ht="12.75" customHeight="1" thickBot="1" x14ac:dyDescent="0.25">
      <c r="A16" s="2" t="str">
        <f t="shared" si="0"/>
        <v> AOLD 21.437 </v>
      </c>
      <c r="B16" s="1" t="str">
        <f t="shared" si="1"/>
        <v>I</v>
      </c>
      <c r="C16" s="2">
        <f t="shared" si="2"/>
        <v>27988.615000000002</v>
      </c>
      <c r="D16" s="3" t="str">
        <f t="shared" si="3"/>
        <v>vis</v>
      </c>
      <c r="E16" s="15">
        <f>VLOOKUP(C16,Active!C$21:E$973,3,FALSE)</f>
        <v>-2880.9733965290793</v>
      </c>
      <c r="F16" s="1" t="s">
        <v>47</v>
      </c>
      <c r="G16" s="3" t="str">
        <f t="shared" si="4"/>
        <v>27988.615</v>
      </c>
      <c r="H16" s="2">
        <f t="shared" si="5"/>
        <v>-1452</v>
      </c>
      <c r="I16" s="16" t="s">
        <v>68</v>
      </c>
      <c r="J16" s="17" t="s">
        <v>69</v>
      </c>
      <c r="K16" s="16">
        <v>-1452</v>
      </c>
      <c r="L16" s="16" t="s">
        <v>70</v>
      </c>
      <c r="M16" s="17" t="s">
        <v>54</v>
      </c>
      <c r="N16" s="17"/>
      <c r="O16" s="18" t="s">
        <v>55</v>
      </c>
      <c r="P16" s="18" t="s">
        <v>56</v>
      </c>
    </row>
    <row r="17" spans="1:16" ht="12.75" customHeight="1" thickBot="1" x14ac:dyDescent="0.25">
      <c r="A17" s="2" t="str">
        <f t="shared" si="0"/>
        <v> AOLD 21.437 </v>
      </c>
      <c r="B17" s="1" t="str">
        <f t="shared" si="1"/>
        <v>I</v>
      </c>
      <c r="C17" s="2">
        <f t="shared" si="2"/>
        <v>28745.453000000001</v>
      </c>
      <c r="D17" s="3" t="str">
        <f t="shared" si="3"/>
        <v>vis</v>
      </c>
      <c r="E17" s="15">
        <f>VLOOKUP(C17,Active!C$21:E$973,3,FALSE)</f>
        <v>-1429.0146783689381</v>
      </c>
      <c r="F17" s="1" t="s">
        <v>47</v>
      </c>
      <c r="G17" s="3" t="str">
        <f t="shared" si="4"/>
        <v>28745.453</v>
      </c>
      <c r="H17" s="2">
        <f t="shared" si="5"/>
        <v>0</v>
      </c>
      <c r="I17" s="16" t="s">
        <v>71</v>
      </c>
      <c r="J17" s="17" t="s">
        <v>72</v>
      </c>
      <c r="K17" s="16">
        <v>0</v>
      </c>
      <c r="L17" s="16" t="s">
        <v>73</v>
      </c>
      <c r="M17" s="17" t="s">
        <v>54</v>
      </c>
      <c r="N17" s="17"/>
      <c r="O17" s="18" t="s">
        <v>55</v>
      </c>
      <c r="P17" s="18" t="s">
        <v>56</v>
      </c>
    </row>
    <row r="18" spans="1:16" ht="12.75" customHeight="1" thickBot="1" x14ac:dyDescent="0.25">
      <c r="A18" s="2" t="str">
        <f t="shared" si="0"/>
        <v> AOLD 21.437 </v>
      </c>
      <c r="B18" s="1" t="str">
        <f t="shared" si="1"/>
        <v>I</v>
      </c>
      <c r="C18" s="2">
        <f t="shared" si="2"/>
        <v>28779.334999999999</v>
      </c>
      <c r="D18" s="3" t="str">
        <f t="shared" si="3"/>
        <v>vis</v>
      </c>
      <c r="E18" s="15">
        <f>VLOOKUP(C18,Active!C$21:E$973,3,FALSE)</f>
        <v>-1364.0136275645405</v>
      </c>
      <c r="F18" s="1" t="s">
        <v>47</v>
      </c>
      <c r="G18" s="3" t="str">
        <f t="shared" si="4"/>
        <v>28779.335</v>
      </c>
      <c r="H18" s="2">
        <f t="shared" si="5"/>
        <v>65</v>
      </c>
      <c r="I18" s="16" t="s">
        <v>74</v>
      </c>
      <c r="J18" s="17" t="s">
        <v>75</v>
      </c>
      <c r="K18" s="16">
        <v>65</v>
      </c>
      <c r="L18" s="16" t="s">
        <v>76</v>
      </c>
      <c r="M18" s="17" t="s">
        <v>54</v>
      </c>
      <c r="N18" s="17"/>
      <c r="O18" s="18" t="s">
        <v>55</v>
      </c>
      <c r="P18" s="18" t="s">
        <v>56</v>
      </c>
    </row>
    <row r="19" spans="1:16" ht="12.75" customHeight="1" thickBot="1" x14ac:dyDescent="0.25">
      <c r="A19" s="2" t="str">
        <f t="shared" si="0"/>
        <v> AOLD 21.437 </v>
      </c>
      <c r="B19" s="1" t="str">
        <f t="shared" si="1"/>
        <v>I</v>
      </c>
      <c r="C19" s="2">
        <f t="shared" si="2"/>
        <v>28780.365000000002</v>
      </c>
      <c r="D19" s="3" t="str">
        <f t="shared" si="3"/>
        <v>vis</v>
      </c>
      <c r="E19" s="15">
        <f>VLOOKUP(C19,Active!C$21:E$973,3,FALSE)</f>
        <v>-1362.0376201762904</v>
      </c>
      <c r="F19" s="1" t="s">
        <v>47</v>
      </c>
      <c r="G19" s="3" t="str">
        <f t="shared" si="4"/>
        <v>28780.365</v>
      </c>
      <c r="H19" s="2">
        <f t="shared" si="5"/>
        <v>67</v>
      </c>
      <c r="I19" s="16" t="s">
        <v>77</v>
      </c>
      <c r="J19" s="17" t="s">
        <v>78</v>
      </c>
      <c r="K19" s="16">
        <v>67</v>
      </c>
      <c r="L19" s="16" t="s">
        <v>79</v>
      </c>
      <c r="M19" s="17" t="s">
        <v>54</v>
      </c>
      <c r="N19" s="17"/>
      <c r="O19" s="18" t="s">
        <v>55</v>
      </c>
      <c r="P19" s="18" t="s">
        <v>56</v>
      </c>
    </row>
    <row r="20" spans="1:16" ht="12.75" customHeight="1" thickBot="1" x14ac:dyDescent="0.25">
      <c r="A20" s="2" t="str">
        <f t="shared" si="0"/>
        <v> AOLD 21.437 </v>
      </c>
      <c r="B20" s="1" t="str">
        <f t="shared" si="1"/>
        <v>I</v>
      </c>
      <c r="C20" s="2">
        <f t="shared" si="2"/>
        <v>29017.558000000001</v>
      </c>
      <c r="D20" s="3" t="str">
        <f t="shared" si="3"/>
        <v>vis</v>
      </c>
      <c r="E20" s="15">
        <f>VLOOKUP(C20,Active!C$21:E$973,3,FALSE)</f>
        <v>-906.99381392375346</v>
      </c>
      <c r="F20" s="1" t="s">
        <v>47</v>
      </c>
      <c r="G20" s="3" t="str">
        <f t="shared" si="4"/>
        <v>29017.558</v>
      </c>
      <c r="H20" s="2">
        <f t="shared" si="5"/>
        <v>522</v>
      </c>
      <c r="I20" s="16" t="s">
        <v>80</v>
      </c>
      <c r="J20" s="17" t="s">
        <v>81</v>
      </c>
      <c r="K20" s="16">
        <v>522</v>
      </c>
      <c r="L20" s="16" t="s">
        <v>82</v>
      </c>
      <c r="M20" s="17" t="s">
        <v>54</v>
      </c>
      <c r="N20" s="17"/>
      <c r="O20" s="18" t="s">
        <v>55</v>
      </c>
      <c r="P20" s="18" t="s">
        <v>56</v>
      </c>
    </row>
    <row r="21" spans="1:16" ht="12.75" customHeight="1" thickBot="1" x14ac:dyDescent="0.25">
      <c r="A21" s="2" t="str">
        <f t="shared" si="0"/>
        <v> AOLD 21.437 </v>
      </c>
      <c r="B21" s="1" t="str">
        <f t="shared" si="1"/>
        <v>I</v>
      </c>
      <c r="C21" s="2">
        <f t="shared" si="2"/>
        <v>29017.58</v>
      </c>
      <c r="D21" s="3" t="str">
        <f t="shared" si="3"/>
        <v>vis</v>
      </c>
      <c r="E21" s="15">
        <f>VLOOKUP(C21,Active!C$21:E$973,3,FALSE)</f>
        <v>-906.95160794070193</v>
      </c>
      <c r="F21" s="1" t="s">
        <v>47</v>
      </c>
      <c r="G21" s="3" t="str">
        <f t="shared" si="4"/>
        <v>29017.580</v>
      </c>
      <c r="H21" s="2">
        <f t="shared" si="5"/>
        <v>522</v>
      </c>
      <c r="I21" s="16" t="s">
        <v>83</v>
      </c>
      <c r="J21" s="17" t="s">
        <v>84</v>
      </c>
      <c r="K21" s="16">
        <v>522</v>
      </c>
      <c r="L21" s="16" t="s">
        <v>85</v>
      </c>
      <c r="M21" s="17" t="s">
        <v>54</v>
      </c>
      <c r="N21" s="17"/>
      <c r="O21" s="18" t="s">
        <v>55</v>
      </c>
      <c r="P21" s="18" t="s">
        <v>56</v>
      </c>
    </row>
    <row r="22" spans="1:16" ht="12.75" customHeight="1" thickBot="1" x14ac:dyDescent="0.25">
      <c r="A22" s="2" t="str">
        <f t="shared" si="0"/>
        <v> AOLD 21.437 </v>
      </c>
      <c r="B22" s="1" t="str">
        <f t="shared" si="1"/>
        <v>I</v>
      </c>
      <c r="C22" s="2">
        <f t="shared" si="2"/>
        <v>29136.383999999998</v>
      </c>
      <c r="D22" s="3" t="str">
        <f t="shared" si="3"/>
        <v>vis</v>
      </c>
      <c r="E22" s="15">
        <f>VLOOKUP(C22,Active!C$21:E$973,3,FALSE)</f>
        <v>-679.03162565612809</v>
      </c>
      <c r="F22" s="1" t="s">
        <v>47</v>
      </c>
      <c r="G22" s="3" t="str">
        <f t="shared" si="4"/>
        <v>29136.384</v>
      </c>
      <c r="H22" s="2">
        <f t="shared" si="5"/>
        <v>750</v>
      </c>
      <c r="I22" s="16" t="s">
        <v>86</v>
      </c>
      <c r="J22" s="17" t="s">
        <v>87</v>
      </c>
      <c r="K22" s="16">
        <v>750</v>
      </c>
      <c r="L22" s="16" t="s">
        <v>88</v>
      </c>
      <c r="M22" s="17" t="s">
        <v>54</v>
      </c>
      <c r="N22" s="17"/>
      <c r="O22" s="18" t="s">
        <v>55</v>
      </c>
      <c r="P22" s="18" t="s">
        <v>56</v>
      </c>
    </row>
    <row r="23" spans="1:16" ht="12.75" customHeight="1" thickBot="1" x14ac:dyDescent="0.25">
      <c r="A23" s="2" t="str">
        <f t="shared" si="0"/>
        <v> AOLD 21.437 </v>
      </c>
      <c r="B23" s="1" t="str">
        <f t="shared" si="1"/>
        <v>I</v>
      </c>
      <c r="C23" s="2">
        <f t="shared" si="2"/>
        <v>29397.54</v>
      </c>
      <c r="D23" s="3" t="str">
        <f t="shared" si="3"/>
        <v>vis</v>
      </c>
      <c r="E23" s="15">
        <f>VLOOKUP(C23,Active!C$21:E$973,3,FALSE)</f>
        <v>-178.01591159336456</v>
      </c>
      <c r="F23" s="1" t="s">
        <v>47</v>
      </c>
      <c r="G23" s="3" t="str">
        <f t="shared" si="4"/>
        <v>29397.540</v>
      </c>
      <c r="H23" s="2">
        <f t="shared" si="5"/>
        <v>1251</v>
      </c>
      <c r="I23" s="16" t="s">
        <v>89</v>
      </c>
      <c r="J23" s="17" t="s">
        <v>90</v>
      </c>
      <c r="K23" s="16">
        <v>1251</v>
      </c>
      <c r="L23" s="16" t="s">
        <v>65</v>
      </c>
      <c r="M23" s="17" t="s">
        <v>54</v>
      </c>
      <c r="N23" s="17"/>
      <c r="O23" s="18" t="s">
        <v>55</v>
      </c>
      <c r="P23" s="18" t="s">
        <v>56</v>
      </c>
    </row>
    <row r="24" spans="1:16" ht="12.75" customHeight="1" thickBot="1" x14ac:dyDescent="0.25">
      <c r="A24" s="2" t="str">
        <f t="shared" si="0"/>
        <v> AOLD 21.437 </v>
      </c>
      <c r="B24" s="1" t="str">
        <f t="shared" si="1"/>
        <v>I</v>
      </c>
      <c r="C24" s="2">
        <f t="shared" si="2"/>
        <v>29407.45</v>
      </c>
      <c r="D24" s="3" t="str">
        <f t="shared" si="3"/>
        <v>vis</v>
      </c>
      <c r="E24" s="15">
        <f>VLOOKUP(C24,Active!C$21:E$973,3,FALSE)</f>
        <v>-159.00403468315815</v>
      </c>
      <c r="F24" s="1" t="s">
        <v>47</v>
      </c>
      <c r="G24" s="3" t="str">
        <f t="shared" si="4"/>
        <v>29407.450</v>
      </c>
      <c r="H24" s="2">
        <f t="shared" si="5"/>
        <v>1270</v>
      </c>
      <c r="I24" s="16" t="s">
        <v>91</v>
      </c>
      <c r="J24" s="17" t="s">
        <v>92</v>
      </c>
      <c r="K24" s="16">
        <v>1270</v>
      </c>
      <c r="L24" s="16" t="s">
        <v>93</v>
      </c>
      <c r="M24" s="17" t="s">
        <v>54</v>
      </c>
      <c r="N24" s="17"/>
      <c r="O24" s="18" t="s">
        <v>55</v>
      </c>
      <c r="P24" s="18" t="s">
        <v>56</v>
      </c>
    </row>
    <row r="25" spans="1:16" ht="12.75" customHeight="1" thickBot="1" x14ac:dyDescent="0.25">
      <c r="A25" s="2" t="str">
        <f t="shared" si="0"/>
        <v> AOLD 21.437 </v>
      </c>
      <c r="B25" s="1" t="str">
        <f t="shared" si="1"/>
        <v>I</v>
      </c>
      <c r="C25" s="2">
        <f t="shared" si="2"/>
        <v>29490.351999999999</v>
      </c>
      <c r="D25" s="3" t="str">
        <f t="shared" si="3"/>
        <v>vis</v>
      </c>
      <c r="E25" s="15">
        <f>VLOOKUP(C25,Active!C$21:E$973,3,FALSE)</f>
        <v>3.9620171526046161E-2</v>
      </c>
      <c r="F25" s="1" t="s">
        <v>47</v>
      </c>
      <c r="G25" s="3" t="str">
        <f t="shared" si="4"/>
        <v>29490.352</v>
      </c>
      <c r="H25" s="2">
        <f t="shared" si="5"/>
        <v>1429</v>
      </c>
      <c r="I25" s="16" t="s">
        <v>94</v>
      </c>
      <c r="J25" s="17" t="s">
        <v>95</v>
      </c>
      <c r="K25" s="16">
        <v>1429</v>
      </c>
      <c r="L25" s="16" t="s">
        <v>96</v>
      </c>
      <c r="M25" s="17" t="s">
        <v>54</v>
      </c>
      <c r="N25" s="17"/>
      <c r="O25" s="18" t="s">
        <v>55</v>
      </c>
      <c r="P25" s="18" t="s">
        <v>56</v>
      </c>
    </row>
    <row r="26" spans="1:16" x14ac:dyDescent="0.2">
      <c r="B26" s="1"/>
      <c r="F26" s="1"/>
    </row>
    <row r="27" spans="1:16" x14ac:dyDescent="0.2">
      <c r="B27" s="1"/>
      <c r="F27" s="1"/>
    </row>
    <row r="28" spans="1:16" x14ac:dyDescent="0.2">
      <c r="B28" s="1"/>
      <c r="F28" s="1"/>
    </row>
    <row r="29" spans="1:16" x14ac:dyDescent="0.2">
      <c r="B29" s="1"/>
      <c r="F29" s="1"/>
    </row>
    <row r="30" spans="1:16" x14ac:dyDescent="0.2">
      <c r="B30" s="1"/>
      <c r="F30" s="1"/>
    </row>
    <row r="31" spans="1:16" x14ac:dyDescent="0.2">
      <c r="B31" s="1"/>
      <c r="F31" s="1"/>
    </row>
    <row r="32" spans="1:1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2024-03-05T05:57:17Z</dcterms:modified>
</cp:coreProperties>
</file>