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31CB54-9F6A-420E-A784-5993D79873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3" l="1"/>
  <c r="C9" i="3"/>
  <c r="E24" i="3"/>
  <c r="F24" i="3"/>
  <c r="G24" i="3"/>
  <c r="I24" i="3"/>
  <c r="E28" i="3"/>
  <c r="F28" i="3"/>
  <c r="G28" i="3"/>
  <c r="I28" i="3"/>
  <c r="E32" i="3"/>
  <c r="F32" i="3"/>
  <c r="G32" i="3"/>
  <c r="I32" i="3"/>
  <c r="E36" i="3"/>
  <c r="F36" i="3"/>
  <c r="G36" i="3"/>
  <c r="I36" i="3"/>
  <c r="E40" i="3"/>
  <c r="F40" i="3"/>
  <c r="G40" i="3"/>
  <c r="I40" i="3"/>
  <c r="E44" i="3"/>
  <c r="F44" i="3"/>
  <c r="E46" i="3"/>
  <c r="F46" i="3"/>
  <c r="G46" i="3"/>
  <c r="I46" i="3"/>
  <c r="E49" i="3"/>
  <c r="F49" i="3"/>
  <c r="E52" i="3"/>
  <c r="F52" i="3"/>
  <c r="E54" i="3"/>
  <c r="F54" i="3"/>
  <c r="G54" i="3"/>
  <c r="I54" i="3"/>
  <c r="E57" i="3"/>
  <c r="F57" i="3"/>
  <c r="E60" i="3"/>
  <c r="F60" i="3"/>
  <c r="E62" i="3"/>
  <c r="F62" i="3"/>
  <c r="G62" i="3"/>
  <c r="I62" i="3"/>
  <c r="E65" i="3"/>
  <c r="F65" i="3"/>
  <c r="E68" i="3"/>
  <c r="F68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G17" i="2"/>
  <c r="C17" i="2"/>
  <c r="E17" i="2"/>
  <c r="G57" i="2"/>
  <c r="C57" i="2"/>
  <c r="E57" i="2"/>
  <c r="G16" i="2"/>
  <c r="C16" i="2"/>
  <c r="E16" i="2"/>
  <c r="G15" i="2"/>
  <c r="C15" i="2"/>
  <c r="E15" i="2"/>
  <c r="G14" i="2"/>
  <c r="C14" i="2"/>
  <c r="E14" i="2"/>
  <c r="G56" i="2"/>
  <c r="C56" i="2"/>
  <c r="E56" i="2"/>
  <c r="G13" i="2"/>
  <c r="C13" i="2"/>
  <c r="E13" i="2"/>
  <c r="G12" i="2"/>
  <c r="C12" i="2"/>
  <c r="E12" i="2"/>
  <c r="G11" i="2"/>
  <c r="C11" i="2"/>
  <c r="E1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H17" i="2"/>
  <c r="D17" i="2"/>
  <c r="B17" i="2"/>
  <c r="A17" i="2"/>
  <c r="H57" i="2"/>
  <c r="D57" i="2"/>
  <c r="B57" i="2"/>
  <c r="A57" i="2"/>
  <c r="H16" i="2"/>
  <c r="D16" i="2"/>
  <c r="B16" i="2"/>
  <c r="A16" i="2"/>
  <c r="H15" i="2"/>
  <c r="D15" i="2"/>
  <c r="B15" i="2"/>
  <c r="A15" i="2"/>
  <c r="H14" i="2"/>
  <c r="D14" i="2"/>
  <c r="B14" i="2"/>
  <c r="A14" i="2"/>
  <c r="H56" i="2"/>
  <c r="D56" i="2"/>
  <c r="B56" i="2"/>
  <c r="A56" i="2"/>
  <c r="H13" i="2"/>
  <c r="D13" i="2"/>
  <c r="B13" i="2"/>
  <c r="A13" i="2"/>
  <c r="H12" i="2"/>
  <c r="D12" i="2"/>
  <c r="B12" i="2"/>
  <c r="A12" i="2"/>
  <c r="H11" i="2"/>
  <c r="D11" i="2"/>
  <c r="B11" i="2"/>
  <c r="A11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E29" i="3"/>
  <c r="F29" i="3"/>
  <c r="E25" i="3"/>
  <c r="F25" i="3"/>
  <c r="E21" i="3"/>
  <c r="F21" i="3"/>
  <c r="G21" i="3"/>
  <c r="I21" i="3"/>
  <c r="E67" i="3"/>
  <c r="F67" i="3"/>
  <c r="G67" i="3"/>
  <c r="I67" i="3"/>
  <c r="E59" i="3"/>
  <c r="F59" i="3"/>
  <c r="G59" i="3"/>
  <c r="H59" i="3"/>
  <c r="E51" i="3"/>
  <c r="F51" i="3"/>
  <c r="G51" i="3"/>
  <c r="I51" i="3"/>
  <c r="E43" i="3"/>
  <c r="F43" i="3"/>
  <c r="G43" i="3"/>
  <c r="E39" i="3"/>
  <c r="F39" i="3"/>
  <c r="G39" i="3"/>
  <c r="I39" i="3"/>
  <c r="E35" i="3"/>
  <c r="F35" i="3"/>
  <c r="G35" i="3"/>
  <c r="I35" i="3"/>
  <c r="E31" i="3"/>
  <c r="F31" i="3"/>
  <c r="G31" i="3"/>
  <c r="I31" i="3"/>
  <c r="G27" i="3"/>
  <c r="I27" i="3"/>
  <c r="E64" i="3"/>
  <c r="F64" i="3"/>
  <c r="G64" i="3"/>
  <c r="I64" i="3"/>
  <c r="E56" i="3"/>
  <c r="F56" i="3"/>
  <c r="G56" i="3"/>
  <c r="I56" i="3"/>
  <c r="E48" i="3"/>
  <c r="F48" i="3"/>
  <c r="G48" i="3"/>
  <c r="I48" i="3"/>
  <c r="G42" i="3"/>
  <c r="I42" i="3"/>
  <c r="E27" i="3"/>
  <c r="F27" i="3"/>
  <c r="E23" i="3"/>
  <c r="F23" i="3"/>
  <c r="G23" i="3"/>
  <c r="I23" i="3"/>
  <c r="E61" i="3"/>
  <c r="F61" i="3"/>
  <c r="G61" i="3"/>
  <c r="I61" i="3"/>
  <c r="E53" i="3"/>
  <c r="F53" i="3"/>
  <c r="G53" i="3"/>
  <c r="I53" i="3"/>
  <c r="E45" i="3"/>
  <c r="F45" i="3"/>
  <c r="G45" i="3"/>
  <c r="I45" i="3"/>
  <c r="E42" i="3"/>
  <c r="F42" i="3"/>
  <c r="E38" i="3"/>
  <c r="F38" i="3"/>
  <c r="G38" i="3"/>
  <c r="I38" i="3"/>
  <c r="E34" i="3"/>
  <c r="F34" i="3"/>
  <c r="G34" i="3"/>
  <c r="I34" i="3"/>
  <c r="G68" i="3"/>
  <c r="I68" i="3"/>
  <c r="E66" i="3"/>
  <c r="F66" i="3"/>
  <c r="G66" i="3"/>
  <c r="I66" i="3"/>
  <c r="G60" i="3"/>
  <c r="I60" i="3"/>
  <c r="E58" i="3"/>
  <c r="F58" i="3"/>
  <c r="G58" i="3"/>
  <c r="I58" i="3"/>
  <c r="G52" i="3"/>
  <c r="I52" i="3"/>
  <c r="E50" i="3"/>
  <c r="F50" i="3"/>
  <c r="G50" i="3"/>
  <c r="I50" i="3"/>
  <c r="G44" i="3"/>
  <c r="I44" i="3"/>
  <c r="E30" i="3"/>
  <c r="F30" i="3"/>
  <c r="G30" i="3"/>
  <c r="I30" i="3"/>
  <c r="E26" i="3"/>
  <c r="F26" i="3"/>
  <c r="G26" i="3"/>
  <c r="I26" i="3"/>
  <c r="E22" i="3"/>
  <c r="F22" i="3"/>
  <c r="G22" i="3"/>
  <c r="I22" i="3"/>
  <c r="G65" i="3"/>
  <c r="I65" i="3"/>
  <c r="E63" i="3"/>
  <c r="F63" i="3"/>
  <c r="G63" i="3"/>
  <c r="I63" i="3"/>
  <c r="G57" i="3"/>
  <c r="I57" i="3"/>
  <c r="E55" i="3"/>
  <c r="F55" i="3"/>
  <c r="G55" i="3"/>
  <c r="I55" i="3"/>
  <c r="G49" i="3"/>
  <c r="I49" i="3"/>
  <c r="E47" i="3"/>
  <c r="F47" i="3"/>
  <c r="G47" i="3"/>
  <c r="I47" i="3"/>
  <c r="E41" i="3"/>
  <c r="F41" i="3"/>
  <c r="G41" i="3"/>
  <c r="I41" i="3"/>
  <c r="E37" i="3"/>
  <c r="F37" i="3"/>
  <c r="G37" i="3"/>
  <c r="I37" i="3"/>
  <c r="E33" i="3"/>
  <c r="F33" i="3"/>
  <c r="G33" i="3"/>
  <c r="I33" i="3"/>
  <c r="G29" i="3"/>
  <c r="I29" i="3"/>
  <c r="G25" i="3"/>
  <c r="I25" i="3"/>
  <c r="I43" i="3"/>
  <c r="C11" i="3"/>
  <c r="C12" i="3"/>
  <c r="C16" i="3" l="1"/>
  <c r="D18" i="3" s="1"/>
  <c r="O27" i="3"/>
  <c r="O38" i="3"/>
  <c r="O57" i="3"/>
  <c r="O23" i="3"/>
  <c r="O34" i="3"/>
  <c r="O45" i="3"/>
  <c r="O35" i="3"/>
  <c r="O46" i="3"/>
  <c r="O65" i="3"/>
  <c r="O42" i="3"/>
  <c r="O53" i="3"/>
  <c r="O54" i="3"/>
  <c r="O31" i="3"/>
  <c r="O32" i="3"/>
  <c r="O51" i="3"/>
  <c r="O62" i="3"/>
  <c r="O36" i="3"/>
  <c r="O47" i="3"/>
  <c r="O58" i="3"/>
  <c r="O55" i="3"/>
  <c r="O33" i="3"/>
  <c r="O52" i="3"/>
  <c r="O21" i="3"/>
  <c r="O56" i="3"/>
  <c r="O41" i="3"/>
  <c r="O29" i="3"/>
  <c r="O30" i="3"/>
  <c r="O26" i="3"/>
  <c r="O28" i="3"/>
  <c r="O40" i="3"/>
  <c r="O59" i="3"/>
  <c r="O25" i="3"/>
  <c r="O44" i="3"/>
  <c r="O66" i="3"/>
  <c r="O67" i="3"/>
  <c r="O63" i="3"/>
  <c r="O22" i="3"/>
  <c r="C15" i="3"/>
  <c r="F18" i="3" s="1"/>
  <c r="O49" i="3"/>
  <c r="O37" i="3"/>
  <c r="O39" i="3"/>
  <c r="O48" i="3"/>
  <c r="O60" i="3"/>
  <c r="O64" i="3"/>
  <c r="O68" i="3"/>
  <c r="O43" i="3"/>
  <c r="O50" i="3"/>
  <c r="O24" i="3"/>
  <c r="O61" i="3"/>
  <c r="C18" i="3" l="1"/>
  <c r="F19" i="3"/>
</calcChain>
</file>

<file path=xl/sharedStrings.xml><?xml version="1.0" encoding="utf-8"?>
<sst xmlns="http://schemas.openxmlformats.org/spreadsheetml/2006/main" count="489" uniqueCount="239">
  <si>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</si>
  <si>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</si>
  <si>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</si>
  <si>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</si>
  <si>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</si>
  <si>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</si>
  <si>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</si>
  <si>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</si>
  <si>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</si>
  <si>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</si>
  <si>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</si>
  <si>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</si>
  <si>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</si>
  <si>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</si>
  <si>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</si>
  <si>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</si>
  <si>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</si>
  <si>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</si>
  <si>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</si>
  <si>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</si>
  <si>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</si>
  <si>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</si>
  <si>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</si>
  <si>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</si>
  <si>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</si>
  <si>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</si>
  <si>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</si>
  <si>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</si>
  <si>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</si>
  <si>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Bull.17</t>
  </si>
  <si>
    <t>B</t>
  </si>
  <si>
    <t>v</t>
  </si>
  <si>
    <t>AA 26,341</t>
  </si>
  <si>
    <t>K</t>
  </si>
  <si>
    <t>BBSAG Bull.24</t>
  </si>
  <si>
    <t>BAV-M 50</t>
  </si>
  <si>
    <t>BAV-M 52</t>
  </si>
  <si>
    <t># of data points:</t>
  </si>
  <si>
    <t>EA/GS</t>
  </si>
  <si>
    <t>RZ Sct / GSC 05690-00141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</si>
  <si>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</si>
  <si>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</si>
  <si>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</si>
  <si>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</si>
  <si>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</si>
  <si>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</si>
  <si>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</si>
  <si>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</si>
  <si>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0001</t>
  </si>
  <si>
    <t>I</t>
  </si>
  <si>
    <t>vis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</si>
  <si>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</si>
  <si>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</si>
  <si>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</si>
  <si>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</si>
  <si>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</si>
  <si>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</si>
  <si>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</si>
  <si>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</si>
  <si>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</si>
  <si>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</si>
  <si>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</si>
  <si>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2419276.251 </t>
  </si>
  <si>
    <t> 27.08.1911 18:01 </t>
  </si>
  <si>
    <t> -0.042 </t>
  </si>
  <si>
    <t>V </t>
  </si>
  <si>
    <t> E.Zinner </t>
  </si>
  <si>
    <t> AN 4558 </t>
  </si>
  <si>
    <t>2419640.90 </t>
  </si>
  <si>
    <t> 26.08.1912 09:36 </t>
  </si>
  <si>
    <t> 0.04 </t>
  </si>
  <si>
    <t> R.H.Baker </t>
  </si>
  <si>
    <t> LAWS 20.65 </t>
  </si>
  <si>
    <t>2423605.36 </t>
  </si>
  <si>
    <t> 04.07.1923 20:38 </t>
  </si>
  <si>
    <t> -0.14 </t>
  </si>
  <si>
    <t> K.Kordylewski </t>
  </si>
  <si>
    <t> AAC 1.12 </t>
  </si>
  <si>
    <t>2425185.184 </t>
  </si>
  <si>
    <t> 31.10.1927 16:24 </t>
  </si>
  <si>
    <t> -0.100 </t>
  </si>
  <si>
    <t> AA 26.342 </t>
  </si>
  <si>
    <t>2425823.30 </t>
  </si>
  <si>
    <t> 30.07.1929 19:12 </t>
  </si>
  <si>
    <t> 0.03 </t>
  </si>
  <si>
    <t> P.Parenago </t>
  </si>
  <si>
    <t> AN 238.209 </t>
  </si>
  <si>
    <t>2425883.970 </t>
  </si>
  <si>
    <t> 29.09.1929 11:16 </t>
  </si>
  <si>
    <t> -0.063 </t>
  </si>
  <si>
    <t>2426370.102 </t>
  </si>
  <si>
    <t> 28.01.1931 14:26 </t>
  </si>
  <si>
    <t> -0.018 </t>
  </si>
  <si>
    <t>P </t>
  </si>
  <si>
    <t> V.G.Karetnikov </t>
  </si>
  <si>
    <t> AC 230.10 </t>
  </si>
  <si>
    <t>2426415.715 </t>
  </si>
  <si>
    <t> 15.03.1931 05:09 </t>
  </si>
  <si>
    <t> 0.025 </t>
  </si>
  <si>
    <t> PZ 17.473 </t>
  </si>
  <si>
    <t>2427327.180 </t>
  </si>
  <si>
    <t> 11.09.1933 16:19 </t>
  </si>
  <si>
    <t> 0.077 </t>
  </si>
  <si>
    <t> J.Piegza </t>
  </si>
  <si>
    <t>2427630.49 </t>
  </si>
  <si>
    <t> 11.07.1934 23:45 </t>
  </si>
  <si>
    <t> -0.42 </t>
  </si>
  <si>
    <t> F.Lause </t>
  </si>
  <si>
    <t> AN 259.192 </t>
  </si>
  <si>
    <t>2427661.50 </t>
  </si>
  <si>
    <t> 12.08.1934 00:00 </t>
  </si>
  <si>
    <t> 0.21 </t>
  </si>
  <si>
    <t>2427949.87 </t>
  </si>
  <si>
    <t> 27.05.1935 08:52 </t>
  </si>
  <si>
    <t> -0.03 </t>
  </si>
  <si>
    <t>2427965.01 </t>
  </si>
  <si>
    <t> 11.06.1935 12:14 </t>
  </si>
  <si>
    <t> -0.08 </t>
  </si>
  <si>
    <t>2427980.22 </t>
  </si>
  <si>
    <t> 26.06.1935 17:16 </t>
  </si>
  <si>
    <t> -0.06 </t>
  </si>
  <si>
    <t>2427995.40 </t>
  </si>
  <si>
    <t> 11.07.1935 21:36 </t>
  </si>
  <si>
    <t> -0.07 </t>
  </si>
  <si>
    <t>2428010.645 </t>
  </si>
  <si>
    <t> 27.07.1935 03:28 </t>
  </si>
  <si>
    <t> -0.017 </t>
  </si>
  <si>
    <t>2428025.86 </t>
  </si>
  <si>
    <t> 11.08.1935 08:38 </t>
  </si>
  <si>
    <t> 0.01 </t>
  </si>
  <si>
    <t>2428041.41 </t>
  </si>
  <si>
    <t> 26.08.1935 21:50 </t>
  </si>
  <si>
    <t> 0.37 </t>
  </si>
  <si>
    <t>2428071.34 </t>
  </si>
  <si>
    <t> 25.09.1935 20:09 </t>
  </si>
  <si>
    <t>2428086.61 </t>
  </si>
  <si>
    <t> 11.10.1935 02:38 </t>
  </si>
  <si>
    <t> -0.00 </t>
  </si>
  <si>
    <t>2429818.336 </t>
  </si>
  <si>
    <t> 07.07.1940 20:03 </t>
  </si>
  <si>
    <t> 0.039 </t>
  </si>
  <si>
    <t> A.Soloviev </t>
  </si>
  <si>
    <t> AC 29.8 </t>
  </si>
  <si>
    <t>2430182.906 </t>
  </si>
  <si>
    <t> 07.07.1941 09:44 </t>
  </si>
  <si>
    <t> 0.044 </t>
  </si>
  <si>
    <t>2432674.080 </t>
  </si>
  <si>
    <t> 02.05.1948 13:55 </t>
  </si>
  <si>
    <t> 0.024 </t>
  </si>
  <si>
    <t> R.Szafraniec </t>
  </si>
  <si>
    <t>2434193.09 </t>
  </si>
  <si>
    <t> 29.06.1952 14:09 </t>
  </si>
  <si>
    <t> AAC 5.53 </t>
  </si>
  <si>
    <t>2435180.532 </t>
  </si>
  <si>
    <t> 14.03.1955 00:46 </t>
  </si>
  <si>
    <t> 0.092 </t>
  </si>
  <si>
    <t>2435302.05 </t>
  </si>
  <si>
    <t> 13.07.1955 13:12 </t>
  </si>
  <si>
    <t> 0.09 </t>
  </si>
  <si>
    <t> AA 6.143 </t>
  </si>
  <si>
    <t>2435712.19 </t>
  </si>
  <si>
    <t> 26.08.1956 16:33 </t>
  </si>
  <si>
    <t> AA 7.190 </t>
  </si>
  <si>
    <t>2436228.633 </t>
  </si>
  <si>
    <t> 25.01.1958 03:11 </t>
  </si>
  <si>
    <t> 0.068 </t>
  </si>
  <si>
    <t>2436395.686 </t>
  </si>
  <si>
    <t> 11.07.1958 04:27 </t>
  </si>
  <si>
    <t> 0.029 </t>
  </si>
  <si>
    <t>2436426.155 </t>
  </si>
  <si>
    <t> 10.08.1958 15:43 </t>
  </si>
  <si>
    <t> 0.118 </t>
  </si>
  <si>
    <t>2436456.537 </t>
  </si>
  <si>
    <t> 10.09.1958 00:53 </t>
  </si>
  <si>
    <t> 0.119 </t>
  </si>
  <si>
    <t>2436942.560 </t>
  </si>
  <si>
    <t> 09.01.1960 01:26 </t>
  </si>
  <si>
    <t> 0.056 </t>
  </si>
  <si>
    <t>2436957.759 </t>
  </si>
  <si>
    <t> 24.01.1960 06:12 </t>
  </si>
  <si>
    <t> 0.064 </t>
  </si>
  <si>
    <t>2437018.504 </t>
  </si>
  <si>
    <t> 25.03.1960 00:05 </t>
  </si>
  <si>
    <t> 0.048 </t>
  </si>
  <si>
    <t>2437170.372 </t>
  </si>
  <si>
    <t> 23.08.1960 20:55 </t>
  </si>
  <si>
    <t> 0.014 </t>
  </si>
  <si>
    <t>2437519.775 </t>
  </si>
  <si>
    <t> 08.08.1961 06:36 </t>
  </si>
  <si>
    <t> 0.043 </t>
  </si>
  <si>
    <t>2437565.307 </t>
  </si>
  <si>
    <t> 22.09.1961 19:22 </t>
  </si>
  <si>
    <t> 0.004 </t>
  </si>
  <si>
    <t>E </t>
  </si>
  <si>
    <t>?</t>
  </si>
  <si>
    <t> AC 230.11 </t>
  </si>
  <si>
    <t>2438643.961 </t>
  </si>
  <si>
    <t> 05.09.1964 11:03 </t>
  </si>
  <si>
    <t> 0.153 </t>
  </si>
  <si>
    <t> PZ 17.487 </t>
  </si>
  <si>
    <t>2442289.8 </t>
  </si>
  <si>
    <t> 30.08.1974 07:12 </t>
  </si>
  <si>
    <t> 0.3 </t>
  </si>
  <si>
    <t> K.Locher </t>
  </si>
  <si>
    <t> BBS 17 </t>
  </si>
  <si>
    <t>2442684.61 </t>
  </si>
  <si>
    <t> 29.09.1975 02:38 </t>
  </si>
  <si>
    <t> A.Mallama </t>
  </si>
  <si>
    <t>IBVS 1249 </t>
  </si>
  <si>
    <t>2442715.5 </t>
  </si>
  <si>
    <t> 30.10.1975 00:00 </t>
  </si>
  <si>
    <t> 0.7 </t>
  </si>
  <si>
    <t> BBS 24 </t>
  </si>
  <si>
    <t>2446664.41 </t>
  </si>
  <si>
    <t> 21.08.1986 21:50 </t>
  </si>
  <si>
    <t> 0.17 </t>
  </si>
  <si>
    <t> H.Duncan </t>
  </si>
  <si>
    <t> VSSC 68.34 </t>
  </si>
  <si>
    <t>2447059.65 </t>
  </si>
  <si>
    <t> 21.09.1987 03:36 </t>
  </si>
  <si>
    <t> 0.47 </t>
  </si>
  <si>
    <t> D.Alteweier </t>
  </si>
  <si>
    <t>BAVM 50 </t>
  </si>
  <si>
    <t>2447348.71 </t>
  </si>
  <si>
    <t> 06.07.1988 05:02 </t>
  </si>
  <si>
    <t> 0.91 </t>
  </si>
  <si>
    <t>BAVM 52 </t>
  </si>
  <si>
    <t>2447378.55 </t>
  </si>
  <si>
    <t> 05.08.1988 01:12 </t>
  </si>
  <si>
    <t> W.Renz </t>
  </si>
  <si>
    <t>2451738.51 </t>
  </si>
  <si>
    <t> 13.07.2000 00:14 </t>
  </si>
  <si>
    <t> 0.74 </t>
  </si>
  <si>
    <t> R.Meyer </t>
  </si>
  <si>
    <t>BAVM 143 </t>
  </si>
  <si>
    <t>2453196.846 </t>
  </si>
  <si>
    <t> 10.07.2004 08:18 </t>
  </si>
  <si>
    <t> 0.819 </t>
  </si>
  <si>
    <t>BAVM 174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</si>
</sst>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3" borderId="0" xfId="0" applyFont="1" applyFill="1" applyAlignme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3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Sct - O-C Diagr.</a:t>
            </a:r>
          </a:p>
        </c:rich>
      </c:tx>
      <c:layout>
        <c:manualLayout>
          <c:xMode val="edge"/>
          <c:yMode val="edge"/>
          <c:x val="0.349173987549077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4769252958613219"/>
          <c:w val="0.7851247590117742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FB-49FA-87B0-21A5D7BC9E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8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8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3.076919999999518</c:v>
                </c:pt>
                <c:pt idx="1">
                  <c:v>3.1256000000030326</c:v>
                </c:pt>
                <c:pt idx="2">
                  <c:v>2.557120000001305</c:v>
                </c:pt>
                <c:pt idx="3">
                  <c:v>2.4464000000007218</c:v>
                </c:pt>
                <c:pt idx="4">
                  <c:v>2.5118399999992107</c:v>
                </c:pt>
                <c:pt idx="5">
                  <c:v>2.4151200000014796</c:v>
                </c:pt>
                <c:pt idx="6">
                  <c:v>2.4133599999986473</c:v>
                </c:pt>
                <c:pt idx="7">
                  <c:v>2.4513200000001234</c:v>
                </c:pt>
                <c:pt idx="8">
                  <c:v>2.4155200000022887</c:v>
                </c:pt>
                <c:pt idx="9">
                  <c:v>1.8919200000018463</c:v>
                </c:pt>
                <c:pt idx="10">
                  <c:v>2.5185600000004342</c:v>
                </c:pt>
                <c:pt idx="11">
                  <c:v>2.2466400000012072</c:v>
                </c:pt>
                <c:pt idx="12">
                  <c:v>2.1949599999970815</c:v>
                </c:pt>
                <c:pt idx="13">
                  <c:v>2.2132800000035786</c:v>
                </c:pt>
                <c:pt idx="14">
                  <c:v>2.201600000000326</c:v>
                </c:pt>
                <c:pt idx="15">
                  <c:v>2.2549200000030396</c:v>
                </c:pt>
                <c:pt idx="16">
                  <c:v>2.2782399999996414</c:v>
                </c:pt>
                <c:pt idx="17">
                  <c:v>2.6365599999990081</c:v>
                </c:pt>
                <c:pt idx="18">
                  <c:v>2.1831999999994878</c:v>
                </c:pt>
                <c:pt idx="19">
                  <c:v>2.2615200000000186</c:v>
                </c:pt>
                <c:pt idx="20">
                  <c:v>2.135999999998603</c:v>
                </c:pt>
                <c:pt idx="21">
                  <c:v>2.1056799999969371</c:v>
                </c:pt>
                <c:pt idx="22">
                  <c:v>1.8441600000005565</c:v>
                </c:pt>
                <c:pt idx="23">
                  <c:v>1.6861599999974715</c:v>
                </c:pt>
                <c:pt idx="24">
                  <c:v>1.6689600000026985</c:v>
                </c:pt>
                <c:pt idx="25">
                  <c:v>1.653519999999844</c:v>
                </c:pt>
                <c:pt idx="26">
                  <c:v>1.6181600000054459</c:v>
                </c:pt>
                <c:pt idx="27">
                  <c:v>1.5440400000006775</c:v>
                </c:pt>
                <c:pt idx="28">
                  <c:v>1.4885599999979604</c:v>
                </c:pt>
                <c:pt idx="29">
                  <c:v>1.5741999999954714</c:v>
                </c:pt>
                <c:pt idx="30">
                  <c:v>1.5728399999934481</c:v>
                </c:pt>
                <c:pt idx="31">
                  <c:v>1.4620799999975134</c:v>
                </c:pt>
                <c:pt idx="32">
                  <c:v>1.4693999999944936</c:v>
                </c:pt>
                <c:pt idx="33">
                  <c:v>1.4476799999974901</c:v>
                </c:pt>
                <c:pt idx="34">
                  <c:v>1.3988800000006449</c:v>
                </c:pt>
                <c:pt idx="35">
                  <c:v>1.3932400000048801</c:v>
                </c:pt>
                <c:pt idx="36">
                  <c:v>1.3502000000007683</c:v>
                </c:pt>
                <c:pt idx="37">
                  <c:v>1.3949200000060955</c:v>
                </c:pt>
                <c:pt idx="39">
                  <c:v>1.2307199999995646</c:v>
                </c:pt>
                <c:pt idx="40">
                  <c:v>1.057039999999688</c:v>
                </c:pt>
                <c:pt idx="41">
                  <c:v>1.5636799999992945</c:v>
                </c:pt>
                <c:pt idx="42">
                  <c:v>0.63688000000547618</c:v>
                </c:pt>
                <c:pt idx="43">
                  <c:v>0.89319999999861466</c:v>
                </c:pt>
                <c:pt idx="44">
                  <c:v>1.311280000001716</c:v>
                </c:pt>
                <c:pt idx="45">
                  <c:v>0.76792000000568805</c:v>
                </c:pt>
                <c:pt idx="46">
                  <c:v>0.7157599999991362</c:v>
                </c:pt>
                <c:pt idx="47">
                  <c:v>0.65047999999660533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FB-49FA-87B0-21A5D7BC9E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FB-49FA-87B0-21A5D7BC9E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FB-49FA-87B0-21A5D7BC9E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FB-49FA-87B0-21A5D7BC9E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FB-49FA-87B0-21A5D7BC9E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8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FB-49FA-87B0-21A5D7BC9E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-2638</c:v>
                </c:pt>
                <c:pt idx="1">
                  <c:v>-2590</c:v>
                </c:pt>
                <c:pt idx="2">
                  <c:v>-2068</c:v>
                </c:pt>
                <c:pt idx="3">
                  <c:v>-1860</c:v>
                </c:pt>
                <c:pt idx="4">
                  <c:v>-1776</c:v>
                </c:pt>
                <c:pt idx="5">
                  <c:v>-1768</c:v>
                </c:pt>
                <c:pt idx="6">
                  <c:v>-1704</c:v>
                </c:pt>
                <c:pt idx="7">
                  <c:v>-1698</c:v>
                </c:pt>
                <c:pt idx="8">
                  <c:v>-1578</c:v>
                </c:pt>
                <c:pt idx="9">
                  <c:v>-1538</c:v>
                </c:pt>
                <c:pt idx="10">
                  <c:v>-1534</c:v>
                </c:pt>
                <c:pt idx="11">
                  <c:v>-1496</c:v>
                </c:pt>
                <c:pt idx="12">
                  <c:v>-1494</c:v>
                </c:pt>
                <c:pt idx="13">
                  <c:v>-1492</c:v>
                </c:pt>
                <c:pt idx="14">
                  <c:v>-1490</c:v>
                </c:pt>
                <c:pt idx="15">
                  <c:v>-1488</c:v>
                </c:pt>
                <c:pt idx="16">
                  <c:v>-1486</c:v>
                </c:pt>
                <c:pt idx="17">
                  <c:v>-1484</c:v>
                </c:pt>
                <c:pt idx="18">
                  <c:v>-1480</c:v>
                </c:pt>
                <c:pt idx="19">
                  <c:v>-1478</c:v>
                </c:pt>
                <c:pt idx="20">
                  <c:v>-1250</c:v>
                </c:pt>
                <c:pt idx="21">
                  <c:v>-1202</c:v>
                </c:pt>
                <c:pt idx="22">
                  <c:v>-874</c:v>
                </c:pt>
                <c:pt idx="23">
                  <c:v>-674</c:v>
                </c:pt>
                <c:pt idx="24">
                  <c:v>-544</c:v>
                </c:pt>
                <c:pt idx="25">
                  <c:v>-528</c:v>
                </c:pt>
                <c:pt idx="26">
                  <c:v>-474</c:v>
                </c:pt>
                <c:pt idx="27">
                  <c:v>-406</c:v>
                </c:pt>
                <c:pt idx="28">
                  <c:v>-384</c:v>
                </c:pt>
                <c:pt idx="29">
                  <c:v>-380</c:v>
                </c:pt>
                <c:pt idx="30">
                  <c:v>-376</c:v>
                </c:pt>
                <c:pt idx="31">
                  <c:v>-312</c:v>
                </c:pt>
                <c:pt idx="32">
                  <c:v>-310</c:v>
                </c:pt>
                <c:pt idx="33">
                  <c:v>-302</c:v>
                </c:pt>
                <c:pt idx="34">
                  <c:v>-282</c:v>
                </c:pt>
                <c:pt idx="35">
                  <c:v>-236</c:v>
                </c:pt>
                <c:pt idx="36">
                  <c:v>-230</c:v>
                </c:pt>
                <c:pt idx="37">
                  <c:v>-88</c:v>
                </c:pt>
                <c:pt idx="38">
                  <c:v>0</c:v>
                </c:pt>
                <c:pt idx="39">
                  <c:v>392</c:v>
                </c:pt>
                <c:pt idx="40">
                  <c:v>444</c:v>
                </c:pt>
                <c:pt idx="41">
                  <c:v>448</c:v>
                </c:pt>
                <c:pt idx="42">
                  <c:v>968</c:v>
                </c:pt>
                <c:pt idx="43">
                  <c:v>1020</c:v>
                </c:pt>
                <c:pt idx="44">
                  <c:v>1058</c:v>
                </c:pt>
                <c:pt idx="45">
                  <c:v>1062</c:v>
                </c:pt>
                <c:pt idx="46">
                  <c:v>1636</c:v>
                </c:pt>
                <c:pt idx="47">
                  <c:v>1828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2.4049975457298114</c:v>
                </c:pt>
                <c:pt idx="1">
                  <c:v>2.3853121837418785</c:v>
                </c:pt>
                <c:pt idx="2">
                  <c:v>2.1712338721231017</c:v>
                </c:pt>
                <c:pt idx="3">
                  <c:v>2.0859306368420567</c:v>
                </c:pt>
                <c:pt idx="4">
                  <c:v>2.051481253363173</c:v>
                </c:pt>
                <c:pt idx="5">
                  <c:v>2.0482003596985177</c:v>
                </c:pt>
                <c:pt idx="6">
                  <c:v>2.0219532103812732</c:v>
                </c:pt>
                <c:pt idx="7">
                  <c:v>2.0194925401327812</c:v>
                </c:pt>
                <c:pt idx="8">
                  <c:v>1.9702791351629476</c:v>
                </c:pt>
                <c:pt idx="9">
                  <c:v>1.9538746668396696</c:v>
                </c:pt>
                <c:pt idx="10">
                  <c:v>1.9522342200073419</c:v>
                </c:pt>
                <c:pt idx="11">
                  <c:v>1.936649975100228</c:v>
                </c:pt>
                <c:pt idx="12">
                  <c:v>1.9358297516840639</c:v>
                </c:pt>
                <c:pt idx="13">
                  <c:v>1.9350095282679001</c:v>
                </c:pt>
                <c:pt idx="14">
                  <c:v>1.9341893048517362</c:v>
                </c:pt>
                <c:pt idx="15">
                  <c:v>1.9333690814355724</c:v>
                </c:pt>
                <c:pt idx="16">
                  <c:v>1.9325488580194086</c:v>
                </c:pt>
                <c:pt idx="17">
                  <c:v>1.9317286346032447</c:v>
                </c:pt>
                <c:pt idx="18">
                  <c:v>1.9300881877709168</c:v>
                </c:pt>
                <c:pt idx="19">
                  <c:v>1.9292679643547528</c:v>
                </c:pt>
                <c:pt idx="20">
                  <c:v>1.835762494912069</c:v>
                </c:pt>
                <c:pt idx="21">
                  <c:v>1.8160771329241354</c:v>
                </c:pt>
                <c:pt idx="22">
                  <c:v>1.6815604926732568</c:v>
                </c:pt>
                <c:pt idx="23">
                  <c:v>1.5995381510568674</c:v>
                </c:pt>
                <c:pt idx="24">
                  <c:v>1.5462236290062141</c:v>
                </c:pt>
                <c:pt idx="25">
                  <c:v>1.539661841676903</c:v>
                </c:pt>
                <c:pt idx="26">
                  <c:v>1.5175158094404779</c:v>
                </c:pt>
                <c:pt idx="27">
                  <c:v>1.4896282132909056</c:v>
                </c:pt>
                <c:pt idx="28">
                  <c:v>1.4806057557131027</c:v>
                </c:pt>
                <c:pt idx="29">
                  <c:v>1.4789653088807748</c:v>
                </c:pt>
                <c:pt idx="30">
                  <c:v>1.4773248620484472</c:v>
                </c:pt>
                <c:pt idx="31">
                  <c:v>1.4510777127312025</c:v>
                </c:pt>
                <c:pt idx="32">
                  <c:v>1.4502574893150386</c:v>
                </c:pt>
                <c:pt idx="33">
                  <c:v>1.4469765956503831</c:v>
                </c:pt>
                <c:pt idx="34">
                  <c:v>1.438774361488744</c:v>
                </c:pt>
                <c:pt idx="35">
                  <c:v>1.4199092229169745</c:v>
                </c:pt>
                <c:pt idx="36">
                  <c:v>1.4174485526684828</c:v>
                </c:pt>
                <c:pt idx="37">
                  <c:v>1.3592126901208463</c:v>
                </c:pt>
                <c:pt idx="38">
                  <c:v>1.323122859809635</c:v>
                </c:pt>
                <c:pt idx="39">
                  <c:v>1.1623590702415116</c:v>
                </c:pt>
                <c:pt idx="40">
                  <c:v>1.1410332614212504</c:v>
                </c:pt>
                <c:pt idx="41">
                  <c:v>1.1393928145889225</c:v>
                </c:pt>
                <c:pt idx="42">
                  <c:v>0.92613472638631</c:v>
                </c:pt>
                <c:pt idx="43">
                  <c:v>0.90480891756604875</c:v>
                </c:pt>
                <c:pt idx="44">
                  <c:v>0.88922467265893479</c:v>
                </c:pt>
                <c:pt idx="45">
                  <c:v>0.88758422582660701</c:v>
                </c:pt>
                <c:pt idx="46">
                  <c:v>0.65218010538756932</c:v>
                </c:pt>
                <c:pt idx="47">
                  <c:v>0.57343865743583544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FB-49FA-87B0-21A5D7BC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633328"/>
        <c:axId val="1"/>
      </c:scatterChart>
      <c:valAx>
        <c:axId val="73063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63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9504132231405E-2"/>
          <c:y val="0.92000129214617399"/>
          <c:w val="0.9731415804429405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18</xdr:col>
      <xdr:colOff>504825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F9FFA42-BDD8-51A0-7942-2D8CAD4C6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52" TargetMode="External"/><Relationship Id="rId2" Type="http://schemas.openxmlformats.org/officeDocument/2006/relationships/hyperlink" Target="http://www.bav-astro.de/sfs/BAVM_link.php?BAVMnr=50" TargetMode="External"/><Relationship Id="rId1" Type="http://schemas.openxmlformats.org/officeDocument/2006/relationships/hyperlink" Target="http://www.konkoly.hu/cgi-bin/IBVS?1249" TargetMode="External"/><Relationship Id="rId6" Type="http://schemas.openxmlformats.org/officeDocument/2006/relationships/hyperlink" Target="http://www.bav-astro.de/sfs/BAVM_link.php?BAVMnr=174" TargetMode="External"/><Relationship Id="rId5" Type="http://schemas.openxmlformats.org/officeDocument/2006/relationships/hyperlink" Target="http://www.bav-astro.de/sfs/BAVM_link.php?BAVMnr=143" TargetMode="External"/><Relationship Id="rId4" Type="http://schemas.openxmlformats.org/officeDocument/2006/relationships/hyperlink" Target="http://www.bav-astro.de/sfs/BAVM_link.php?BAVMnr=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99"/>
  <sheetViews>
    <sheetView tabSelected="1" workbookViewId="0">
      <pane xSplit="14" ySplit="22" topLeftCell="O52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5" customFormat="1" ht="20.25">
      <c r="A1" s="51" t="s">
        <v>39</v>
      </c>
    </row>
    <row r="2" spans="1:6" s="25" customFormat="1" ht="12.95" customHeight="1">
      <c r="A2" s="25" t="s">
        <v>24</v>
      </c>
      <c r="B2" s="25" t="s">
        <v>38</v>
      </c>
    </row>
    <row r="3" spans="1:6" s="25" customFormat="1" ht="12.95" customHeight="1"/>
    <row r="4" spans="1:6" s="25" customFormat="1" ht="12.95" customHeight="1" thickTop="1" thickBot="1">
      <c r="A4" s="26" t="s">
        <v>0</v>
      </c>
      <c r="C4" s="27">
        <v>39311</v>
      </c>
      <c r="D4" s="28">
        <v>302.22000000000003</v>
      </c>
    </row>
    <row r="5" spans="1:6" s="25" customFormat="1" ht="12.95" customHeight="1" thickTop="1">
      <c r="A5" s="29" t="s">
        <v>40</v>
      </c>
      <c r="C5" s="30">
        <v>-9.5</v>
      </c>
      <c r="D5" s="25" t="s">
        <v>41</v>
      </c>
    </row>
    <row r="6" spans="1:6" s="25" customFormat="1" ht="12.95" customHeight="1">
      <c r="A6" s="26" t="s">
        <v>1</v>
      </c>
    </row>
    <row r="7" spans="1:6" s="25" customFormat="1" ht="12.95" customHeight="1">
      <c r="A7" s="25" t="s">
        <v>2</v>
      </c>
      <c r="C7" s="25">
        <f>+C4</f>
        <v>39311</v>
      </c>
    </row>
    <row r="8" spans="1:6" s="25" customFormat="1" ht="12.95" customHeight="1">
      <c r="A8" s="25" t="s">
        <v>3</v>
      </c>
      <c r="C8" s="25">
        <v>7.5958399999999999</v>
      </c>
    </row>
    <row r="9" spans="1:6" s="25" customFormat="1" ht="12.95" customHeight="1">
      <c r="A9" s="31" t="s">
        <v>47</v>
      </c>
      <c r="B9" s="32">
        <v>43</v>
      </c>
      <c r="C9" s="33" t="str">
        <f>"F"&amp;B9</f>
        <v>F43</v>
      </c>
      <c r="D9" s="34" t="str">
        <f>"G"&amp;B9</f>
        <v>G43</v>
      </c>
    </row>
    <row r="10" spans="1:6" s="25" customFormat="1" ht="12.95" customHeight="1" thickBot="1">
      <c r="C10" s="35" t="s">
        <v>20</v>
      </c>
      <c r="D10" s="35" t="s">
        <v>21</v>
      </c>
    </row>
    <row r="11" spans="1:6" s="25" customFormat="1" ht="12.95" customHeight="1">
      <c r="A11" s="25" t="s">
        <v>16</v>
      </c>
      <c r="C11" s="34">
        <f ca="1">INTERCEPT(INDIRECT($D$9):G992,INDIRECT($C$9):F992)</f>
        <v>1.323122859809635</v>
      </c>
      <c r="D11" s="36"/>
    </row>
    <row r="12" spans="1:6" s="25" customFormat="1" ht="12.95" customHeight="1">
      <c r="A12" s="25" t="s">
        <v>17</v>
      </c>
      <c r="C12" s="34">
        <f ca="1">SLOPE(INDIRECT($D$9):G992,INDIRECT($C$9):F992)</f>
        <v>-4.1011170808194719E-4</v>
      </c>
      <c r="D12" s="36"/>
    </row>
    <row r="13" spans="1:6" s="25" customFormat="1" ht="12.95" customHeight="1">
      <c r="A13" s="25" t="s">
        <v>19</v>
      </c>
      <c r="C13" s="36" t="s">
        <v>14</v>
      </c>
    </row>
    <row r="14" spans="1:6" s="25" customFormat="1" ht="12.95" customHeight="1"/>
    <row r="15" spans="1:6" s="25" customFormat="1" ht="12.95" customHeight="1">
      <c r="A15" s="37" t="s">
        <v>18</v>
      </c>
      <c r="C15" s="38">
        <f ca="1">(C7+C11)+(C8+C12)*INT(MAX(F21:F3533))</f>
        <v>53196.768958657434</v>
      </c>
      <c r="E15" s="39" t="s">
        <v>42</v>
      </c>
      <c r="F15" s="30">
        <v>1</v>
      </c>
    </row>
    <row r="16" spans="1:6" s="25" customFormat="1" ht="12.95" customHeight="1">
      <c r="A16" s="26" t="s">
        <v>4</v>
      </c>
      <c r="C16" s="40">
        <f ca="1">+C8+C12</f>
        <v>7.5954298882919176</v>
      </c>
      <c r="E16" s="39" t="s">
        <v>43</v>
      </c>
      <c r="F16" s="41">
        <f ca="1">NOW()+15018.5+$C$5/24</f>
        <v>60374.803252777776</v>
      </c>
    </row>
    <row r="17" spans="1:17" s="25" customFormat="1" ht="12.95" customHeight="1" thickBot="1">
      <c r="A17" s="39" t="s">
        <v>37</v>
      </c>
      <c r="C17" s="25">
        <f>COUNT(C21:C2191)</f>
        <v>48</v>
      </c>
      <c r="E17" s="39" t="s">
        <v>44</v>
      </c>
      <c r="F17" s="41">
        <f ca="1">ROUND(2*(F16-$C$7)/$C$8,0)/2+F15</f>
        <v>2774</v>
      </c>
    </row>
    <row r="18" spans="1:17" s="25" customFormat="1" ht="12.95" customHeight="1" thickTop="1" thickBot="1">
      <c r="A18" s="26" t="s">
        <v>5</v>
      </c>
      <c r="C18" s="27">
        <f ca="1">+C15</f>
        <v>53196.768958657434</v>
      </c>
      <c r="D18" s="28">
        <f ca="1">+C16</f>
        <v>7.5954298882919176</v>
      </c>
      <c r="E18" s="39" t="s">
        <v>45</v>
      </c>
      <c r="F18" s="34">
        <f ca="1">ROUND(2*(F16-$C$15)/$C$16,0)/2+F15</f>
        <v>946</v>
      </c>
    </row>
    <row r="19" spans="1:17" s="25" customFormat="1" ht="12.95" customHeight="1" thickTop="1">
      <c r="E19" s="39" t="s">
        <v>46</v>
      </c>
      <c r="F19" s="42">
        <f ca="1">+$C$15+$C$16*F18-15018.5-$C$5/24</f>
        <v>45363.941466314922</v>
      </c>
    </row>
    <row r="20" spans="1:17" s="25" customFormat="1" ht="12.95" customHeight="1" thickBot="1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3" t="s">
        <v>12</v>
      </c>
      <c r="I20" s="43" t="s">
        <v>50</v>
      </c>
      <c r="J20" s="43" t="s">
        <v>55</v>
      </c>
      <c r="K20" s="43" t="s">
        <v>53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5" t="s">
        <v>15</v>
      </c>
    </row>
    <row r="21" spans="1:17" s="25" customFormat="1" ht="12.95" customHeight="1">
      <c r="A21" s="45" t="s">
        <v>67</v>
      </c>
      <c r="B21" s="46" t="s">
        <v>49</v>
      </c>
      <c r="C21" s="47">
        <v>19276.251</v>
      </c>
      <c r="D21" s="48"/>
      <c r="E21" s="25">
        <f t="shared" ref="E21:E68" si="0">+(C21-C$7)/C$8</f>
        <v>-2637.5949203774699</v>
      </c>
      <c r="F21" s="49">
        <f>ROUND(2*E21,0)/2-0.5</f>
        <v>-2638</v>
      </c>
      <c r="G21" s="25">
        <f t="shared" ref="G21:G68" si="1">+C21-(C$7+F21*C$8)</f>
        <v>3.076919999999518</v>
      </c>
      <c r="I21" s="25">
        <f>+G21</f>
        <v>3.076919999999518</v>
      </c>
      <c r="O21" s="25">
        <f t="shared" ref="O21:O68" ca="1" si="2">+C$11+C$12*$F21</f>
        <v>2.4049975457298114</v>
      </c>
      <c r="Q21" s="50">
        <f t="shared" ref="Q21:Q68" si="3">+C21-15018.5</f>
        <v>4257.7510000000002</v>
      </c>
    </row>
    <row r="22" spans="1:17" s="25" customFormat="1" ht="12.95" customHeight="1">
      <c r="A22" s="45" t="s">
        <v>72</v>
      </c>
      <c r="B22" s="46" t="s">
        <v>49</v>
      </c>
      <c r="C22" s="47">
        <v>19640.900000000001</v>
      </c>
      <c r="D22" s="48"/>
      <c r="E22" s="25">
        <f t="shared" si="0"/>
        <v>-2589.5885116063528</v>
      </c>
      <c r="F22" s="49">
        <f t="shared" ref="F22:F42" si="4">ROUND(2*E22,0)/2-0.5</f>
        <v>-2590</v>
      </c>
      <c r="G22" s="25">
        <f t="shared" si="1"/>
        <v>3.1256000000030326</v>
      </c>
      <c r="I22" s="25">
        <f>+G22</f>
        <v>3.1256000000030326</v>
      </c>
      <c r="O22" s="25">
        <f t="shared" ca="1" si="2"/>
        <v>2.3853121837418785</v>
      </c>
      <c r="Q22" s="50">
        <f t="shared" si="3"/>
        <v>4622.4000000000015</v>
      </c>
    </row>
    <row r="23" spans="1:17" s="25" customFormat="1" ht="12.95" customHeight="1">
      <c r="A23" s="45" t="s">
        <v>77</v>
      </c>
      <c r="B23" s="46" t="s">
        <v>49</v>
      </c>
      <c r="C23" s="47">
        <v>23605.360000000001</v>
      </c>
      <c r="D23" s="48"/>
      <c r="E23" s="25">
        <f t="shared" si="0"/>
        <v>-2067.663352571934</v>
      </c>
      <c r="F23" s="49">
        <f t="shared" si="4"/>
        <v>-2068</v>
      </c>
      <c r="G23" s="25">
        <f t="shared" si="1"/>
        <v>2.557120000001305</v>
      </c>
      <c r="I23" s="25">
        <f>+G23</f>
        <v>2.557120000001305</v>
      </c>
      <c r="O23" s="25">
        <f t="shared" ca="1" si="2"/>
        <v>2.1712338721231017</v>
      </c>
      <c r="Q23" s="50">
        <f t="shared" si="3"/>
        <v>8586.86</v>
      </c>
    </row>
    <row r="24" spans="1:17" s="25" customFormat="1" ht="12.95" customHeight="1">
      <c r="A24" s="45" t="s">
        <v>81</v>
      </c>
      <c r="B24" s="46" t="s">
        <v>49</v>
      </c>
      <c r="C24" s="47">
        <v>25185.184000000001</v>
      </c>
      <c r="D24" s="48"/>
      <c r="E24" s="25">
        <f t="shared" si="0"/>
        <v>-1859.6779289716476</v>
      </c>
      <c r="F24" s="49">
        <f t="shared" si="4"/>
        <v>-1860</v>
      </c>
      <c r="G24" s="25">
        <f t="shared" si="1"/>
        <v>2.4464000000007218</v>
      </c>
      <c r="I24" s="25">
        <f>+G24</f>
        <v>2.4464000000007218</v>
      </c>
      <c r="O24" s="25">
        <f t="shared" ca="1" si="2"/>
        <v>2.0859306368420567</v>
      </c>
      <c r="Q24" s="50">
        <f t="shared" si="3"/>
        <v>10166.684000000001</v>
      </c>
    </row>
    <row r="25" spans="1:17" s="25" customFormat="1" ht="12.95" customHeight="1">
      <c r="A25" s="45" t="s">
        <v>86</v>
      </c>
      <c r="B25" s="46" t="s">
        <v>49</v>
      </c>
      <c r="C25" s="47">
        <v>25823.3</v>
      </c>
      <c r="D25" s="48"/>
      <c r="E25" s="25">
        <f t="shared" si="0"/>
        <v>-1775.6693137296206</v>
      </c>
      <c r="F25" s="49">
        <f t="shared" si="4"/>
        <v>-1776</v>
      </c>
      <c r="G25" s="25">
        <f t="shared" si="1"/>
        <v>2.5118399999992107</v>
      </c>
      <c r="I25" s="25">
        <f>+G25</f>
        <v>2.5118399999992107</v>
      </c>
      <c r="O25" s="25">
        <f t="shared" ca="1" si="2"/>
        <v>2.051481253363173</v>
      </c>
      <c r="Q25" s="50">
        <f t="shared" si="3"/>
        <v>10804.8</v>
      </c>
    </row>
    <row r="26" spans="1:17" s="25" customFormat="1" ht="12.95" customHeight="1">
      <c r="A26" s="45" t="s">
        <v>81</v>
      </c>
      <c r="B26" s="46" t="s">
        <v>49</v>
      </c>
      <c r="C26" s="47">
        <v>25883.97</v>
      </c>
      <c r="D26" s="48"/>
      <c r="E26" s="25">
        <f t="shared" si="0"/>
        <v>-1767.6820470152081</v>
      </c>
      <c r="F26" s="49">
        <f t="shared" si="4"/>
        <v>-1768</v>
      </c>
      <c r="G26" s="25">
        <f t="shared" si="1"/>
        <v>2.4151200000014796</v>
      </c>
      <c r="I26" s="25">
        <f>+G26</f>
        <v>2.4151200000014796</v>
      </c>
      <c r="O26" s="25">
        <f t="shared" ca="1" si="2"/>
        <v>2.0482003596985177</v>
      </c>
      <c r="Q26" s="50">
        <f t="shared" si="3"/>
        <v>10865.470000000001</v>
      </c>
    </row>
    <row r="27" spans="1:17" s="25" customFormat="1" ht="12.95" customHeight="1">
      <c r="A27" s="45" t="s">
        <v>95</v>
      </c>
      <c r="B27" s="46" t="s">
        <v>49</v>
      </c>
      <c r="C27" s="47">
        <v>26370.101999999999</v>
      </c>
      <c r="D27" s="48"/>
      <c r="E27" s="25">
        <f t="shared" si="0"/>
        <v>-1703.6822787209842</v>
      </c>
      <c r="F27" s="49">
        <f t="shared" si="4"/>
        <v>-1704</v>
      </c>
      <c r="G27" s="25">
        <f t="shared" si="1"/>
        <v>2.4133599999986473</v>
      </c>
      <c r="I27" s="25">
        <f>+G27</f>
        <v>2.4133599999986473</v>
      </c>
      <c r="O27" s="25">
        <f t="shared" ca="1" si="2"/>
        <v>2.0219532103812732</v>
      </c>
      <c r="Q27" s="50">
        <f t="shared" si="3"/>
        <v>11351.601999999999</v>
      </c>
    </row>
    <row r="28" spans="1:17" s="25" customFormat="1" ht="12.95" customHeight="1">
      <c r="A28" s="45" t="s">
        <v>99</v>
      </c>
      <c r="B28" s="46" t="s">
        <v>49</v>
      </c>
      <c r="C28" s="47">
        <v>26415.715</v>
      </c>
      <c r="D28" s="48"/>
      <c r="E28" s="25">
        <f t="shared" si="0"/>
        <v>-1697.6772812486836</v>
      </c>
      <c r="F28" s="49">
        <f t="shared" si="4"/>
        <v>-1698</v>
      </c>
      <c r="G28" s="25">
        <f t="shared" si="1"/>
        <v>2.4513200000001234</v>
      </c>
      <c r="I28" s="25">
        <f>+G28</f>
        <v>2.4513200000001234</v>
      </c>
      <c r="O28" s="25">
        <f t="shared" ca="1" si="2"/>
        <v>2.0194925401327812</v>
      </c>
      <c r="Q28" s="50">
        <f t="shared" si="3"/>
        <v>11397.215</v>
      </c>
    </row>
    <row r="29" spans="1:17" s="25" customFormat="1" ht="12.95" customHeight="1">
      <c r="A29" s="45" t="s">
        <v>81</v>
      </c>
      <c r="B29" s="46" t="s">
        <v>49</v>
      </c>
      <c r="C29" s="47">
        <v>27327.18</v>
      </c>
      <c r="D29" s="48"/>
      <c r="E29" s="25">
        <f t="shared" si="0"/>
        <v>-1577.6819943548046</v>
      </c>
      <c r="F29" s="49">
        <f t="shared" si="4"/>
        <v>-1578</v>
      </c>
      <c r="G29" s="25">
        <f t="shared" si="1"/>
        <v>2.4155200000022887</v>
      </c>
      <c r="I29" s="25">
        <f>+G29</f>
        <v>2.4155200000022887</v>
      </c>
      <c r="O29" s="25">
        <f t="shared" ca="1" si="2"/>
        <v>1.9702791351629476</v>
      </c>
      <c r="Q29" s="50">
        <f t="shared" si="3"/>
        <v>12308.68</v>
      </c>
    </row>
    <row r="30" spans="1:17">
      <c r="A30" s="21" t="s">
        <v>108</v>
      </c>
      <c r="B30" s="23" t="s">
        <v>49</v>
      </c>
      <c r="C30" s="22">
        <v>27630.49</v>
      </c>
      <c r="D30" s="2"/>
      <c r="E30">
        <f t="shared" si="0"/>
        <v>-1537.7509268231029</v>
      </c>
      <c r="F30">
        <f>ROUND(2*E30,0)/2</f>
        <v>-1538</v>
      </c>
      <c r="G30">
        <f t="shared" si="1"/>
        <v>1.8919200000018463</v>
      </c>
      <c r="I30">
        <f>+G30</f>
        <v>1.8919200000018463</v>
      </c>
      <c r="O30">
        <f t="shared" ca="1" si="2"/>
        <v>1.9538746668396696</v>
      </c>
      <c r="Q30" s="1">
        <f t="shared" si="3"/>
        <v>12611.990000000002</v>
      </c>
    </row>
    <row r="31" spans="1:17">
      <c r="A31" s="21" t="s">
        <v>108</v>
      </c>
      <c r="B31" s="23" t="s">
        <v>49</v>
      </c>
      <c r="C31" s="22">
        <v>27661.5</v>
      </c>
      <c r="D31" s="2"/>
      <c r="E31">
        <f t="shared" si="0"/>
        <v>-1533.6684290348401</v>
      </c>
      <c r="F31" s="24">
        <f t="shared" si="4"/>
        <v>-1534</v>
      </c>
      <c r="G31">
        <f t="shared" si="1"/>
        <v>2.5185600000004342</v>
      </c>
      <c r="I31">
        <f>+G31</f>
        <v>2.5185600000004342</v>
      </c>
      <c r="O31">
        <f t="shared" ca="1" si="2"/>
        <v>1.9522342200073419</v>
      </c>
      <c r="Q31" s="1">
        <f t="shared" si="3"/>
        <v>12643</v>
      </c>
    </row>
    <row r="32" spans="1:17">
      <c r="A32" s="21" t="s">
        <v>108</v>
      </c>
      <c r="B32" s="23" t="s">
        <v>49</v>
      </c>
      <c r="C32" s="22">
        <v>27949.87</v>
      </c>
      <c r="D32" s="2"/>
      <c r="E32">
        <f t="shared" si="0"/>
        <v>-1495.7042275772003</v>
      </c>
      <c r="F32" s="24">
        <f t="shared" si="4"/>
        <v>-1496</v>
      </c>
      <c r="G32">
        <f t="shared" si="1"/>
        <v>2.2466400000012072</v>
      </c>
      <c r="I32">
        <f>+G32</f>
        <v>2.2466400000012072</v>
      </c>
      <c r="O32">
        <f t="shared" ca="1" si="2"/>
        <v>1.936649975100228</v>
      </c>
      <c r="Q32" s="1">
        <f t="shared" si="3"/>
        <v>12931.369999999999</v>
      </c>
    </row>
    <row r="33" spans="1:17">
      <c r="A33" s="21" t="s">
        <v>108</v>
      </c>
      <c r="B33" s="23" t="s">
        <v>49</v>
      </c>
      <c r="C33" s="22">
        <v>27965.01</v>
      </c>
      <c r="D33" s="2"/>
      <c r="E33">
        <f t="shared" si="0"/>
        <v>-1493.7110313013441</v>
      </c>
      <c r="F33" s="24">
        <f t="shared" si="4"/>
        <v>-1494</v>
      </c>
      <c r="G33">
        <f t="shared" si="1"/>
        <v>2.1949599999970815</v>
      </c>
      <c r="I33">
        <f>+G33</f>
        <v>2.1949599999970815</v>
      </c>
      <c r="O33">
        <f t="shared" ca="1" si="2"/>
        <v>1.9358297516840639</v>
      </c>
      <c r="Q33" s="1">
        <f t="shared" si="3"/>
        <v>12946.509999999998</v>
      </c>
    </row>
    <row r="34" spans="1:17">
      <c r="A34" s="21" t="s">
        <v>108</v>
      </c>
      <c r="B34" s="23" t="s">
        <v>49</v>
      </c>
      <c r="C34" s="22">
        <v>27980.22</v>
      </c>
      <c r="D34" s="2"/>
      <c r="E34">
        <f t="shared" si="0"/>
        <v>-1491.7086194548594</v>
      </c>
      <c r="F34" s="24">
        <f t="shared" si="4"/>
        <v>-1492</v>
      </c>
      <c r="G34">
        <f t="shared" si="1"/>
        <v>2.2132800000035786</v>
      </c>
      <c r="I34">
        <f>+G34</f>
        <v>2.2132800000035786</v>
      </c>
      <c r="O34">
        <f t="shared" ca="1" si="2"/>
        <v>1.9350095282679001</v>
      </c>
      <c r="Q34" s="1">
        <f t="shared" si="3"/>
        <v>12961.720000000001</v>
      </c>
    </row>
    <row r="35" spans="1:17">
      <c r="A35" s="21" t="s">
        <v>108</v>
      </c>
      <c r="B35" s="23" t="s">
        <v>49</v>
      </c>
      <c r="C35" s="22">
        <v>27995.4</v>
      </c>
      <c r="D35" s="2"/>
      <c r="E35">
        <f t="shared" si="0"/>
        <v>-1489.710157138644</v>
      </c>
      <c r="F35" s="24">
        <f t="shared" si="4"/>
        <v>-1490</v>
      </c>
      <c r="G35">
        <f t="shared" si="1"/>
        <v>2.201600000000326</v>
      </c>
      <c r="I35">
        <f>+G35</f>
        <v>2.201600000000326</v>
      </c>
      <c r="O35">
        <f t="shared" ca="1" si="2"/>
        <v>1.9341893048517362</v>
      </c>
      <c r="Q35" s="1">
        <f t="shared" si="3"/>
        <v>12976.900000000001</v>
      </c>
    </row>
    <row r="36" spans="1:17">
      <c r="A36" s="21" t="s">
        <v>81</v>
      </c>
      <c r="B36" s="23" t="s">
        <v>49</v>
      </c>
      <c r="C36" s="22">
        <v>28010.645</v>
      </c>
      <c r="D36" s="2"/>
      <c r="E36">
        <f t="shared" si="0"/>
        <v>-1487.7031375068459</v>
      </c>
      <c r="F36" s="24">
        <f t="shared" si="4"/>
        <v>-1488</v>
      </c>
      <c r="G36">
        <f t="shared" si="1"/>
        <v>2.2549200000030396</v>
      </c>
      <c r="I36">
        <f>+G36</f>
        <v>2.2549200000030396</v>
      </c>
      <c r="O36">
        <f t="shared" ca="1" si="2"/>
        <v>1.9333690814355724</v>
      </c>
      <c r="Q36" s="1">
        <f t="shared" si="3"/>
        <v>12992.145</v>
      </c>
    </row>
    <row r="37" spans="1:17">
      <c r="A37" s="21" t="s">
        <v>108</v>
      </c>
      <c r="B37" s="23" t="s">
        <v>49</v>
      </c>
      <c r="C37" s="22">
        <v>28025.86</v>
      </c>
      <c r="D37" s="2"/>
      <c r="E37">
        <f t="shared" si="0"/>
        <v>-1485.7000674053165</v>
      </c>
      <c r="F37" s="24">
        <f t="shared" si="4"/>
        <v>-1486</v>
      </c>
      <c r="G37">
        <f t="shared" si="1"/>
        <v>2.2782399999996414</v>
      </c>
      <c r="I37">
        <f>+G37</f>
        <v>2.2782399999996414</v>
      </c>
      <c r="O37">
        <f t="shared" ca="1" si="2"/>
        <v>1.9325488580194086</v>
      </c>
      <c r="Q37" s="1">
        <f t="shared" si="3"/>
        <v>13007.36</v>
      </c>
    </row>
    <row r="38" spans="1:17">
      <c r="A38" s="21" t="s">
        <v>108</v>
      </c>
      <c r="B38" s="23" t="s">
        <v>49</v>
      </c>
      <c r="C38" s="22">
        <v>28041.41</v>
      </c>
      <c r="D38" s="2"/>
      <c r="E38">
        <f t="shared" si="0"/>
        <v>-1483.6528942157813</v>
      </c>
      <c r="F38" s="24">
        <f t="shared" si="4"/>
        <v>-1484</v>
      </c>
      <c r="G38">
        <f t="shared" si="1"/>
        <v>2.6365599999990081</v>
      </c>
      <c r="I38">
        <f>+G38</f>
        <v>2.6365599999990081</v>
      </c>
      <c r="O38">
        <f t="shared" ca="1" si="2"/>
        <v>1.9317286346032447</v>
      </c>
      <c r="Q38" s="1">
        <f t="shared" si="3"/>
        <v>13022.91</v>
      </c>
    </row>
    <row r="39" spans="1:17">
      <c r="A39" s="21" t="s">
        <v>108</v>
      </c>
      <c r="B39" s="23" t="s">
        <v>49</v>
      </c>
      <c r="C39" s="22">
        <v>28071.34</v>
      </c>
      <c r="D39" s="2"/>
      <c r="E39">
        <f t="shared" si="0"/>
        <v>-1479.7125795172094</v>
      </c>
      <c r="F39" s="24">
        <f t="shared" si="4"/>
        <v>-1480</v>
      </c>
      <c r="G39">
        <f t="shared" si="1"/>
        <v>2.1831999999994878</v>
      </c>
      <c r="I39">
        <f>+G39</f>
        <v>2.1831999999994878</v>
      </c>
      <c r="O39">
        <f t="shared" ca="1" si="2"/>
        <v>1.9300881877709168</v>
      </c>
      <c r="Q39" s="1">
        <f t="shared" si="3"/>
        <v>13052.84</v>
      </c>
    </row>
    <row r="40" spans="1:17">
      <c r="A40" s="21" t="s">
        <v>108</v>
      </c>
      <c r="B40" s="23" t="s">
        <v>49</v>
      </c>
      <c r="C40" s="22">
        <v>28086.61</v>
      </c>
      <c r="D40" s="2"/>
      <c r="E40">
        <f t="shared" si="0"/>
        <v>-1477.7022686101866</v>
      </c>
      <c r="F40" s="24">
        <f t="shared" si="4"/>
        <v>-1478</v>
      </c>
      <c r="G40">
        <f t="shared" si="1"/>
        <v>2.2615200000000186</v>
      </c>
      <c r="I40">
        <f>+G40</f>
        <v>2.2615200000000186</v>
      </c>
      <c r="O40">
        <f t="shared" ca="1" si="2"/>
        <v>1.9292679643547528</v>
      </c>
      <c r="Q40" s="1">
        <f t="shared" si="3"/>
        <v>13068.11</v>
      </c>
    </row>
    <row r="41" spans="1:17">
      <c r="A41" s="21" t="s">
        <v>142</v>
      </c>
      <c r="B41" s="23" t="s">
        <v>49</v>
      </c>
      <c r="C41" s="22">
        <v>29818.335999999999</v>
      </c>
      <c r="D41" s="2"/>
      <c r="E41">
        <f t="shared" si="0"/>
        <v>-1249.718793444833</v>
      </c>
      <c r="F41" s="24">
        <f t="shared" si="4"/>
        <v>-1250</v>
      </c>
      <c r="G41">
        <f t="shared" si="1"/>
        <v>2.135999999998603</v>
      </c>
      <c r="I41">
        <f>+G41</f>
        <v>2.135999999998603</v>
      </c>
      <c r="O41">
        <f t="shared" ca="1" si="2"/>
        <v>1.835762494912069</v>
      </c>
      <c r="Q41" s="1">
        <f t="shared" si="3"/>
        <v>14799.835999999999</v>
      </c>
    </row>
    <row r="42" spans="1:17">
      <c r="A42" s="21" t="s">
        <v>142</v>
      </c>
      <c r="B42" s="23" t="s">
        <v>49</v>
      </c>
      <c r="C42" s="22">
        <v>30182.905999999999</v>
      </c>
      <c r="D42" s="2"/>
      <c r="E42">
        <f t="shared" si="0"/>
        <v>-1201.7227851034252</v>
      </c>
      <c r="F42" s="24">
        <f t="shared" si="4"/>
        <v>-1202</v>
      </c>
      <c r="G42">
        <f t="shared" si="1"/>
        <v>2.1056799999969371</v>
      </c>
      <c r="I42">
        <f>+G42</f>
        <v>2.1056799999969371</v>
      </c>
      <c r="O42">
        <f t="shared" ca="1" si="2"/>
        <v>1.8160771329241354</v>
      </c>
      <c r="Q42" s="1">
        <f t="shared" si="3"/>
        <v>15164.405999999999</v>
      </c>
    </row>
    <row r="43" spans="1:17">
      <c r="A43" s="21" t="s">
        <v>81</v>
      </c>
      <c r="B43" s="23" t="s">
        <v>49</v>
      </c>
      <c r="C43" s="22">
        <v>32674.080000000002</v>
      </c>
      <c r="D43" s="2"/>
      <c r="E43">
        <f t="shared" si="0"/>
        <v>-873.75721447529156</v>
      </c>
      <c r="F43">
        <f t="shared" ref="F43:F68" si="5">ROUND(2*E43,0)/2</f>
        <v>-874</v>
      </c>
      <c r="G43">
        <f t="shared" si="1"/>
        <v>1.8441600000005565</v>
      </c>
      <c r="I43">
        <f>+G43</f>
        <v>1.8441600000005565</v>
      </c>
      <c r="O43">
        <f t="shared" ca="1" si="2"/>
        <v>1.6815604926732568</v>
      </c>
      <c r="Q43" s="1">
        <f t="shared" si="3"/>
        <v>17655.580000000002</v>
      </c>
    </row>
    <row r="44" spans="1:17">
      <c r="A44" s="21" t="s">
        <v>152</v>
      </c>
      <c r="B44" s="23" t="s">
        <v>49</v>
      </c>
      <c r="C44" s="22">
        <v>34193.089999999997</v>
      </c>
      <c r="D44" s="2"/>
      <c r="E44">
        <f t="shared" si="0"/>
        <v>-673.77801533470995</v>
      </c>
      <c r="F44">
        <f t="shared" si="5"/>
        <v>-674</v>
      </c>
      <c r="G44">
        <f t="shared" si="1"/>
        <v>1.6861599999974715</v>
      </c>
      <c r="I44">
        <f>+G44</f>
        <v>1.6861599999974715</v>
      </c>
      <c r="O44">
        <f t="shared" ca="1" si="2"/>
        <v>1.5995381510568674</v>
      </c>
      <c r="Q44" s="1">
        <f t="shared" si="3"/>
        <v>19174.589999999997</v>
      </c>
    </row>
    <row r="45" spans="1:17">
      <c r="A45" s="21" t="s">
        <v>95</v>
      </c>
      <c r="B45" s="23" t="s">
        <v>49</v>
      </c>
      <c r="C45" s="22">
        <v>35180.531999999999</v>
      </c>
      <c r="D45" s="2"/>
      <c r="E45">
        <f t="shared" si="0"/>
        <v>-543.78027973206395</v>
      </c>
      <c r="F45">
        <f t="shared" si="5"/>
        <v>-544</v>
      </c>
      <c r="G45">
        <f t="shared" si="1"/>
        <v>1.6689600000026985</v>
      </c>
      <c r="I45">
        <f>+G45</f>
        <v>1.6689600000026985</v>
      </c>
      <c r="O45">
        <f t="shared" ca="1" si="2"/>
        <v>1.5462236290062141</v>
      </c>
      <c r="Q45" s="1">
        <f t="shared" si="3"/>
        <v>20162.031999999999</v>
      </c>
    </row>
    <row r="46" spans="1:17">
      <c r="A46" s="21" t="s">
        <v>159</v>
      </c>
      <c r="B46" s="23" t="s">
        <v>49</v>
      </c>
      <c r="C46" s="22">
        <v>35302.050000000003</v>
      </c>
      <c r="D46" s="2"/>
      <c r="E46">
        <f t="shared" si="0"/>
        <v>-527.782312423642</v>
      </c>
      <c r="F46">
        <f t="shared" si="5"/>
        <v>-528</v>
      </c>
      <c r="G46">
        <f t="shared" si="1"/>
        <v>1.653519999999844</v>
      </c>
      <c r="I46">
        <f>+G46</f>
        <v>1.653519999999844</v>
      </c>
      <c r="O46">
        <f t="shared" ca="1" si="2"/>
        <v>1.539661841676903</v>
      </c>
      <c r="Q46" s="1">
        <f t="shared" si="3"/>
        <v>20283.550000000003</v>
      </c>
    </row>
    <row r="47" spans="1:17">
      <c r="A47" s="21" t="s">
        <v>162</v>
      </c>
      <c r="B47" s="23" t="s">
        <v>49</v>
      </c>
      <c r="C47" s="22">
        <v>35712.19</v>
      </c>
      <c r="D47" s="2"/>
      <c r="E47">
        <f t="shared" si="0"/>
        <v>-473.7869676033194</v>
      </c>
      <c r="F47">
        <f t="shared" si="5"/>
        <v>-474</v>
      </c>
      <c r="G47">
        <f t="shared" si="1"/>
        <v>1.6181600000054459</v>
      </c>
      <c r="I47">
        <f>+G47</f>
        <v>1.6181600000054459</v>
      </c>
      <c r="O47">
        <f t="shared" ca="1" si="2"/>
        <v>1.5175158094404779</v>
      </c>
      <c r="Q47" s="1">
        <f t="shared" si="3"/>
        <v>20693.690000000002</v>
      </c>
    </row>
    <row r="48" spans="1:17">
      <c r="A48" s="21" t="s">
        <v>95</v>
      </c>
      <c r="B48" s="23" t="s">
        <v>49</v>
      </c>
      <c r="C48" s="22">
        <v>36228.633000000002</v>
      </c>
      <c r="D48" s="2"/>
      <c r="E48">
        <f t="shared" si="0"/>
        <v>-405.79672557610462</v>
      </c>
      <c r="F48">
        <f t="shared" si="5"/>
        <v>-406</v>
      </c>
      <c r="G48">
        <f t="shared" si="1"/>
        <v>1.5440400000006775</v>
      </c>
      <c r="I48">
        <f>+G48</f>
        <v>1.5440400000006775</v>
      </c>
      <c r="O48">
        <f t="shared" ca="1" si="2"/>
        <v>1.4896282132909056</v>
      </c>
      <c r="Q48" s="1">
        <f t="shared" si="3"/>
        <v>21210.133000000002</v>
      </c>
    </row>
    <row r="49" spans="1:30">
      <c r="A49" s="21" t="s">
        <v>95</v>
      </c>
      <c r="B49" s="23" t="s">
        <v>49</v>
      </c>
      <c r="C49" s="22">
        <v>36395.686000000002</v>
      </c>
      <c r="D49" s="2"/>
      <c r="E49">
        <f t="shared" si="0"/>
        <v>-383.80402957408245</v>
      </c>
      <c r="F49">
        <f t="shared" si="5"/>
        <v>-384</v>
      </c>
      <c r="G49">
        <f t="shared" si="1"/>
        <v>1.4885599999979604</v>
      </c>
      <c r="I49">
        <f>+G49</f>
        <v>1.4885599999979604</v>
      </c>
      <c r="O49">
        <f t="shared" ca="1" si="2"/>
        <v>1.4806057557131027</v>
      </c>
      <c r="Q49" s="1">
        <f t="shared" si="3"/>
        <v>21377.186000000002</v>
      </c>
    </row>
    <row r="50" spans="1:30">
      <c r="A50" s="21" t="s">
        <v>95</v>
      </c>
      <c r="B50" s="23" t="s">
        <v>49</v>
      </c>
      <c r="C50" s="22">
        <v>36426.154999999999</v>
      </c>
      <c r="D50" s="2"/>
      <c r="E50">
        <f t="shared" si="0"/>
        <v>-379.79275498167436</v>
      </c>
      <c r="F50">
        <f t="shared" si="5"/>
        <v>-380</v>
      </c>
      <c r="G50">
        <f t="shared" si="1"/>
        <v>1.5741999999954714</v>
      </c>
      <c r="I50">
        <f>+G50</f>
        <v>1.5741999999954714</v>
      </c>
      <c r="O50">
        <f t="shared" ca="1" si="2"/>
        <v>1.4789653088807748</v>
      </c>
      <c r="Q50" s="1">
        <f t="shared" si="3"/>
        <v>21407.654999999999</v>
      </c>
    </row>
    <row r="51" spans="1:30">
      <c r="A51" s="21" t="s">
        <v>95</v>
      </c>
      <c r="B51" s="23" t="s">
        <v>49</v>
      </c>
      <c r="C51" s="22">
        <v>36456.536999999997</v>
      </c>
      <c r="D51" s="2"/>
      <c r="E51">
        <f t="shared" si="0"/>
        <v>-375.79293402704684</v>
      </c>
      <c r="F51">
        <f t="shared" si="5"/>
        <v>-376</v>
      </c>
      <c r="G51">
        <f t="shared" si="1"/>
        <v>1.5728399999934481</v>
      </c>
      <c r="I51">
        <f>+G51</f>
        <v>1.5728399999934481</v>
      </c>
      <c r="O51">
        <f t="shared" ca="1" si="2"/>
        <v>1.4773248620484472</v>
      </c>
      <c r="Q51" s="1">
        <f t="shared" si="3"/>
        <v>21438.036999999997</v>
      </c>
    </row>
    <row r="52" spans="1:30">
      <c r="A52" s="21" t="s">
        <v>99</v>
      </c>
      <c r="B52" s="23" t="s">
        <v>49</v>
      </c>
      <c r="C52" s="22">
        <v>36942.559999999998</v>
      </c>
      <c r="D52" s="2"/>
      <c r="E52">
        <f t="shared" si="0"/>
        <v>-311.80751569280056</v>
      </c>
      <c r="F52">
        <f t="shared" si="5"/>
        <v>-312</v>
      </c>
      <c r="G52">
        <f t="shared" si="1"/>
        <v>1.4620799999975134</v>
      </c>
      <c r="I52">
        <f>+G52</f>
        <v>1.4620799999975134</v>
      </c>
      <c r="O52">
        <f t="shared" ca="1" si="2"/>
        <v>1.4510777127312025</v>
      </c>
      <c r="Q52" s="1">
        <f t="shared" si="3"/>
        <v>21924.059999999998</v>
      </c>
    </row>
    <row r="53" spans="1:30">
      <c r="A53" s="21" t="s">
        <v>95</v>
      </c>
      <c r="B53" s="23" t="s">
        <v>49</v>
      </c>
      <c r="C53" s="22">
        <v>36957.758999999998</v>
      </c>
      <c r="D53" s="2"/>
      <c r="E53">
        <f t="shared" si="0"/>
        <v>-309.80655200741484</v>
      </c>
      <c r="F53">
        <f t="shared" si="5"/>
        <v>-310</v>
      </c>
      <c r="G53">
        <f t="shared" si="1"/>
        <v>1.4693999999944936</v>
      </c>
      <c r="I53">
        <f>+G53</f>
        <v>1.4693999999944936</v>
      </c>
      <c r="O53">
        <f t="shared" ca="1" si="2"/>
        <v>1.4502574893150386</v>
      </c>
      <c r="Q53" s="1">
        <f t="shared" si="3"/>
        <v>21939.258999999998</v>
      </c>
    </row>
    <row r="54" spans="1:30">
      <c r="A54" s="21" t="s">
        <v>99</v>
      </c>
      <c r="B54" s="23" t="s">
        <v>49</v>
      </c>
      <c r="C54" s="22">
        <v>37018.504000000001</v>
      </c>
      <c r="D54" s="2"/>
      <c r="E54">
        <f t="shared" si="0"/>
        <v>-301.80941146732937</v>
      </c>
      <c r="F54">
        <f t="shared" si="5"/>
        <v>-302</v>
      </c>
      <c r="G54">
        <f t="shared" si="1"/>
        <v>1.4476799999974901</v>
      </c>
      <c r="I54">
        <f>+G54</f>
        <v>1.4476799999974901</v>
      </c>
      <c r="O54">
        <f t="shared" ca="1" si="2"/>
        <v>1.4469765956503831</v>
      </c>
      <c r="Q54" s="1">
        <f t="shared" si="3"/>
        <v>22000.004000000001</v>
      </c>
    </row>
    <row r="55" spans="1:30">
      <c r="A55" s="21" t="s">
        <v>95</v>
      </c>
      <c r="B55" s="23" t="s">
        <v>49</v>
      </c>
      <c r="C55" s="22">
        <v>37170.372000000003</v>
      </c>
      <c r="D55" s="2"/>
      <c r="E55">
        <f t="shared" si="0"/>
        <v>-281.81583603656696</v>
      </c>
      <c r="F55">
        <f t="shared" si="5"/>
        <v>-282</v>
      </c>
      <c r="G55">
        <f t="shared" si="1"/>
        <v>1.3988800000006449</v>
      </c>
      <c r="I55">
        <f>+G55</f>
        <v>1.3988800000006449</v>
      </c>
      <c r="O55">
        <f t="shared" ca="1" si="2"/>
        <v>1.438774361488744</v>
      </c>
      <c r="Q55" s="1">
        <f t="shared" si="3"/>
        <v>22151.872000000003</v>
      </c>
    </row>
    <row r="56" spans="1:30">
      <c r="A56" s="21" t="s">
        <v>95</v>
      </c>
      <c r="B56" s="23" t="s">
        <v>49</v>
      </c>
      <c r="C56" s="22">
        <v>37519.775000000001</v>
      </c>
      <c r="D56" s="2"/>
      <c r="E56">
        <f t="shared" si="0"/>
        <v>-235.81657854825781</v>
      </c>
      <c r="F56">
        <f t="shared" si="5"/>
        <v>-236</v>
      </c>
      <c r="G56">
        <f t="shared" si="1"/>
        <v>1.3932400000048801</v>
      </c>
      <c r="I56">
        <f>+G56</f>
        <v>1.3932400000048801</v>
      </c>
      <c r="O56">
        <f t="shared" ca="1" si="2"/>
        <v>1.4199092229169745</v>
      </c>
      <c r="Q56" s="1">
        <f t="shared" si="3"/>
        <v>22501.275000000001</v>
      </c>
    </row>
    <row r="57" spans="1:30">
      <c r="A57" s="21" t="s">
        <v>195</v>
      </c>
      <c r="B57" s="23" t="s">
        <v>49</v>
      </c>
      <c r="C57" s="22">
        <v>37565.307000000001</v>
      </c>
      <c r="D57" s="2"/>
      <c r="E57">
        <f t="shared" si="0"/>
        <v>-229.82224480768411</v>
      </c>
      <c r="F57">
        <f t="shared" si="5"/>
        <v>-230</v>
      </c>
      <c r="G57">
        <f t="shared" si="1"/>
        <v>1.3502000000007683</v>
      </c>
      <c r="I57">
        <f>+G57</f>
        <v>1.3502000000007683</v>
      </c>
      <c r="O57">
        <f t="shared" ca="1" si="2"/>
        <v>1.4174485526684828</v>
      </c>
      <c r="Q57" s="1">
        <f t="shared" si="3"/>
        <v>22546.807000000001</v>
      </c>
    </row>
    <row r="58" spans="1:30">
      <c r="A58" s="21" t="s">
        <v>199</v>
      </c>
      <c r="B58" s="23" t="s">
        <v>49</v>
      </c>
      <c r="C58" s="22">
        <v>38643.961000000003</v>
      </c>
      <c r="D58" s="2"/>
      <c r="E58">
        <f t="shared" si="0"/>
        <v>-87.816357374562529</v>
      </c>
      <c r="F58">
        <f t="shared" si="5"/>
        <v>-88</v>
      </c>
      <c r="G58">
        <f t="shared" si="1"/>
        <v>1.3949200000060955</v>
      </c>
      <c r="I58">
        <f>+G58</f>
        <v>1.3949200000060955</v>
      </c>
      <c r="O58">
        <f t="shared" ca="1" si="2"/>
        <v>1.3592126901208463</v>
      </c>
      <c r="Q58" s="1">
        <f t="shared" si="3"/>
        <v>23625.461000000003</v>
      </c>
    </row>
    <row r="59" spans="1:30" ht="12.75" customHeight="1">
      <c r="A59" t="s">
        <v>12</v>
      </c>
      <c r="C59" s="2">
        <v>39311</v>
      </c>
      <c r="D59" s="2" t="s">
        <v>14</v>
      </c>
      <c r="E59">
        <f t="shared" si="0"/>
        <v>0</v>
      </c>
      <c r="F59">
        <f t="shared" si="5"/>
        <v>0</v>
      </c>
      <c r="G59">
        <f t="shared" si="1"/>
        <v>0</v>
      </c>
      <c r="H59">
        <f>+G59</f>
        <v>0</v>
      </c>
      <c r="O59">
        <f t="shared" ca="1" si="2"/>
        <v>1.323122859809635</v>
      </c>
      <c r="Q59" s="1">
        <f t="shared" si="3"/>
        <v>24292.5</v>
      </c>
    </row>
    <row r="60" spans="1:30" ht="12.75" customHeight="1">
      <c r="A60" t="s">
        <v>29</v>
      </c>
      <c r="C60" s="3">
        <v>42289.8</v>
      </c>
      <c r="D60" s="2"/>
      <c r="E60">
        <f t="shared" si="0"/>
        <v>392.16202552976404</v>
      </c>
      <c r="F60">
        <f t="shared" si="5"/>
        <v>392</v>
      </c>
      <c r="G60">
        <f t="shared" si="1"/>
        <v>1.2307199999995646</v>
      </c>
      <c r="I60">
        <f>+G60</f>
        <v>1.2307199999995646</v>
      </c>
      <c r="O60">
        <f t="shared" ca="1" si="2"/>
        <v>1.1623590702415116</v>
      </c>
      <c r="Q60" s="1">
        <f t="shared" si="3"/>
        <v>27271.300000000003</v>
      </c>
      <c r="AA60">
        <v>4</v>
      </c>
      <c r="AB60" t="s">
        <v>28</v>
      </c>
      <c r="AD60" t="s">
        <v>30</v>
      </c>
    </row>
    <row r="61" spans="1:30" ht="12.75" customHeight="1">
      <c r="A61" t="s">
        <v>32</v>
      </c>
      <c r="C61" s="3">
        <v>42684.61</v>
      </c>
      <c r="D61" s="2"/>
      <c r="E61">
        <f t="shared" si="0"/>
        <v>444.13916038252523</v>
      </c>
      <c r="F61">
        <f t="shared" si="5"/>
        <v>444</v>
      </c>
      <c r="G61">
        <f t="shared" si="1"/>
        <v>1.057039999999688</v>
      </c>
      <c r="I61">
        <f>+G61</f>
        <v>1.057039999999688</v>
      </c>
      <c r="O61">
        <f t="shared" ca="1" si="2"/>
        <v>1.1410332614212504</v>
      </c>
      <c r="Q61" s="1">
        <f t="shared" si="3"/>
        <v>27666.11</v>
      </c>
      <c r="Z61" t="s">
        <v>31</v>
      </c>
      <c r="AD61" t="s">
        <v>33</v>
      </c>
    </row>
    <row r="62" spans="1:30" ht="12.75" customHeight="1">
      <c r="A62" t="s">
        <v>34</v>
      </c>
      <c r="C62" s="3">
        <v>42715.5</v>
      </c>
      <c r="D62" s="2"/>
      <c r="E62">
        <f t="shared" si="0"/>
        <v>448.20586004971142</v>
      </c>
      <c r="F62">
        <f t="shared" si="5"/>
        <v>448</v>
      </c>
      <c r="G62">
        <f t="shared" si="1"/>
        <v>1.5636799999992945</v>
      </c>
      <c r="I62">
        <f>+G62</f>
        <v>1.5636799999992945</v>
      </c>
      <c r="O62">
        <f t="shared" ca="1" si="2"/>
        <v>1.1393928145889225</v>
      </c>
      <c r="Q62" s="1">
        <f t="shared" si="3"/>
        <v>27697</v>
      </c>
      <c r="Z62" t="s">
        <v>31</v>
      </c>
      <c r="AA62">
        <v>4</v>
      </c>
      <c r="AB62" t="s">
        <v>28</v>
      </c>
      <c r="AD62" t="s">
        <v>30</v>
      </c>
    </row>
    <row r="63" spans="1:30">
      <c r="A63" s="21" t="s">
        <v>217</v>
      </c>
      <c r="B63" s="23" t="s">
        <v>49</v>
      </c>
      <c r="C63" s="22">
        <v>46664.41</v>
      </c>
      <c r="D63" s="2"/>
      <c r="E63">
        <f t="shared" si="0"/>
        <v>968.08384589459536</v>
      </c>
      <c r="F63">
        <f t="shared" si="5"/>
        <v>968</v>
      </c>
      <c r="G63">
        <f t="shared" si="1"/>
        <v>0.63688000000547618</v>
      </c>
      <c r="I63">
        <f>+G63</f>
        <v>0.63688000000547618</v>
      </c>
      <c r="O63">
        <f t="shared" ca="1" si="2"/>
        <v>0.92613472638631</v>
      </c>
      <c r="Q63" s="1">
        <f t="shared" si="3"/>
        <v>31645.910000000003</v>
      </c>
    </row>
    <row r="64" spans="1:30" ht="12.75" customHeight="1">
      <c r="A64" t="s">
        <v>35</v>
      </c>
      <c r="C64" s="3">
        <v>47059.65</v>
      </c>
      <c r="D64" s="2"/>
      <c r="E64">
        <f t="shared" si="0"/>
        <v>1020.1175906812152</v>
      </c>
      <c r="F64">
        <f t="shared" si="5"/>
        <v>1020</v>
      </c>
      <c r="G64">
        <f t="shared" si="1"/>
        <v>0.89319999999861466</v>
      </c>
      <c r="I64">
        <f>+G64</f>
        <v>0.89319999999861466</v>
      </c>
      <c r="O64">
        <f t="shared" ca="1" si="2"/>
        <v>0.90480891756604875</v>
      </c>
      <c r="Q64" s="1">
        <f t="shared" si="3"/>
        <v>32041.15</v>
      </c>
      <c r="Z64" t="s">
        <v>31</v>
      </c>
      <c r="AD64" t="s">
        <v>33</v>
      </c>
    </row>
    <row r="65" spans="1:30" ht="12.75" customHeight="1">
      <c r="A65" t="s">
        <v>36</v>
      </c>
      <c r="C65" s="3">
        <v>47348.71</v>
      </c>
      <c r="D65" s="2"/>
      <c r="E65">
        <f t="shared" si="0"/>
        <v>1058.1726313350464</v>
      </c>
      <c r="F65">
        <f t="shared" si="5"/>
        <v>1058</v>
      </c>
      <c r="G65">
        <f t="shared" si="1"/>
        <v>1.311280000001716</v>
      </c>
      <c r="I65">
        <f>+G65</f>
        <v>1.311280000001716</v>
      </c>
      <c r="O65">
        <f t="shared" ca="1" si="2"/>
        <v>0.88922467265893479</v>
      </c>
      <c r="Q65" s="1">
        <f t="shared" si="3"/>
        <v>32330.21</v>
      </c>
      <c r="Z65" t="s">
        <v>31</v>
      </c>
      <c r="AD65" t="s">
        <v>33</v>
      </c>
    </row>
    <row r="66" spans="1:30" ht="12.75" customHeight="1">
      <c r="A66" t="s">
        <v>36</v>
      </c>
      <c r="C66" s="3">
        <v>47378.55</v>
      </c>
      <c r="D66" s="2"/>
      <c r="E66">
        <f t="shared" si="0"/>
        <v>1062.1010974428111</v>
      </c>
      <c r="F66">
        <f t="shared" si="5"/>
        <v>1062</v>
      </c>
      <c r="G66">
        <f t="shared" si="1"/>
        <v>0.76792000000568805</v>
      </c>
      <c r="I66">
        <f>+G66</f>
        <v>0.76792000000568805</v>
      </c>
      <c r="O66">
        <f t="shared" ca="1" si="2"/>
        <v>0.88758422582660701</v>
      </c>
      <c r="Q66" s="1">
        <f t="shared" si="3"/>
        <v>32360.050000000003</v>
      </c>
      <c r="Z66" t="s">
        <v>31</v>
      </c>
      <c r="AD66" t="s">
        <v>33</v>
      </c>
    </row>
    <row r="67" spans="1:30">
      <c r="A67" s="21" t="s">
        <v>234</v>
      </c>
      <c r="B67" s="23" t="s">
        <v>49</v>
      </c>
      <c r="C67" s="22">
        <v>51738.51</v>
      </c>
      <c r="D67" s="2"/>
      <c r="E67">
        <f t="shared" si="0"/>
        <v>1636.0942305261831</v>
      </c>
      <c r="F67">
        <f t="shared" si="5"/>
        <v>1636</v>
      </c>
      <c r="G67">
        <f t="shared" si="1"/>
        <v>0.7157599999991362</v>
      </c>
      <c r="I67">
        <f>+G67</f>
        <v>0.7157599999991362</v>
      </c>
      <c r="O67">
        <f t="shared" ca="1" si="2"/>
        <v>0.65218010538756932</v>
      </c>
      <c r="Q67" s="1">
        <f t="shared" si="3"/>
        <v>36720.01</v>
      </c>
    </row>
    <row r="68" spans="1:30">
      <c r="A68" s="6" t="s">
        <v>48</v>
      </c>
      <c r="B68" s="7" t="s">
        <v>49</v>
      </c>
      <c r="C68" s="6">
        <v>53196.845999999998</v>
      </c>
      <c r="D68" s="6" t="s">
        <v>50</v>
      </c>
      <c r="E68">
        <f t="shared" si="0"/>
        <v>1828.0856363483167</v>
      </c>
      <c r="F68">
        <f t="shared" si="5"/>
        <v>1828</v>
      </c>
      <c r="G68">
        <f t="shared" si="1"/>
        <v>0.65047999999660533</v>
      </c>
      <c r="I68">
        <f>+G68</f>
        <v>0.65047999999660533</v>
      </c>
      <c r="O68">
        <f t="shared" ca="1" si="2"/>
        <v>0.57343865743583544</v>
      </c>
      <c r="Q68" s="1">
        <f t="shared" si="3"/>
        <v>38178.345999999998</v>
      </c>
    </row>
    <row r="69" spans="1:30">
      <c r="B69" s="5"/>
      <c r="C69" s="2"/>
      <c r="D69" s="2"/>
    </row>
    <row r="70" spans="1:30">
      <c r="B70" s="5"/>
      <c r="C70" s="2"/>
      <c r="D70" s="2"/>
    </row>
    <row r="71" spans="1:30">
      <c r="B71" s="5"/>
      <c r="C71" s="2"/>
      <c r="D71" s="2"/>
    </row>
    <row r="72" spans="1:30">
      <c r="B72" s="5"/>
      <c r="C72" s="2"/>
      <c r="D72" s="2"/>
    </row>
    <row r="73" spans="1:30">
      <c r="B73" s="5"/>
      <c r="C73" s="2"/>
      <c r="D73" s="2"/>
    </row>
    <row r="74" spans="1:30">
      <c r="B74" s="5"/>
      <c r="C74" s="2"/>
      <c r="D74" s="2"/>
    </row>
    <row r="75" spans="1:30">
      <c r="B75" s="5"/>
      <c r="C75" s="2"/>
      <c r="D75" s="2"/>
    </row>
    <row r="76" spans="1:30">
      <c r="B76" s="5"/>
      <c r="C76" s="2"/>
      <c r="D76" s="2"/>
    </row>
    <row r="77" spans="1:30">
      <c r="B77" s="5"/>
      <c r="C77" s="2"/>
      <c r="D77" s="2"/>
    </row>
    <row r="78" spans="1:30">
      <c r="B78" s="5"/>
      <c r="C78" s="2"/>
      <c r="D78" s="2"/>
    </row>
    <row r="79" spans="1:30">
      <c r="B79" s="5"/>
      <c r="C79" s="2"/>
      <c r="D79" s="2"/>
    </row>
    <row r="80" spans="1:30">
      <c r="B80" s="5"/>
      <c r="C80" s="2"/>
      <c r="D80" s="2"/>
    </row>
    <row r="81" spans="2:4">
      <c r="B81" s="5"/>
      <c r="C81" s="2"/>
      <c r="D81" s="2"/>
    </row>
    <row r="82" spans="2:4">
      <c r="B82" s="5"/>
      <c r="C82" s="2"/>
      <c r="D82" s="2"/>
    </row>
    <row r="83" spans="2:4">
      <c r="B83" s="5"/>
      <c r="C83" s="2"/>
      <c r="D83" s="2"/>
    </row>
    <row r="84" spans="2:4">
      <c r="B84" s="5"/>
      <c r="C84" s="2"/>
      <c r="D84" s="2"/>
    </row>
    <row r="85" spans="2:4">
      <c r="B85" s="5"/>
      <c r="C85" s="2"/>
      <c r="D85" s="2"/>
    </row>
    <row r="86" spans="2:4">
      <c r="C86" s="2"/>
      <c r="D86" s="2"/>
    </row>
    <row r="87" spans="2:4">
      <c r="C87" s="2"/>
      <c r="D87" s="2"/>
    </row>
    <row r="88" spans="2:4">
      <c r="C88" s="2"/>
      <c r="D88" s="2"/>
    </row>
    <row r="89" spans="2:4">
      <c r="C89" s="2"/>
      <c r="D89" s="2"/>
    </row>
    <row r="90" spans="2:4">
      <c r="C90" s="2"/>
      <c r="D90" s="2"/>
    </row>
    <row r="91" spans="2:4">
      <c r="C91" s="2"/>
      <c r="D91" s="2"/>
    </row>
    <row r="92" spans="2:4">
      <c r="C92" s="2"/>
      <c r="D92" s="2"/>
    </row>
    <row r="93" spans="2:4">
      <c r="C93" s="2"/>
      <c r="D93" s="2"/>
    </row>
    <row r="94" spans="2:4">
      <c r="C94" s="2"/>
      <c r="D94" s="2"/>
    </row>
    <row r="95" spans="2:4">
      <c r="C95" s="2"/>
      <c r="D95" s="2"/>
    </row>
    <row r="96" spans="2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topLeftCell="A10" workbookViewId="0">
      <selection activeCell="A18" sqref="A18:C57"/>
    </sheetView>
  </sheetViews>
  <sheetFormatPr defaultRowHeight="12.75"/>
  <cols>
    <col min="1" max="1" width="19.7109375" style="2" customWidth="1"/>
    <col min="2" max="2" width="4.42578125" style="4" customWidth="1"/>
    <col min="3" max="3" width="12.7109375" style="2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2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8" t="s">
        <v>51</v>
      </c>
      <c r="I1" s="9" t="s">
        <v>52</v>
      </c>
      <c r="J1" s="10" t="s">
        <v>53</v>
      </c>
    </row>
    <row r="2" spans="1:16">
      <c r="I2" s="11" t="s">
        <v>54</v>
      </c>
      <c r="J2" s="12" t="s">
        <v>55</v>
      </c>
    </row>
    <row r="3" spans="1:16">
      <c r="A3" s="13" t="s">
        <v>56</v>
      </c>
      <c r="I3" s="11" t="s">
        <v>57</v>
      </c>
      <c r="J3" s="12" t="s">
        <v>58</v>
      </c>
    </row>
    <row r="4" spans="1:16">
      <c r="I4" s="11" t="s">
        <v>59</v>
      </c>
      <c r="J4" s="12" t="s">
        <v>58</v>
      </c>
    </row>
    <row r="5" spans="1:16" ht="13.5" thickBot="1">
      <c r="I5" s="14" t="s">
        <v>60</v>
      </c>
      <c r="J5" s="15" t="s">
        <v>50</v>
      </c>
    </row>
    <row r="10" spans="1:16" ht="13.5" thickBot="1"/>
    <row r="11" spans="1:16" ht="12.75" customHeight="1" thickBot="1">
      <c r="A11" s="2" t="str">
        <f t="shared" ref="A11:A57" si="0">P11</f>
        <v> BBS 17 </v>
      </c>
      <c r="B11" s="5" t="str">
        <f t="shared" ref="B11:B57" si="1">IF(H11=INT(H11),"I","II")</f>
        <v>I</v>
      </c>
      <c r="C11" s="2">
        <f t="shared" ref="C11:C57" si="2">1*G11</f>
        <v>42289.8</v>
      </c>
      <c r="D11" s="4" t="str">
        <f t="shared" ref="D11:D57" si="3">VLOOKUP(F11,I$1:J$5,2,FALSE)</f>
        <v>vis</v>
      </c>
      <c r="E11" s="16" t="e">
        <f>VLOOKUP(C11,#REF!,3,FALSE)</f>
        <v>#REF!</v>
      </c>
      <c r="F11" s="5" t="s">
        <v>60</v>
      </c>
      <c r="G11" s="4" t="str">
        <f t="shared" ref="G11:G57" si="4">MID(I11,3,LEN(I11)-3)</f>
        <v>42289.8</v>
      </c>
      <c r="H11" s="2">
        <f t="shared" ref="H11:H57" si="5">1*K11</f>
        <v>1516</v>
      </c>
      <c r="I11" s="17" t="s">
        <v>200</v>
      </c>
      <c r="J11" s="18" t="s">
        <v>201</v>
      </c>
      <c r="K11" s="17">
        <v>1516</v>
      </c>
      <c r="L11" s="17" t="s">
        <v>202</v>
      </c>
      <c r="M11" s="18" t="s">
        <v>65</v>
      </c>
      <c r="N11" s="18"/>
      <c r="O11" s="19" t="s">
        <v>203</v>
      </c>
      <c r="P11" s="19" t="s">
        <v>204</v>
      </c>
    </row>
    <row r="12" spans="1:16" ht="12.75" customHeight="1" thickBot="1">
      <c r="A12" s="2" t="str">
        <f t="shared" si="0"/>
        <v>IBVS 1249 </v>
      </c>
      <c r="B12" s="5" t="str">
        <f t="shared" si="1"/>
        <v>I</v>
      </c>
      <c r="C12" s="2">
        <f t="shared" si="2"/>
        <v>42684.61</v>
      </c>
      <c r="D12" s="4" t="str">
        <f t="shared" si="3"/>
        <v>vis</v>
      </c>
      <c r="E12" s="16" t="e">
        <f>VLOOKUP(C12,#REF!,3,FALSE)</f>
        <v>#REF!</v>
      </c>
      <c r="F12" s="5" t="s">
        <v>60</v>
      </c>
      <c r="G12" s="4" t="str">
        <f t="shared" si="4"/>
        <v>42684.61</v>
      </c>
      <c r="H12" s="2">
        <f t="shared" si="5"/>
        <v>1542</v>
      </c>
      <c r="I12" s="17" t="s">
        <v>205</v>
      </c>
      <c r="J12" s="18" t="s">
        <v>206</v>
      </c>
      <c r="K12" s="17">
        <v>1542</v>
      </c>
      <c r="L12" s="17" t="s">
        <v>111</v>
      </c>
      <c r="M12" s="18" t="s">
        <v>65</v>
      </c>
      <c r="N12" s="18"/>
      <c r="O12" s="19" t="s">
        <v>207</v>
      </c>
      <c r="P12" s="20" t="s">
        <v>208</v>
      </c>
    </row>
    <row r="13" spans="1:16" ht="12.75" customHeight="1" thickBot="1">
      <c r="A13" s="2" t="str">
        <f t="shared" si="0"/>
        <v> BBS 24 </v>
      </c>
      <c r="B13" s="5" t="str">
        <f t="shared" si="1"/>
        <v>I</v>
      </c>
      <c r="C13" s="2">
        <f t="shared" si="2"/>
        <v>42715.5</v>
      </c>
      <c r="D13" s="4" t="str">
        <f t="shared" si="3"/>
        <v>vis</v>
      </c>
      <c r="E13" s="16" t="e">
        <f>VLOOKUP(C13,#REF!,3,FALSE)</f>
        <v>#REF!</v>
      </c>
      <c r="F13" s="5" t="s">
        <v>60</v>
      </c>
      <c r="G13" s="4" t="str">
        <f t="shared" si="4"/>
        <v>42715.5</v>
      </c>
      <c r="H13" s="2">
        <f t="shared" si="5"/>
        <v>1544</v>
      </c>
      <c r="I13" s="17" t="s">
        <v>209</v>
      </c>
      <c r="J13" s="18" t="s">
        <v>210</v>
      </c>
      <c r="K13" s="17">
        <v>1544</v>
      </c>
      <c r="L13" s="17" t="s">
        <v>211</v>
      </c>
      <c r="M13" s="18" t="s">
        <v>65</v>
      </c>
      <c r="N13" s="18"/>
      <c r="O13" s="19" t="s">
        <v>203</v>
      </c>
      <c r="P13" s="19" t="s">
        <v>212</v>
      </c>
    </row>
    <row r="14" spans="1:16" ht="12.75" customHeight="1" thickBot="1">
      <c r="A14" s="2" t="str">
        <f t="shared" si="0"/>
        <v>BAVM 50 </v>
      </c>
      <c r="B14" s="5" t="str">
        <f t="shared" si="1"/>
        <v>I</v>
      </c>
      <c r="C14" s="2">
        <f t="shared" si="2"/>
        <v>47059.65</v>
      </c>
      <c r="D14" s="4" t="str">
        <f t="shared" si="3"/>
        <v>vis</v>
      </c>
      <c r="E14" s="16" t="e">
        <f>VLOOKUP(C14,#REF!,3,FALSE)</f>
        <v>#REF!</v>
      </c>
      <c r="F14" s="5" t="s">
        <v>60</v>
      </c>
      <c r="G14" s="4" t="str">
        <f t="shared" si="4"/>
        <v>47059.65</v>
      </c>
      <c r="H14" s="2">
        <f t="shared" si="5"/>
        <v>1830</v>
      </c>
      <c r="I14" s="17" t="s">
        <v>218</v>
      </c>
      <c r="J14" s="18" t="s">
        <v>219</v>
      </c>
      <c r="K14" s="17">
        <v>1830</v>
      </c>
      <c r="L14" s="17" t="s">
        <v>220</v>
      </c>
      <c r="M14" s="18" t="s">
        <v>65</v>
      </c>
      <c r="N14" s="18"/>
      <c r="O14" s="19" t="s">
        <v>221</v>
      </c>
      <c r="P14" s="20" t="s">
        <v>222</v>
      </c>
    </row>
    <row r="15" spans="1:16" ht="12.75" customHeight="1" thickBot="1">
      <c r="A15" s="2" t="str">
        <f t="shared" si="0"/>
        <v>BAVM 52 </v>
      </c>
      <c r="B15" s="5" t="str">
        <f t="shared" si="1"/>
        <v>I</v>
      </c>
      <c r="C15" s="2">
        <f t="shared" si="2"/>
        <v>47348.71</v>
      </c>
      <c r="D15" s="4" t="str">
        <f t="shared" si="3"/>
        <v>vis</v>
      </c>
      <c r="E15" s="16" t="e">
        <f>VLOOKUP(C15,#REF!,3,FALSE)</f>
        <v>#REF!</v>
      </c>
      <c r="F15" s="5" t="s">
        <v>60</v>
      </c>
      <c r="G15" s="4" t="str">
        <f t="shared" si="4"/>
        <v>47348.71</v>
      </c>
      <c r="H15" s="2">
        <f t="shared" si="5"/>
        <v>1849</v>
      </c>
      <c r="I15" s="17" t="s">
        <v>223</v>
      </c>
      <c r="J15" s="18" t="s">
        <v>224</v>
      </c>
      <c r="K15" s="17">
        <v>1849</v>
      </c>
      <c r="L15" s="17" t="s">
        <v>225</v>
      </c>
      <c r="M15" s="18" t="s">
        <v>65</v>
      </c>
      <c r="N15" s="18"/>
      <c r="O15" s="19" t="s">
        <v>221</v>
      </c>
      <c r="P15" s="20" t="s">
        <v>226</v>
      </c>
    </row>
    <row r="16" spans="1:16" ht="12.75" customHeight="1" thickBot="1">
      <c r="A16" s="2" t="str">
        <f t="shared" si="0"/>
        <v>BAVM 52 </v>
      </c>
      <c r="B16" s="5" t="str">
        <f t="shared" si="1"/>
        <v>I</v>
      </c>
      <c r="C16" s="2">
        <f t="shared" si="2"/>
        <v>47378.55</v>
      </c>
      <c r="D16" s="4" t="str">
        <f t="shared" si="3"/>
        <v>vis</v>
      </c>
      <c r="E16" s="16" t="e">
        <f>VLOOKUP(C16,#REF!,3,FALSE)</f>
        <v>#REF!</v>
      </c>
      <c r="F16" s="5" t="s">
        <v>60</v>
      </c>
      <c r="G16" s="4" t="str">
        <f t="shared" si="4"/>
        <v>47378.55</v>
      </c>
      <c r="H16" s="2">
        <f t="shared" si="5"/>
        <v>1851</v>
      </c>
      <c r="I16" s="17" t="s">
        <v>227</v>
      </c>
      <c r="J16" s="18" t="s">
        <v>228</v>
      </c>
      <c r="K16" s="17">
        <v>1851</v>
      </c>
      <c r="L16" s="17" t="s">
        <v>132</v>
      </c>
      <c r="M16" s="18" t="s">
        <v>65</v>
      </c>
      <c r="N16" s="18"/>
      <c r="O16" s="19" t="s">
        <v>229</v>
      </c>
      <c r="P16" s="20" t="s">
        <v>226</v>
      </c>
    </row>
    <row r="17" spans="1:16" ht="12.75" customHeight="1" thickBot="1">
      <c r="A17" s="2" t="str">
        <f t="shared" si="0"/>
        <v>BAVM 174 </v>
      </c>
      <c r="B17" s="5" t="str">
        <f t="shared" si="1"/>
        <v>I</v>
      </c>
      <c r="C17" s="2">
        <f t="shared" si="2"/>
        <v>53196.845999999998</v>
      </c>
      <c r="D17" s="4" t="str">
        <f t="shared" si="3"/>
        <v>vis</v>
      </c>
      <c r="E17" s="16" t="e">
        <f>VLOOKUP(C17,#REF!,3,FALSE)</f>
        <v>#REF!</v>
      </c>
      <c r="F17" s="5" t="s">
        <v>60</v>
      </c>
      <c r="G17" s="4" t="str">
        <f t="shared" si="4"/>
        <v>53196.846</v>
      </c>
      <c r="H17" s="2">
        <f t="shared" si="5"/>
        <v>2234</v>
      </c>
      <c r="I17" s="17" t="s">
        <v>235</v>
      </c>
      <c r="J17" s="18" t="s">
        <v>236</v>
      </c>
      <c r="K17" s="17">
        <v>2234</v>
      </c>
      <c r="L17" s="17" t="s">
        <v>237</v>
      </c>
      <c r="M17" s="18" t="s">
        <v>65</v>
      </c>
      <c r="N17" s="18"/>
      <c r="O17" s="19" t="s">
        <v>233</v>
      </c>
      <c r="P17" s="20" t="s">
        <v>238</v>
      </c>
    </row>
    <row r="18" spans="1:16" ht="12.75" customHeight="1" thickBot="1">
      <c r="A18" s="2" t="str">
        <f t="shared" si="0"/>
        <v> AN 4558 </v>
      </c>
      <c r="B18" s="5" t="str">
        <f t="shared" si="1"/>
        <v>I</v>
      </c>
      <c r="C18" s="2">
        <f t="shared" si="2"/>
        <v>19276.251</v>
      </c>
      <c r="D18" s="4" t="str">
        <f t="shared" si="3"/>
        <v>vis</v>
      </c>
      <c r="E18" s="16" t="e">
        <f>VLOOKUP(C18,#REF!,3,FALSE)</f>
        <v>#REF!</v>
      </c>
      <c r="F18" s="5" t="s">
        <v>60</v>
      </c>
      <c r="G18" s="4" t="str">
        <f t="shared" si="4"/>
        <v>19276.251</v>
      </c>
      <c r="H18" s="2">
        <f t="shared" si="5"/>
        <v>1</v>
      </c>
      <c r="I18" s="17" t="s">
        <v>62</v>
      </c>
      <c r="J18" s="18" t="s">
        <v>63</v>
      </c>
      <c r="K18" s="17">
        <v>1</v>
      </c>
      <c r="L18" s="17" t="s">
        <v>64</v>
      </c>
      <c r="M18" s="18" t="s">
        <v>65</v>
      </c>
      <c r="N18" s="18"/>
      <c r="O18" s="19" t="s">
        <v>66</v>
      </c>
      <c r="P18" s="19" t="s">
        <v>67</v>
      </c>
    </row>
    <row r="19" spans="1:16" ht="12.75" customHeight="1" thickBot="1">
      <c r="A19" s="2" t="str">
        <f t="shared" si="0"/>
        <v> LAWS 20.65 </v>
      </c>
      <c r="B19" s="5" t="str">
        <f t="shared" si="1"/>
        <v>I</v>
      </c>
      <c r="C19" s="2">
        <f t="shared" si="2"/>
        <v>19640.900000000001</v>
      </c>
      <c r="D19" s="4" t="str">
        <f t="shared" si="3"/>
        <v>vis</v>
      </c>
      <c r="E19" s="16" t="e">
        <f>VLOOKUP(C19,#REF!,3,FALSE)</f>
        <v>#REF!</v>
      </c>
      <c r="F19" s="5" t="s">
        <v>60</v>
      </c>
      <c r="G19" s="4" t="str">
        <f t="shared" si="4"/>
        <v>19640.90</v>
      </c>
      <c r="H19" s="2">
        <f t="shared" si="5"/>
        <v>25</v>
      </c>
      <c r="I19" s="17" t="s">
        <v>68</v>
      </c>
      <c r="J19" s="18" t="s">
        <v>69</v>
      </c>
      <c r="K19" s="17">
        <v>25</v>
      </c>
      <c r="L19" s="17" t="s">
        <v>70</v>
      </c>
      <c r="M19" s="18" t="s">
        <v>65</v>
      </c>
      <c r="N19" s="18"/>
      <c r="O19" s="19" t="s">
        <v>71</v>
      </c>
      <c r="P19" s="19" t="s">
        <v>72</v>
      </c>
    </row>
    <row r="20" spans="1:16" ht="12.75" customHeight="1" thickBot="1">
      <c r="A20" s="2" t="str">
        <f t="shared" si="0"/>
        <v> AAC 1.12 </v>
      </c>
      <c r="B20" s="5" t="str">
        <f t="shared" si="1"/>
        <v>I</v>
      </c>
      <c r="C20" s="2">
        <f t="shared" si="2"/>
        <v>23605.360000000001</v>
      </c>
      <c r="D20" s="4" t="str">
        <f t="shared" si="3"/>
        <v>vis</v>
      </c>
      <c r="E20" s="16" t="e">
        <f>VLOOKUP(C20,#REF!,3,FALSE)</f>
        <v>#REF!</v>
      </c>
      <c r="F20" s="5" t="s">
        <v>60</v>
      </c>
      <c r="G20" s="4" t="str">
        <f t="shared" si="4"/>
        <v>23605.36</v>
      </c>
      <c r="H20" s="2">
        <f t="shared" si="5"/>
        <v>286</v>
      </c>
      <c r="I20" s="17" t="s">
        <v>73</v>
      </c>
      <c r="J20" s="18" t="s">
        <v>74</v>
      </c>
      <c r="K20" s="17">
        <v>286</v>
      </c>
      <c r="L20" s="17" t="s">
        <v>75</v>
      </c>
      <c r="M20" s="18" t="s">
        <v>65</v>
      </c>
      <c r="N20" s="18"/>
      <c r="O20" s="19" t="s">
        <v>76</v>
      </c>
      <c r="P20" s="19" t="s">
        <v>77</v>
      </c>
    </row>
    <row r="21" spans="1:16" ht="12.75" customHeight="1" thickBot="1">
      <c r="A21" s="2" t="str">
        <f t="shared" si="0"/>
        <v> AA 26.342 </v>
      </c>
      <c r="B21" s="5" t="str">
        <f t="shared" si="1"/>
        <v>I</v>
      </c>
      <c r="C21" s="2">
        <f t="shared" si="2"/>
        <v>25185.184000000001</v>
      </c>
      <c r="D21" s="4" t="str">
        <f t="shared" si="3"/>
        <v>vis</v>
      </c>
      <c r="E21" s="16" t="e">
        <f>VLOOKUP(C21,#REF!,3,FALSE)</f>
        <v>#REF!</v>
      </c>
      <c r="F21" s="5" t="s">
        <v>60</v>
      </c>
      <c r="G21" s="4" t="str">
        <f t="shared" si="4"/>
        <v>25185.184</v>
      </c>
      <c r="H21" s="2">
        <f t="shared" si="5"/>
        <v>390</v>
      </c>
      <c r="I21" s="17" t="s">
        <v>78</v>
      </c>
      <c r="J21" s="18" t="s">
        <v>79</v>
      </c>
      <c r="K21" s="17">
        <v>390</v>
      </c>
      <c r="L21" s="17" t="s">
        <v>80</v>
      </c>
      <c r="M21" s="18" t="s">
        <v>65</v>
      </c>
      <c r="N21" s="18"/>
      <c r="O21" s="19" t="s">
        <v>76</v>
      </c>
      <c r="P21" s="19" t="s">
        <v>81</v>
      </c>
    </row>
    <row r="22" spans="1:16" ht="12.75" customHeight="1" thickBot="1">
      <c r="A22" s="2" t="str">
        <f t="shared" si="0"/>
        <v> AN 238.209 </v>
      </c>
      <c r="B22" s="5" t="str">
        <f t="shared" si="1"/>
        <v>I</v>
      </c>
      <c r="C22" s="2">
        <f t="shared" si="2"/>
        <v>25823.3</v>
      </c>
      <c r="D22" s="4" t="str">
        <f t="shared" si="3"/>
        <v>vis</v>
      </c>
      <c r="E22" s="16" t="e">
        <f>VLOOKUP(C22,#REF!,3,FALSE)</f>
        <v>#REF!</v>
      </c>
      <c r="F22" s="5" t="s">
        <v>60</v>
      </c>
      <c r="G22" s="4" t="str">
        <f t="shared" si="4"/>
        <v>25823.30</v>
      </c>
      <c r="H22" s="2">
        <f t="shared" si="5"/>
        <v>432</v>
      </c>
      <c r="I22" s="17" t="s">
        <v>82</v>
      </c>
      <c r="J22" s="18" t="s">
        <v>83</v>
      </c>
      <c r="K22" s="17">
        <v>432</v>
      </c>
      <c r="L22" s="17" t="s">
        <v>84</v>
      </c>
      <c r="M22" s="18" t="s">
        <v>65</v>
      </c>
      <c r="N22" s="18"/>
      <c r="O22" s="19" t="s">
        <v>85</v>
      </c>
      <c r="P22" s="19" t="s">
        <v>86</v>
      </c>
    </row>
    <row r="23" spans="1:16" ht="12.75" customHeight="1" thickBot="1">
      <c r="A23" s="2" t="str">
        <f t="shared" si="0"/>
        <v> AA 26.342 </v>
      </c>
      <c r="B23" s="5" t="str">
        <f t="shared" si="1"/>
        <v>I</v>
      </c>
      <c r="C23" s="2">
        <f t="shared" si="2"/>
        <v>25883.97</v>
      </c>
      <c r="D23" s="4" t="str">
        <f t="shared" si="3"/>
        <v>vis</v>
      </c>
      <c r="E23" s="16" t="e">
        <f>VLOOKUP(C23,#REF!,3,FALSE)</f>
        <v>#REF!</v>
      </c>
      <c r="F23" s="5" t="s">
        <v>60</v>
      </c>
      <c r="G23" s="4" t="str">
        <f t="shared" si="4"/>
        <v>25883.970</v>
      </c>
      <c r="H23" s="2">
        <f t="shared" si="5"/>
        <v>436</v>
      </c>
      <c r="I23" s="17" t="s">
        <v>87</v>
      </c>
      <c r="J23" s="18" t="s">
        <v>88</v>
      </c>
      <c r="K23" s="17">
        <v>436</v>
      </c>
      <c r="L23" s="17" t="s">
        <v>89</v>
      </c>
      <c r="M23" s="18" t="s">
        <v>65</v>
      </c>
      <c r="N23" s="18"/>
      <c r="O23" s="19" t="s">
        <v>76</v>
      </c>
      <c r="P23" s="19" t="s">
        <v>81</v>
      </c>
    </row>
    <row r="24" spans="1:16" ht="12.75" customHeight="1" thickBot="1">
      <c r="A24" s="2" t="str">
        <f t="shared" si="0"/>
        <v> AC 230.10 </v>
      </c>
      <c r="B24" s="5" t="str">
        <f t="shared" si="1"/>
        <v>I</v>
      </c>
      <c r="C24" s="2">
        <f t="shared" si="2"/>
        <v>26370.101999999999</v>
      </c>
      <c r="D24" s="4" t="str">
        <f t="shared" si="3"/>
        <v>vis</v>
      </c>
      <c r="E24" s="16" t="e">
        <f>VLOOKUP(C24,#REF!,3,FALSE)</f>
        <v>#REF!</v>
      </c>
      <c r="F24" s="5" t="s">
        <v>60</v>
      </c>
      <c r="G24" s="4" t="str">
        <f t="shared" si="4"/>
        <v>26370.102</v>
      </c>
      <c r="H24" s="2">
        <f t="shared" si="5"/>
        <v>468</v>
      </c>
      <c r="I24" s="17" t="s">
        <v>90</v>
      </c>
      <c r="J24" s="18" t="s">
        <v>91</v>
      </c>
      <c r="K24" s="17">
        <v>468</v>
      </c>
      <c r="L24" s="17" t="s">
        <v>92</v>
      </c>
      <c r="M24" s="18" t="s">
        <v>93</v>
      </c>
      <c r="N24" s="18"/>
      <c r="O24" s="19" t="s">
        <v>94</v>
      </c>
      <c r="P24" s="19" t="s">
        <v>95</v>
      </c>
    </row>
    <row r="25" spans="1:16" ht="12.75" customHeight="1" thickBot="1">
      <c r="A25" s="2" t="str">
        <f t="shared" si="0"/>
        <v> PZ 17.473 </v>
      </c>
      <c r="B25" s="5" t="str">
        <f t="shared" si="1"/>
        <v>I</v>
      </c>
      <c r="C25" s="2">
        <f t="shared" si="2"/>
        <v>26415.715</v>
      </c>
      <c r="D25" s="4" t="str">
        <f t="shared" si="3"/>
        <v>vis</v>
      </c>
      <c r="E25" s="16" t="e">
        <f>VLOOKUP(C25,#REF!,3,FALSE)</f>
        <v>#REF!</v>
      </c>
      <c r="F25" s="5" t="s">
        <v>60</v>
      </c>
      <c r="G25" s="4" t="str">
        <f t="shared" si="4"/>
        <v>26415.715</v>
      </c>
      <c r="H25" s="2">
        <f t="shared" si="5"/>
        <v>471</v>
      </c>
      <c r="I25" s="17" t="s">
        <v>96</v>
      </c>
      <c r="J25" s="18" t="s">
        <v>97</v>
      </c>
      <c r="K25" s="17">
        <v>471</v>
      </c>
      <c r="L25" s="17" t="s">
        <v>98</v>
      </c>
      <c r="M25" s="18" t="s">
        <v>61</v>
      </c>
      <c r="N25" s="18"/>
      <c r="O25" s="19" t="s">
        <v>94</v>
      </c>
      <c r="P25" s="19" t="s">
        <v>99</v>
      </c>
    </row>
    <row r="26" spans="1:16" ht="12.75" customHeight="1" thickBot="1">
      <c r="A26" s="2" t="str">
        <f t="shared" si="0"/>
        <v> AA 26.342 </v>
      </c>
      <c r="B26" s="5" t="str">
        <f t="shared" si="1"/>
        <v>I</v>
      </c>
      <c r="C26" s="2">
        <f t="shared" si="2"/>
        <v>27327.18</v>
      </c>
      <c r="D26" s="4" t="str">
        <f t="shared" si="3"/>
        <v>vis</v>
      </c>
      <c r="E26" s="16" t="e">
        <f>VLOOKUP(C26,#REF!,3,FALSE)</f>
        <v>#REF!</v>
      </c>
      <c r="F26" s="5" t="s">
        <v>60</v>
      </c>
      <c r="G26" s="4" t="str">
        <f t="shared" si="4"/>
        <v>27327.180</v>
      </c>
      <c r="H26" s="2">
        <f t="shared" si="5"/>
        <v>531</v>
      </c>
      <c r="I26" s="17" t="s">
        <v>100</v>
      </c>
      <c r="J26" s="18" t="s">
        <v>101</v>
      </c>
      <c r="K26" s="17">
        <v>531</v>
      </c>
      <c r="L26" s="17" t="s">
        <v>102</v>
      </c>
      <c r="M26" s="18" t="s">
        <v>65</v>
      </c>
      <c r="N26" s="18"/>
      <c r="O26" s="19" t="s">
        <v>103</v>
      </c>
      <c r="P26" s="19" t="s">
        <v>81</v>
      </c>
    </row>
    <row r="27" spans="1:16" ht="12.75" customHeight="1" thickBot="1">
      <c r="A27" s="2" t="str">
        <f t="shared" si="0"/>
        <v> AN 259.192 </v>
      </c>
      <c r="B27" s="5" t="str">
        <f t="shared" si="1"/>
        <v>I</v>
      </c>
      <c r="C27" s="2">
        <f t="shared" si="2"/>
        <v>27630.49</v>
      </c>
      <c r="D27" s="4" t="str">
        <f t="shared" si="3"/>
        <v>vis</v>
      </c>
      <c r="E27" s="16" t="e">
        <f>VLOOKUP(C27,#REF!,3,FALSE)</f>
        <v>#REF!</v>
      </c>
      <c r="F27" s="5" t="s">
        <v>60</v>
      </c>
      <c r="G27" s="4" t="str">
        <f t="shared" si="4"/>
        <v>27630.49</v>
      </c>
      <c r="H27" s="2">
        <f t="shared" si="5"/>
        <v>551</v>
      </c>
      <c r="I27" s="17" t="s">
        <v>104</v>
      </c>
      <c r="J27" s="18" t="s">
        <v>105</v>
      </c>
      <c r="K27" s="17">
        <v>551</v>
      </c>
      <c r="L27" s="17" t="s">
        <v>106</v>
      </c>
      <c r="M27" s="18" t="s">
        <v>65</v>
      </c>
      <c r="N27" s="18"/>
      <c r="O27" s="19" t="s">
        <v>107</v>
      </c>
      <c r="P27" s="19" t="s">
        <v>108</v>
      </c>
    </row>
    <row r="28" spans="1:16" ht="12.75" customHeight="1" thickBot="1">
      <c r="A28" s="2" t="str">
        <f t="shared" si="0"/>
        <v> AN 259.192 </v>
      </c>
      <c r="B28" s="5" t="str">
        <f t="shared" si="1"/>
        <v>I</v>
      </c>
      <c r="C28" s="2">
        <f t="shared" si="2"/>
        <v>27661.5</v>
      </c>
      <c r="D28" s="4" t="str">
        <f t="shared" si="3"/>
        <v>vis</v>
      </c>
      <c r="E28" s="16" t="e">
        <f>VLOOKUP(C28,#REF!,3,FALSE)</f>
        <v>#REF!</v>
      </c>
      <c r="F28" s="5" t="s">
        <v>60</v>
      </c>
      <c r="G28" s="4" t="str">
        <f t="shared" si="4"/>
        <v>27661.50</v>
      </c>
      <c r="H28" s="2">
        <f t="shared" si="5"/>
        <v>553</v>
      </c>
      <c r="I28" s="17" t="s">
        <v>109</v>
      </c>
      <c r="J28" s="18" t="s">
        <v>110</v>
      </c>
      <c r="K28" s="17">
        <v>553</v>
      </c>
      <c r="L28" s="17" t="s">
        <v>111</v>
      </c>
      <c r="M28" s="18" t="s">
        <v>65</v>
      </c>
      <c r="N28" s="18"/>
      <c r="O28" s="19" t="s">
        <v>107</v>
      </c>
      <c r="P28" s="19" t="s">
        <v>108</v>
      </c>
    </row>
    <row r="29" spans="1:16" ht="12.75" customHeight="1" thickBot="1">
      <c r="A29" s="2" t="str">
        <f t="shared" si="0"/>
        <v> AN 259.192 </v>
      </c>
      <c r="B29" s="5" t="str">
        <f t="shared" si="1"/>
        <v>I</v>
      </c>
      <c r="C29" s="2">
        <f t="shared" si="2"/>
        <v>27949.87</v>
      </c>
      <c r="D29" s="4" t="str">
        <f t="shared" si="3"/>
        <v>vis</v>
      </c>
      <c r="E29" s="16" t="e">
        <f>VLOOKUP(C29,#REF!,3,FALSE)</f>
        <v>#REF!</v>
      </c>
      <c r="F29" s="5" t="s">
        <v>60</v>
      </c>
      <c r="G29" s="4" t="str">
        <f t="shared" si="4"/>
        <v>27949.87</v>
      </c>
      <c r="H29" s="2">
        <f t="shared" si="5"/>
        <v>572</v>
      </c>
      <c r="I29" s="17" t="s">
        <v>112</v>
      </c>
      <c r="J29" s="18" t="s">
        <v>113</v>
      </c>
      <c r="K29" s="17">
        <v>572</v>
      </c>
      <c r="L29" s="17" t="s">
        <v>114</v>
      </c>
      <c r="M29" s="18" t="s">
        <v>65</v>
      </c>
      <c r="N29" s="18"/>
      <c r="O29" s="19" t="s">
        <v>107</v>
      </c>
      <c r="P29" s="19" t="s">
        <v>108</v>
      </c>
    </row>
    <row r="30" spans="1:16" ht="12.75" customHeight="1" thickBot="1">
      <c r="A30" s="2" t="str">
        <f t="shared" si="0"/>
        <v> AN 259.192 </v>
      </c>
      <c r="B30" s="5" t="str">
        <f t="shared" si="1"/>
        <v>I</v>
      </c>
      <c r="C30" s="2">
        <f t="shared" si="2"/>
        <v>27965.01</v>
      </c>
      <c r="D30" s="4" t="str">
        <f t="shared" si="3"/>
        <v>vis</v>
      </c>
      <c r="E30" s="16" t="e">
        <f>VLOOKUP(C30,#REF!,3,FALSE)</f>
        <v>#REF!</v>
      </c>
      <c r="F30" s="5" t="s">
        <v>60</v>
      </c>
      <c r="G30" s="4" t="str">
        <f t="shared" si="4"/>
        <v>27965.01</v>
      </c>
      <c r="H30" s="2">
        <f t="shared" si="5"/>
        <v>573</v>
      </c>
      <c r="I30" s="17" t="s">
        <v>115</v>
      </c>
      <c r="J30" s="18" t="s">
        <v>116</v>
      </c>
      <c r="K30" s="17">
        <v>573</v>
      </c>
      <c r="L30" s="17" t="s">
        <v>117</v>
      </c>
      <c r="M30" s="18" t="s">
        <v>65</v>
      </c>
      <c r="N30" s="18"/>
      <c r="O30" s="19" t="s">
        <v>107</v>
      </c>
      <c r="P30" s="19" t="s">
        <v>108</v>
      </c>
    </row>
    <row r="31" spans="1:16" ht="12.75" customHeight="1" thickBot="1">
      <c r="A31" s="2" t="str">
        <f t="shared" si="0"/>
        <v> AN 259.192 </v>
      </c>
      <c r="B31" s="5" t="str">
        <f t="shared" si="1"/>
        <v>I</v>
      </c>
      <c r="C31" s="2">
        <f t="shared" si="2"/>
        <v>27980.22</v>
      </c>
      <c r="D31" s="4" t="str">
        <f t="shared" si="3"/>
        <v>vis</v>
      </c>
      <c r="E31" s="16" t="e">
        <f>VLOOKUP(C31,#REF!,3,FALSE)</f>
        <v>#REF!</v>
      </c>
      <c r="F31" s="5" t="s">
        <v>60</v>
      </c>
      <c r="G31" s="4" t="str">
        <f t="shared" si="4"/>
        <v>27980.22</v>
      </c>
      <c r="H31" s="2">
        <f t="shared" si="5"/>
        <v>574</v>
      </c>
      <c r="I31" s="17" t="s">
        <v>118</v>
      </c>
      <c r="J31" s="18" t="s">
        <v>119</v>
      </c>
      <c r="K31" s="17">
        <v>574</v>
      </c>
      <c r="L31" s="17" t="s">
        <v>120</v>
      </c>
      <c r="M31" s="18" t="s">
        <v>65</v>
      </c>
      <c r="N31" s="18"/>
      <c r="O31" s="19" t="s">
        <v>107</v>
      </c>
      <c r="P31" s="19" t="s">
        <v>108</v>
      </c>
    </row>
    <row r="32" spans="1:16" ht="12.75" customHeight="1" thickBot="1">
      <c r="A32" s="2" t="str">
        <f t="shared" si="0"/>
        <v> AN 259.192 </v>
      </c>
      <c r="B32" s="5" t="str">
        <f t="shared" si="1"/>
        <v>I</v>
      </c>
      <c r="C32" s="2">
        <f t="shared" si="2"/>
        <v>27995.4</v>
      </c>
      <c r="D32" s="4" t="str">
        <f t="shared" si="3"/>
        <v>vis</v>
      </c>
      <c r="E32" s="16" t="e">
        <f>VLOOKUP(C32,#REF!,3,FALSE)</f>
        <v>#REF!</v>
      </c>
      <c r="F32" s="5" t="s">
        <v>60</v>
      </c>
      <c r="G32" s="4" t="str">
        <f t="shared" si="4"/>
        <v>27995.40</v>
      </c>
      <c r="H32" s="2">
        <f t="shared" si="5"/>
        <v>575</v>
      </c>
      <c r="I32" s="17" t="s">
        <v>121</v>
      </c>
      <c r="J32" s="18" t="s">
        <v>122</v>
      </c>
      <c r="K32" s="17">
        <v>575</v>
      </c>
      <c r="L32" s="17" t="s">
        <v>123</v>
      </c>
      <c r="M32" s="18" t="s">
        <v>65</v>
      </c>
      <c r="N32" s="18"/>
      <c r="O32" s="19" t="s">
        <v>107</v>
      </c>
      <c r="P32" s="19" t="s">
        <v>108</v>
      </c>
    </row>
    <row r="33" spans="1:16" ht="12.75" customHeight="1" thickBot="1">
      <c r="A33" s="2" t="str">
        <f t="shared" si="0"/>
        <v> AA 26.342 </v>
      </c>
      <c r="B33" s="5" t="str">
        <f t="shared" si="1"/>
        <v>I</v>
      </c>
      <c r="C33" s="2">
        <f t="shared" si="2"/>
        <v>28010.645</v>
      </c>
      <c r="D33" s="4" t="str">
        <f t="shared" si="3"/>
        <v>vis</v>
      </c>
      <c r="E33" s="16" t="e">
        <f>VLOOKUP(C33,#REF!,3,FALSE)</f>
        <v>#REF!</v>
      </c>
      <c r="F33" s="5" t="s">
        <v>60</v>
      </c>
      <c r="G33" s="4" t="str">
        <f t="shared" si="4"/>
        <v>28010.645</v>
      </c>
      <c r="H33" s="2">
        <f t="shared" si="5"/>
        <v>576</v>
      </c>
      <c r="I33" s="17" t="s">
        <v>124</v>
      </c>
      <c r="J33" s="18" t="s">
        <v>125</v>
      </c>
      <c r="K33" s="17">
        <v>576</v>
      </c>
      <c r="L33" s="17" t="s">
        <v>126</v>
      </c>
      <c r="M33" s="18" t="s">
        <v>65</v>
      </c>
      <c r="N33" s="18"/>
      <c r="O33" s="19" t="s">
        <v>103</v>
      </c>
      <c r="P33" s="19" t="s">
        <v>81</v>
      </c>
    </row>
    <row r="34" spans="1:16" ht="12.75" customHeight="1" thickBot="1">
      <c r="A34" s="2" t="str">
        <f t="shared" si="0"/>
        <v> AN 259.192 </v>
      </c>
      <c r="B34" s="5" t="str">
        <f t="shared" si="1"/>
        <v>I</v>
      </c>
      <c r="C34" s="2">
        <f t="shared" si="2"/>
        <v>28025.86</v>
      </c>
      <c r="D34" s="4" t="str">
        <f t="shared" si="3"/>
        <v>vis</v>
      </c>
      <c r="E34" s="16" t="e">
        <f>VLOOKUP(C34,#REF!,3,FALSE)</f>
        <v>#REF!</v>
      </c>
      <c r="F34" s="5" t="s">
        <v>60</v>
      </c>
      <c r="G34" s="4" t="str">
        <f t="shared" si="4"/>
        <v>28025.86</v>
      </c>
      <c r="H34" s="2">
        <f t="shared" si="5"/>
        <v>577</v>
      </c>
      <c r="I34" s="17" t="s">
        <v>127</v>
      </c>
      <c r="J34" s="18" t="s">
        <v>128</v>
      </c>
      <c r="K34" s="17">
        <v>577</v>
      </c>
      <c r="L34" s="17" t="s">
        <v>129</v>
      </c>
      <c r="M34" s="18" t="s">
        <v>65</v>
      </c>
      <c r="N34" s="18"/>
      <c r="O34" s="19" t="s">
        <v>107</v>
      </c>
      <c r="P34" s="19" t="s">
        <v>108</v>
      </c>
    </row>
    <row r="35" spans="1:16" ht="12.75" customHeight="1" thickBot="1">
      <c r="A35" s="2" t="str">
        <f t="shared" si="0"/>
        <v> AN 259.192 </v>
      </c>
      <c r="B35" s="5" t="str">
        <f t="shared" si="1"/>
        <v>I</v>
      </c>
      <c r="C35" s="2">
        <f t="shared" si="2"/>
        <v>28041.41</v>
      </c>
      <c r="D35" s="4" t="str">
        <f t="shared" si="3"/>
        <v>vis</v>
      </c>
      <c r="E35" s="16" t="e">
        <f>VLOOKUP(C35,#REF!,3,FALSE)</f>
        <v>#REF!</v>
      </c>
      <c r="F35" s="5" t="s">
        <v>60</v>
      </c>
      <c r="G35" s="4" t="str">
        <f t="shared" si="4"/>
        <v>28041.41</v>
      </c>
      <c r="H35" s="2">
        <f t="shared" si="5"/>
        <v>578</v>
      </c>
      <c r="I35" s="17" t="s">
        <v>130</v>
      </c>
      <c r="J35" s="18" t="s">
        <v>131</v>
      </c>
      <c r="K35" s="17">
        <v>578</v>
      </c>
      <c r="L35" s="17" t="s">
        <v>132</v>
      </c>
      <c r="M35" s="18" t="s">
        <v>65</v>
      </c>
      <c r="N35" s="18"/>
      <c r="O35" s="19" t="s">
        <v>107</v>
      </c>
      <c r="P35" s="19" t="s">
        <v>108</v>
      </c>
    </row>
    <row r="36" spans="1:16" ht="12.75" customHeight="1" thickBot="1">
      <c r="A36" s="2" t="str">
        <f t="shared" si="0"/>
        <v> AN 259.192 </v>
      </c>
      <c r="B36" s="5" t="str">
        <f t="shared" si="1"/>
        <v>I</v>
      </c>
      <c r="C36" s="2">
        <f t="shared" si="2"/>
        <v>28071.34</v>
      </c>
      <c r="D36" s="4" t="str">
        <f t="shared" si="3"/>
        <v>vis</v>
      </c>
      <c r="E36" s="16" t="e">
        <f>VLOOKUP(C36,#REF!,3,FALSE)</f>
        <v>#REF!</v>
      </c>
      <c r="F36" s="5" t="s">
        <v>60</v>
      </c>
      <c r="G36" s="4" t="str">
        <f t="shared" si="4"/>
        <v>28071.34</v>
      </c>
      <c r="H36" s="2">
        <f t="shared" si="5"/>
        <v>580</v>
      </c>
      <c r="I36" s="17" t="s">
        <v>133</v>
      </c>
      <c r="J36" s="18" t="s">
        <v>134</v>
      </c>
      <c r="K36" s="17">
        <v>580</v>
      </c>
      <c r="L36" s="17" t="s">
        <v>117</v>
      </c>
      <c r="M36" s="18" t="s">
        <v>65</v>
      </c>
      <c r="N36" s="18"/>
      <c r="O36" s="19" t="s">
        <v>107</v>
      </c>
      <c r="P36" s="19" t="s">
        <v>108</v>
      </c>
    </row>
    <row r="37" spans="1:16" ht="12.75" customHeight="1" thickBot="1">
      <c r="A37" s="2" t="str">
        <f t="shared" si="0"/>
        <v> AN 259.192 </v>
      </c>
      <c r="B37" s="5" t="str">
        <f t="shared" si="1"/>
        <v>I</v>
      </c>
      <c r="C37" s="2">
        <f t="shared" si="2"/>
        <v>28086.61</v>
      </c>
      <c r="D37" s="4" t="str">
        <f t="shared" si="3"/>
        <v>vis</v>
      </c>
      <c r="E37" s="16" t="e">
        <f>VLOOKUP(C37,#REF!,3,FALSE)</f>
        <v>#REF!</v>
      </c>
      <c r="F37" s="5" t="s">
        <v>60</v>
      </c>
      <c r="G37" s="4" t="str">
        <f t="shared" si="4"/>
        <v>28086.61</v>
      </c>
      <c r="H37" s="2">
        <f t="shared" si="5"/>
        <v>581</v>
      </c>
      <c r="I37" s="17" t="s">
        <v>135</v>
      </c>
      <c r="J37" s="18" t="s">
        <v>136</v>
      </c>
      <c r="K37" s="17">
        <v>581</v>
      </c>
      <c r="L37" s="17" t="s">
        <v>137</v>
      </c>
      <c r="M37" s="18" t="s">
        <v>65</v>
      </c>
      <c r="N37" s="18"/>
      <c r="O37" s="19" t="s">
        <v>107</v>
      </c>
      <c r="P37" s="19" t="s">
        <v>108</v>
      </c>
    </row>
    <row r="38" spans="1:16" ht="12.75" customHeight="1" thickBot="1">
      <c r="A38" s="2" t="str">
        <f t="shared" si="0"/>
        <v> AC 29.8 </v>
      </c>
      <c r="B38" s="5" t="str">
        <f t="shared" si="1"/>
        <v>I</v>
      </c>
      <c r="C38" s="2">
        <f t="shared" si="2"/>
        <v>29818.335999999999</v>
      </c>
      <c r="D38" s="4" t="str">
        <f t="shared" si="3"/>
        <v>vis</v>
      </c>
      <c r="E38" s="16" t="e">
        <f>VLOOKUP(C38,#REF!,3,FALSE)</f>
        <v>#REF!</v>
      </c>
      <c r="F38" s="5" t="s">
        <v>60</v>
      </c>
      <c r="G38" s="4" t="str">
        <f t="shared" si="4"/>
        <v>29818.336</v>
      </c>
      <c r="H38" s="2">
        <f t="shared" si="5"/>
        <v>695</v>
      </c>
      <c r="I38" s="17" t="s">
        <v>138</v>
      </c>
      <c r="J38" s="18" t="s">
        <v>139</v>
      </c>
      <c r="K38" s="17">
        <v>695</v>
      </c>
      <c r="L38" s="17" t="s">
        <v>140</v>
      </c>
      <c r="M38" s="18" t="s">
        <v>61</v>
      </c>
      <c r="N38" s="18"/>
      <c r="O38" s="19" t="s">
        <v>141</v>
      </c>
      <c r="P38" s="19" t="s">
        <v>142</v>
      </c>
    </row>
    <row r="39" spans="1:16" ht="12.75" customHeight="1" thickBot="1">
      <c r="A39" s="2" t="str">
        <f t="shared" si="0"/>
        <v> AC 29.8 </v>
      </c>
      <c r="B39" s="5" t="str">
        <f t="shared" si="1"/>
        <v>I</v>
      </c>
      <c r="C39" s="2">
        <f t="shared" si="2"/>
        <v>30182.905999999999</v>
      </c>
      <c r="D39" s="4" t="str">
        <f t="shared" si="3"/>
        <v>vis</v>
      </c>
      <c r="E39" s="16" t="e">
        <f>VLOOKUP(C39,#REF!,3,FALSE)</f>
        <v>#REF!</v>
      </c>
      <c r="F39" s="5" t="s">
        <v>60</v>
      </c>
      <c r="G39" s="4" t="str">
        <f t="shared" si="4"/>
        <v>30182.906</v>
      </c>
      <c r="H39" s="2">
        <f t="shared" si="5"/>
        <v>719</v>
      </c>
      <c r="I39" s="17" t="s">
        <v>143</v>
      </c>
      <c r="J39" s="18" t="s">
        <v>144</v>
      </c>
      <c r="K39" s="17">
        <v>719</v>
      </c>
      <c r="L39" s="17" t="s">
        <v>145</v>
      </c>
      <c r="M39" s="18" t="s">
        <v>61</v>
      </c>
      <c r="N39" s="18"/>
      <c r="O39" s="19" t="s">
        <v>141</v>
      </c>
      <c r="P39" s="19" t="s">
        <v>142</v>
      </c>
    </row>
    <row r="40" spans="1:16" ht="12.75" customHeight="1" thickBot="1">
      <c r="A40" s="2" t="str">
        <f t="shared" si="0"/>
        <v> AA 26.342 </v>
      </c>
      <c r="B40" s="5" t="str">
        <f t="shared" si="1"/>
        <v>I</v>
      </c>
      <c r="C40" s="2">
        <f t="shared" si="2"/>
        <v>32674.080000000002</v>
      </c>
      <c r="D40" s="4" t="str">
        <f t="shared" si="3"/>
        <v>vis</v>
      </c>
      <c r="E40" s="16" t="e">
        <f>VLOOKUP(C40,#REF!,3,FALSE)</f>
        <v>#REF!</v>
      </c>
      <c r="F40" s="5" t="s">
        <v>60</v>
      </c>
      <c r="G40" s="4" t="str">
        <f t="shared" si="4"/>
        <v>32674.080</v>
      </c>
      <c r="H40" s="2">
        <f t="shared" si="5"/>
        <v>883</v>
      </c>
      <c r="I40" s="17" t="s">
        <v>146</v>
      </c>
      <c r="J40" s="18" t="s">
        <v>147</v>
      </c>
      <c r="K40" s="17">
        <v>883</v>
      </c>
      <c r="L40" s="17" t="s">
        <v>148</v>
      </c>
      <c r="M40" s="18" t="s">
        <v>65</v>
      </c>
      <c r="N40" s="18"/>
      <c r="O40" s="19" t="s">
        <v>149</v>
      </c>
      <c r="P40" s="19" t="s">
        <v>81</v>
      </c>
    </row>
    <row r="41" spans="1:16" ht="12.75" customHeight="1" thickBot="1">
      <c r="A41" s="2" t="str">
        <f t="shared" si="0"/>
        <v> AAC 5.53 </v>
      </c>
      <c r="B41" s="5" t="str">
        <f t="shared" si="1"/>
        <v>I</v>
      </c>
      <c r="C41" s="2">
        <f t="shared" si="2"/>
        <v>34193.089999999997</v>
      </c>
      <c r="D41" s="4" t="str">
        <f t="shared" si="3"/>
        <v>vis</v>
      </c>
      <c r="E41" s="16" t="e">
        <f>VLOOKUP(C41,#REF!,3,FALSE)</f>
        <v>#REF!</v>
      </c>
      <c r="F41" s="5" t="s">
        <v>60</v>
      </c>
      <c r="G41" s="4" t="str">
        <f t="shared" si="4"/>
        <v>34193.09</v>
      </c>
      <c r="H41" s="2">
        <f t="shared" si="5"/>
        <v>983</v>
      </c>
      <c r="I41" s="17" t="s">
        <v>150</v>
      </c>
      <c r="J41" s="18" t="s">
        <v>151</v>
      </c>
      <c r="K41" s="17">
        <v>983</v>
      </c>
      <c r="L41" s="17" t="s">
        <v>129</v>
      </c>
      <c r="M41" s="18" t="s">
        <v>65</v>
      </c>
      <c r="N41" s="18"/>
      <c r="O41" s="19" t="s">
        <v>149</v>
      </c>
      <c r="P41" s="19" t="s">
        <v>152</v>
      </c>
    </row>
    <row r="42" spans="1:16" ht="12.75" customHeight="1" thickBot="1">
      <c r="A42" s="2" t="str">
        <f t="shared" si="0"/>
        <v> AC 230.10 </v>
      </c>
      <c r="B42" s="5" t="str">
        <f t="shared" si="1"/>
        <v>I</v>
      </c>
      <c r="C42" s="2">
        <f t="shared" si="2"/>
        <v>35180.531999999999</v>
      </c>
      <c r="D42" s="4" t="str">
        <f t="shared" si="3"/>
        <v>vis</v>
      </c>
      <c r="E42" s="16" t="e">
        <f>VLOOKUP(C42,#REF!,3,FALSE)</f>
        <v>#REF!</v>
      </c>
      <c r="F42" s="5" t="s">
        <v>60</v>
      </c>
      <c r="G42" s="4" t="str">
        <f t="shared" si="4"/>
        <v>35180.532</v>
      </c>
      <c r="H42" s="2">
        <f t="shared" si="5"/>
        <v>1048</v>
      </c>
      <c r="I42" s="17" t="s">
        <v>153</v>
      </c>
      <c r="J42" s="18" t="s">
        <v>154</v>
      </c>
      <c r="K42" s="17">
        <v>1048</v>
      </c>
      <c r="L42" s="17" t="s">
        <v>155</v>
      </c>
      <c r="M42" s="18" t="s">
        <v>93</v>
      </c>
      <c r="N42" s="18"/>
      <c r="O42" s="19" t="s">
        <v>94</v>
      </c>
      <c r="P42" s="19" t="s">
        <v>95</v>
      </c>
    </row>
    <row r="43" spans="1:16" ht="12.75" customHeight="1" thickBot="1">
      <c r="A43" s="2" t="str">
        <f t="shared" si="0"/>
        <v> AA 6.143 </v>
      </c>
      <c r="B43" s="5" t="str">
        <f t="shared" si="1"/>
        <v>I</v>
      </c>
      <c r="C43" s="2">
        <f t="shared" si="2"/>
        <v>35302.050000000003</v>
      </c>
      <c r="D43" s="4" t="str">
        <f t="shared" si="3"/>
        <v>vis</v>
      </c>
      <c r="E43" s="16" t="e">
        <f>VLOOKUP(C43,#REF!,3,FALSE)</f>
        <v>#REF!</v>
      </c>
      <c r="F43" s="5" t="s">
        <v>60</v>
      </c>
      <c r="G43" s="4" t="str">
        <f t="shared" si="4"/>
        <v>35302.05</v>
      </c>
      <c r="H43" s="2">
        <f t="shared" si="5"/>
        <v>1056</v>
      </c>
      <c r="I43" s="17" t="s">
        <v>156</v>
      </c>
      <c r="J43" s="18" t="s">
        <v>157</v>
      </c>
      <c r="K43" s="17">
        <v>1056</v>
      </c>
      <c r="L43" s="17" t="s">
        <v>158</v>
      </c>
      <c r="M43" s="18" t="s">
        <v>65</v>
      </c>
      <c r="N43" s="18"/>
      <c r="O43" s="19" t="s">
        <v>149</v>
      </c>
      <c r="P43" s="19" t="s">
        <v>159</v>
      </c>
    </row>
    <row r="44" spans="1:16" ht="12.75" customHeight="1" thickBot="1">
      <c r="A44" s="2" t="str">
        <f t="shared" si="0"/>
        <v> AA 7.190 </v>
      </c>
      <c r="B44" s="5" t="str">
        <f t="shared" si="1"/>
        <v>I</v>
      </c>
      <c r="C44" s="2">
        <f t="shared" si="2"/>
        <v>35712.19</v>
      </c>
      <c r="D44" s="4" t="str">
        <f t="shared" si="3"/>
        <v>vis</v>
      </c>
      <c r="E44" s="16" t="e">
        <f>VLOOKUP(C44,#REF!,3,FALSE)</f>
        <v>#REF!</v>
      </c>
      <c r="F44" s="5" t="s">
        <v>60</v>
      </c>
      <c r="G44" s="4" t="str">
        <f t="shared" si="4"/>
        <v>35712.19</v>
      </c>
      <c r="H44" s="2">
        <f t="shared" si="5"/>
        <v>1083</v>
      </c>
      <c r="I44" s="17" t="s">
        <v>160</v>
      </c>
      <c r="J44" s="18" t="s">
        <v>161</v>
      </c>
      <c r="K44" s="17">
        <v>1083</v>
      </c>
      <c r="L44" s="17" t="s">
        <v>158</v>
      </c>
      <c r="M44" s="18" t="s">
        <v>65</v>
      </c>
      <c r="N44" s="18"/>
      <c r="O44" s="19" t="s">
        <v>149</v>
      </c>
      <c r="P44" s="19" t="s">
        <v>162</v>
      </c>
    </row>
    <row r="45" spans="1:16" ht="12.75" customHeight="1" thickBot="1">
      <c r="A45" s="2" t="str">
        <f t="shared" si="0"/>
        <v> AC 230.10 </v>
      </c>
      <c r="B45" s="5" t="str">
        <f t="shared" si="1"/>
        <v>I</v>
      </c>
      <c r="C45" s="2">
        <f t="shared" si="2"/>
        <v>36228.633000000002</v>
      </c>
      <c r="D45" s="4" t="str">
        <f t="shared" si="3"/>
        <v>vis</v>
      </c>
      <c r="E45" s="16" t="e">
        <f>VLOOKUP(C45,#REF!,3,FALSE)</f>
        <v>#REF!</v>
      </c>
      <c r="F45" s="5" t="s">
        <v>60</v>
      </c>
      <c r="G45" s="4" t="str">
        <f t="shared" si="4"/>
        <v>36228.633</v>
      </c>
      <c r="H45" s="2">
        <f t="shared" si="5"/>
        <v>1117</v>
      </c>
      <c r="I45" s="17" t="s">
        <v>163</v>
      </c>
      <c r="J45" s="18" t="s">
        <v>164</v>
      </c>
      <c r="K45" s="17">
        <v>1117</v>
      </c>
      <c r="L45" s="17" t="s">
        <v>165</v>
      </c>
      <c r="M45" s="18" t="s">
        <v>93</v>
      </c>
      <c r="N45" s="18"/>
      <c r="O45" s="19" t="s">
        <v>94</v>
      </c>
      <c r="P45" s="19" t="s">
        <v>95</v>
      </c>
    </row>
    <row r="46" spans="1:16" ht="12.75" customHeight="1" thickBot="1">
      <c r="A46" s="2" t="str">
        <f t="shared" si="0"/>
        <v> AC 230.10 </v>
      </c>
      <c r="B46" s="5" t="str">
        <f t="shared" si="1"/>
        <v>I</v>
      </c>
      <c r="C46" s="2">
        <f t="shared" si="2"/>
        <v>36395.686000000002</v>
      </c>
      <c r="D46" s="4" t="str">
        <f t="shared" si="3"/>
        <v>vis</v>
      </c>
      <c r="E46" s="16" t="e">
        <f>VLOOKUP(C46,#REF!,3,FALSE)</f>
        <v>#REF!</v>
      </c>
      <c r="F46" s="5" t="s">
        <v>60</v>
      </c>
      <c r="G46" s="4" t="str">
        <f t="shared" si="4"/>
        <v>36395.686</v>
      </c>
      <c r="H46" s="2">
        <f t="shared" si="5"/>
        <v>1128</v>
      </c>
      <c r="I46" s="17" t="s">
        <v>166</v>
      </c>
      <c r="J46" s="18" t="s">
        <v>167</v>
      </c>
      <c r="K46" s="17">
        <v>1128</v>
      </c>
      <c r="L46" s="17" t="s">
        <v>168</v>
      </c>
      <c r="M46" s="18" t="s">
        <v>93</v>
      </c>
      <c r="N46" s="18"/>
      <c r="O46" s="19" t="s">
        <v>94</v>
      </c>
      <c r="P46" s="19" t="s">
        <v>95</v>
      </c>
    </row>
    <row r="47" spans="1:16" ht="12.75" customHeight="1" thickBot="1">
      <c r="A47" s="2" t="str">
        <f t="shared" si="0"/>
        <v> AC 230.10 </v>
      </c>
      <c r="B47" s="5" t="str">
        <f t="shared" si="1"/>
        <v>I</v>
      </c>
      <c r="C47" s="2">
        <f t="shared" si="2"/>
        <v>36426.154999999999</v>
      </c>
      <c r="D47" s="4" t="str">
        <f t="shared" si="3"/>
        <v>vis</v>
      </c>
      <c r="E47" s="16" t="e">
        <f>VLOOKUP(C47,#REF!,3,FALSE)</f>
        <v>#REF!</v>
      </c>
      <c r="F47" s="5" t="s">
        <v>60</v>
      </c>
      <c r="G47" s="4" t="str">
        <f t="shared" si="4"/>
        <v>36426.155</v>
      </c>
      <c r="H47" s="2">
        <f t="shared" si="5"/>
        <v>1130</v>
      </c>
      <c r="I47" s="17" t="s">
        <v>169</v>
      </c>
      <c r="J47" s="18" t="s">
        <v>170</v>
      </c>
      <c r="K47" s="17">
        <v>1130</v>
      </c>
      <c r="L47" s="17" t="s">
        <v>171</v>
      </c>
      <c r="M47" s="18" t="s">
        <v>93</v>
      </c>
      <c r="N47" s="18"/>
      <c r="O47" s="19" t="s">
        <v>94</v>
      </c>
      <c r="P47" s="19" t="s">
        <v>95</v>
      </c>
    </row>
    <row r="48" spans="1:16" ht="12.75" customHeight="1" thickBot="1">
      <c r="A48" s="2" t="str">
        <f t="shared" si="0"/>
        <v> AC 230.10 </v>
      </c>
      <c r="B48" s="5" t="str">
        <f t="shared" si="1"/>
        <v>I</v>
      </c>
      <c r="C48" s="2">
        <f t="shared" si="2"/>
        <v>36456.536999999997</v>
      </c>
      <c r="D48" s="4" t="str">
        <f t="shared" si="3"/>
        <v>vis</v>
      </c>
      <c r="E48" s="16" t="e">
        <f>VLOOKUP(C48,#REF!,3,FALSE)</f>
        <v>#REF!</v>
      </c>
      <c r="F48" s="5" t="s">
        <v>60</v>
      </c>
      <c r="G48" s="4" t="str">
        <f t="shared" si="4"/>
        <v>36456.537</v>
      </c>
      <c r="H48" s="2">
        <f t="shared" si="5"/>
        <v>1132</v>
      </c>
      <c r="I48" s="17" t="s">
        <v>172</v>
      </c>
      <c r="J48" s="18" t="s">
        <v>173</v>
      </c>
      <c r="K48" s="17">
        <v>1132</v>
      </c>
      <c r="L48" s="17" t="s">
        <v>174</v>
      </c>
      <c r="M48" s="18" t="s">
        <v>93</v>
      </c>
      <c r="N48" s="18"/>
      <c r="O48" s="19" t="s">
        <v>94</v>
      </c>
      <c r="P48" s="19" t="s">
        <v>95</v>
      </c>
    </row>
    <row r="49" spans="1:16" ht="12.75" customHeight="1" thickBot="1">
      <c r="A49" s="2" t="str">
        <f t="shared" si="0"/>
        <v> PZ 17.473 </v>
      </c>
      <c r="B49" s="5" t="str">
        <f t="shared" si="1"/>
        <v>I</v>
      </c>
      <c r="C49" s="2">
        <f t="shared" si="2"/>
        <v>36942.559999999998</v>
      </c>
      <c r="D49" s="4" t="str">
        <f t="shared" si="3"/>
        <v>vis</v>
      </c>
      <c r="E49" s="16" t="e">
        <f>VLOOKUP(C49,#REF!,3,FALSE)</f>
        <v>#REF!</v>
      </c>
      <c r="F49" s="5" t="s">
        <v>60</v>
      </c>
      <c r="G49" s="4" t="str">
        <f t="shared" si="4"/>
        <v>36942.560</v>
      </c>
      <c r="H49" s="2">
        <f t="shared" si="5"/>
        <v>1164</v>
      </c>
      <c r="I49" s="17" t="s">
        <v>175</v>
      </c>
      <c r="J49" s="18" t="s">
        <v>176</v>
      </c>
      <c r="K49" s="17">
        <v>1164</v>
      </c>
      <c r="L49" s="17" t="s">
        <v>177</v>
      </c>
      <c r="M49" s="18" t="s">
        <v>61</v>
      </c>
      <c r="N49" s="18"/>
      <c r="O49" s="19" t="s">
        <v>94</v>
      </c>
      <c r="P49" s="19" t="s">
        <v>99</v>
      </c>
    </row>
    <row r="50" spans="1:16" ht="12.75" customHeight="1" thickBot="1">
      <c r="A50" s="2" t="str">
        <f t="shared" si="0"/>
        <v> AC 230.10 </v>
      </c>
      <c r="B50" s="5" t="str">
        <f t="shared" si="1"/>
        <v>I</v>
      </c>
      <c r="C50" s="2">
        <f t="shared" si="2"/>
        <v>36957.758999999998</v>
      </c>
      <c r="D50" s="4" t="str">
        <f t="shared" si="3"/>
        <v>vis</v>
      </c>
      <c r="E50" s="16" t="e">
        <f>VLOOKUP(C50,#REF!,3,FALSE)</f>
        <v>#REF!</v>
      </c>
      <c r="F50" s="5" t="s">
        <v>60</v>
      </c>
      <c r="G50" s="4" t="str">
        <f t="shared" si="4"/>
        <v>36957.759</v>
      </c>
      <c r="H50" s="2">
        <f t="shared" si="5"/>
        <v>1165</v>
      </c>
      <c r="I50" s="17" t="s">
        <v>178</v>
      </c>
      <c r="J50" s="18" t="s">
        <v>179</v>
      </c>
      <c r="K50" s="17">
        <v>1165</v>
      </c>
      <c r="L50" s="17" t="s">
        <v>180</v>
      </c>
      <c r="M50" s="18" t="s">
        <v>93</v>
      </c>
      <c r="N50" s="18"/>
      <c r="O50" s="19" t="s">
        <v>94</v>
      </c>
      <c r="P50" s="19" t="s">
        <v>95</v>
      </c>
    </row>
    <row r="51" spans="1:16" ht="12.75" customHeight="1" thickBot="1">
      <c r="A51" s="2" t="str">
        <f t="shared" si="0"/>
        <v> PZ 17.473 </v>
      </c>
      <c r="B51" s="5" t="str">
        <f t="shared" si="1"/>
        <v>I</v>
      </c>
      <c r="C51" s="2">
        <f t="shared" si="2"/>
        <v>37018.504000000001</v>
      </c>
      <c r="D51" s="4" t="str">
        <f t="shared" si="3"/>
        <v>vis</v>
      </c>
      <c r="E51" s="16" t="e">
        <f>VLOOKUP(C51,#REF!,3,FALSE)</f>
        <v>#REF!</v>
      </c>
      <c r="F51" s="5" t="s">
        <v>60</v>
      </c>
      <c r="G51" s="4" t="str">
        <f t="shared" si="4"/>
        <v>37018.504</v>
      </c>
      <c r="H51" s="2">
        <f t="shared" si="5"/>
        <v>1169</v>
      </c>
      <c r="I51" s="17" t="s">
        <v>181</v>
      </c>
      <c r="J51" s="18" t="s">
        <v>182</v>
      </c>
      <c r="K51" s="17">
        <v>1169</v>
      </c>
      <c r="L51" s="17" t="s">
        <v>183</v>
      </c>
      <c r="M51" s="18" t="s">
        <v>61</v>
      </c>
      <c r="N51" s="18"/>
      <c r="O51" s="19" t="s">
        <v>94</v>
      </c>
      <c r="P51" s="19" t="s">
        <v>99</v>
      </c>
    </row>
    <row r="52" spans="1:16" ht="12.75" customHeight="1" thickBot="1">
      <c r="A52" s="2" t="str">
        <f t="shared" si="0"/>
        <v> AC 230.10 </v>
      </c>
      <c r="B52" s="5" t="str">
        <f t="shared" si="1"/>
        <v>I</v>
      </c>
      <c r="C52" s="2">
        <f t="shared" si="2"/>
        <v>37170.372000000003</v>
      </c>
      <c r="D52" s="4" t="str">
        <f t="shared" si="3"/>
        <v>vis</v>
      </c>
      <c r="E52" s="16" t="e">
        <f>VLOOKUP(C52,#REF!,3,FALSE)</f>
        <v>#REF!</v>
      </c>
      <c r="F52" s="5" t="s">
        <v>60</v>
      </c>
      <c r="G52" s="4" t="str">
        <f t="shared" si="4"/>
        <v>37170.372</v>
      </c>
      <c r="H52" s="2">
        <f t="shared" si="5"/>
        <v>1179</v>
      </c>
      <c r="I52" s="17" t="s">
        <v>184</v>
      </c>
      <c r="J52" s="18" t="s">
        <v>185</v>
      </c>
      <c r="K52" s="17">
        <v>1179</v>
      </c>
      <c r="L52" s="17" t="s">
        <v>186</v>
      </c>
      <c r="M52" s="18" t="s">
        <v>93</v>
      </c>
      <c r="N52" s="18"/>
      <c r="O52" s="19" t="s">
        <v>94</v>
      </c>
      <c r="P52" s="19" t="s">
        <v>95</v>
      </c>
    </row>
    <row r="53" spans="1:16" ht="12.75" customHeight="1" thickBot="1">
      <c r="A53" s="2" t="str">
        <f t="shared" si="0"/>
        <v> AC 230.10 </v>
      </c>
      <c r="B53" s="5" t="str">
        <f t="shared" si="1"/>
        <v>I</v>
      </c>
      <c r="C53" s="2">
        <f t="shared" si="2"/>
        <v>37519.775000000001</v>
      </c>
      <c r="D53" s="4" t="str">
        <f t="shared" si="3"/>
        <v>vis</v>
      </c>
      <c r="E53" s="16" t="e">
        <f>VLOOKUP(C53,#REF!,3,FALSE)</f>
        <v>#REF!</v>
      </c>
      <c r="F53" s="5" t="s">
        <v>60</v>
      </c>
      <c r="G53" s="4" t="str">
        <f t="shared" si="4"/>
        <v>37519.775</v>
      </c>
      <c r="H53" s="2">
        <f t="shared" si="5"/>
        <v>1202</v>
      </c>
      <c r="I53" s="17" t="s">
        <v>187</v>
      </c>
      <c r="J53" s="18" t="s">
        <v>188</v>
      </c>
      <c r="K53" s="17">
        <v>1202</v>
      </c>
      <c r="L53" s="17" t="s">
        <v>189</v>
      </c>
      <c r="M53" s="18" t="s">
        <v>93</v>
      </c>
      <c r="N53" s="18"/>
      <c r="O53" s="19" t="s">
        <v>94</v>
      </c>
      <c r="P53" s="19" t="s">
        <v>95</v>
      </c>
    </row>
    <row r="54" spans="1:16" ht="12.75" customHeight="1" thickBot="1">
      <c r="A54" s="2" t="str">
        <f t="shared" si="0"/>
        <v> AC 230.11 </v>
      </c>
      <c r="B54" s="5" t="str">
        <f t="shared" si="1"/>
        <v>I</v>
      </c>
      <c r="C54" s="2">
        <f t="shared" si="2"/>
        <v>37565.307000000001</v>
      </c>
      <c r="D54" s="4" t="str">
        <f t="shared" si="3"/>
        <v>vis</v>
      </c>
      <c r="E54" s="16" t="e">
        <f>VLOOKUP(C54,#REF!,3,FALSE)</f>
        <v>#REF!</v>
      </c>
      <c r="F54" s="5" t="s">
        <v>60</v>
      </c>
      <c r="G54" s="4" t="str">
        <f t="shared" si="4"/>
        <v>37565.307</v>
      </c>
      <c r="H54" s="2">
        <f t="shared" si="5"/>
        <v>1205</v>
      </c>
      <c r="I54" s="17" t="s">
        <v>190</v>
      </c>
      <c r="J54" s="18" t="s">
        <v>191</v>
      </c>
      <c r="K54" s="17">
        <v>1205</v>
      </c>
      <c r="L54" s="17" t="s">
        <v>192</v>
      </c>
      <c r="M54" s="18" t="s">
        <v>193</v>
      </c>
      <c r="N54" s="18" t="s">
        <v>194</v>
      </c>
      <c r="O54" s="19" t="s">
        <v>94</v>
      </c>
      <c r="P54" s="19" t="s">
        <v>195</v>
      </c>
    </row>
    <row r="55" spans="1:16" ht="12.75" customHeight="1" thickBot="1">
      <c r="A55" s="2" t="str">
        <f t="shared" si="0"/>
        <v> PZ 17.487 </v>
      </c>
      <c r="B55" s="5" t="str">
        <f t="shared" si="1"/>
        <v>I</v>
      </c>
      <c r="C55" s="2">
        <f t="shared" si="2"/>
        <v>38643.961000000003</v>
      </c>
      <c r="D55" s="4" t="str">
        <f t="shared" si="3"/>
        <v>vis</v>
      </c>
      <c r="E55" s="16" t="e">
        <f>VLOOKUP(C55,#REF!,3,FALSE)</f>
        <v>#REF!</v>
      </c>
      <c r="F55" s="5" t="s">
        <v>60</v>
      </c>
      <c r="G55" s="4" t="str">
        <f t="shared" si="4"/>
        <v>38643.961</v>
      </c>
      <c r="H55" s="2">
        <f t="shared" si="5"/>
        <v>1276</v>
      </c>
      <c r="I55" s="17" t="s">
        <v>196</v>
      </c>
      <c r="J55" s="18" t="s">
        <v>197</v>
      </c>
      <c r="K55" s="17">
        <v>1276</v>
      </c>
      <c r="L55" s="17" t="s">
        <v>198</v>
      </c>
      <c r="M55" s="18" t="s">
        <v>193</v>
      </c>
      <c r="N55" s="18" t="s">
        <v>194</v>
      </c>
      <c r="O55" s="19" t="s">
        <v>94</v>
      </c>
      <c r="P55" s="19" t="s">
        <v>199</v>
      </c>
    </row>
    <row r="56" spans="1:16" ht="12.75" customHeight="1" thickBot="1">
      <c r="A56" s="2" t="str">
        <f t="shared" si="0"/>
        <v> VSSC 68.34 </v>
      </c>
      <c r="B56" s="5" t="str">
        <f t="shared" si="1"/>
        <v>I</v>
      </c>
      <c r="C56" s="2">
        <f t="shared" si="2"/>
        <v>46664.41</v>
      </c>
      <c r="D56" s="4" t="str">
        <f t="shared" si="3"/>
        <v>vis</v>
      </c>
      <c r="E56" s="16" t="e">
        <f>VLOOKUP(C56,#REF!,3,FALSE)</f>
        <v>#REF!</v>
      </c>
      <c r="F56" s="5" t="s">
        <v>60</v>
      </c>
      <c r="G56" s="4" t="str">
        <f t="shared" si="4"/>
        <v>46664.41</v>
      </c>
      <c r="H56" s="2">
        <f t="shared" si="5"/>
        <v>1804</v>
      </c>
      <c r="I56" s="17" t="s">
        <v>213</v>
      </c>
      <c r="J56" s="18" t="s">
        <v>214</v>
      </c>
      <c r="K56" s="17">
        <v>1804</v>
      </c>
      <c r="L56" s="17" t="s">
        <v>215</v>
      </c>
      <c r="M56" s="18" t="s">
        <v>65</v>
      </c>
      <c r="N56" s="18"/>
      <c r="O56" s="19" t="s">
        <v>216</v>
      </c>
      <c r="P56" s="19" t="s">
        <v>217</v>
      </c>
    </row>
    <row r="57" spans="1:16" ht="12.75" customHeight="1" thickBot="1">
      <c r="A57" s="2" t="str">
        <f t="shared" si="0"/>
        <v>BAVM 143 </v>
      </c>
      <c r="B57" s="5" t="str">
        <f t="shared" si="1"/>
        <v>I</v>
      </c>
      <c r="C57" s="2">
        <f t="shared" si="2"/>
        <v>51738.51</v>
      </c>
      <c r="D57" s="4" t="str">
        <f t="shared" si="3"/>
        <v>vis</v>
      </c>
      <c r="E57" s="16" t="e">
        <f>VLOOKUP(C57,#REF!,3,FALSE)</f>
        <v>#REF!</v>
      </c>
      <c r="F57" s="5" t="s">
        <v>60</v>
      </c>
      <c r="G57" s="4" t="str">
        <f t="shared" si="4"/>
        <v>51738.51</v>
      </c>
      <c r="H57" s="2">
        <f t="shared" si="5"/>
        <v>2138</v>
      </c>
      <c r="I57" s="17" t="s">
        <v>230</v>
      </c>
      <c r="J57" s="18" t="s">
        <v>231</v>
      </c>
      <c r="K57" s="17">
        <v>2138</v>
      </c>
      <c r="L57" s="17" t="s">
        <v>232</v>
      </c>
      <c r="M57" s="18" t="s">
        <v>65</v>
      </c>
      <c r="N57" s="18"/>
      <c r="O57" s="19" t="s">
        <v>233</v>
      </c>
      <c r="P57" s="20" t="s">
        <v>234</v>
      </c>
    </row>
    <row r="58" spans="1:16">
      <c r="B58" s="5"/>
      <c r="E58" s="16"/>
      <c r="F58" s="5"/>
    </row>
    <row r="59" spans="1:16">
      <c r="B59" s="5"/>
      <c r="E59" s="16"/>
      <c r="F59" s="5"/>
    </row>
    <row r="60" spans="1:16">
      <c r="B60" s="5"/>
      <c r="E60" s="16"/>
      <c r="F60" s="5"/>
    </row>
    <row r="61" spans="1:16">
      <c r="B61" s="5"/>
      <c r="E61" s="16"/>
      <c r="F61" s="5"/>
    </row>
    <row r="62" spans="1:16">
      <c r="B62" s="5"/>
      <c r="E62" s="16"/>
      <c r="F62" s="5"/>
    </row>
    <row r="63" spans="1:16">
      <c r="B63" s="5"/>
      <c r="E63" s="16"/>
      <c r="F63" s="5"/>
    </row>
    <row r="64" spans="1:16">
      <c r="B64" s="5"/>
      <c r="E64" s="16"/>
      <c r="F64" s="5"/>
    </row>
    <row r="65" spans="2:6">
      <c r="B65" s="5"/>
      <c r="E65" s="16"/>
      <c r="F65" s="5"/>
    </row>
    <row r="66" spans="2:6">
      <c r="B66" s="5"/>
      <c r="E66" s="16"/>
      <c r="F66" s="5"/>
    </row>
    <row r="67" spans="2:6">
      <c r="B67" s="5"/>
      <c r="E67" s="16"/>
      <c r="F67" s="5"/>
    </row>
    <row r="68" spans="2:6">
      <c r="B68" s="5"/>
      <c r="E68" s="16"/>
      <c r="F68" s="5"/>
    </row>
    <row r="69" spans="2:6">
      <c r="B69" s="5"/>
      <c r="E69" s="16"/>
      <c r="F69" s="5"/>
    </row>
    <row r="70" spans="2:6">
      <c r="B70" s="5"/>
      <c r="E70" s="16"/>
      <c r="F70" s="5"/>
    </row>
    <row r="71" spans="2:6">
      <c r="B71" s="5"/>
      <c r="E71" s="16"/>
      <c r="F71" s="5"/>
    </row>
    <row r="72" spans="2:6">
      <c r="B72" s="5"/>
      <c r="E72" s="16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</sheetData>
  <phoneticPr fontId="7" type="noConversion"/>
  <hyperlinks>
    <hyperlink ref="P12" r:id="rId1" display="http://www.konkoly.hu/cgi-bin/IBVS?1249"/>
    <hyperlink ref="P14" r:id="rId2" display="http://www.bav-astro.de/sfs/BAVM_link.php?BAVMnr=50"/>
    <hyperlink ref="P15" r:id="rId3" display="http://www.bav-astro.de/sfs/BAVM_link.php?BAVMnr=52"/>
    <hyperlink ref="P16" r:id="rId4" display="http://www.bav-astro.de/sfs/BAVM_link.php?BAVMnr=52"/>
    <hyperlink ref="P57" r:id="rId5" display="http://www.bav-astro.de/sfs/BAVM_link.php?BAVMnr=143"/>
    <hyperlink ref="P17" r:id="rId6" display="http://www.bav-astro.de/sfs/BAVM_link.php?BAVMnr=17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2024-03-05T06:16:41Z</dcterms:modified>
</cp:coreProperties>
</file>