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0F56A74-536F-4C93-AA78-491C06ADB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1" i="1" l="1"/>
  <c r="F141" i="1"/>
  <c r="G141" i="1" s="1"/>
  <c r="K141" i="1" s="1"/>
  <c r="Q141" i="1"/>
  <c r="E142" i="1"/>
  <c r="F142" i="1"/>
  <c r="G142" i="1" s="1"/>
  <c r="K142" i="1" s="1"/>
  <c r="Q142" i="1"/>
  <c r="E143" i="1"/>
  <c r="F143" i="1"/>
  <c r="G143" i="1"/>
  <c r="K143" i="1"/>
  <c r="Q143" i="1"/>
  <c r="Q138" i="1"/>
  <c r="Q139" i="1"/>
  <c r="E140" i="1"/>
  <c r="F140" i="1"/>
  <c r="G140" i="1" s="1"/>
  <c r="K140" i="1" s="1"/>
  <c r="Q140" i="1"/>
  <c r="C7" i="1"/>
  <c r="E138" i="1" s="1"/>
  <c r="F138" i="1" s="1"/>
  <c r="G138" i="1" s="1"/>
  <c r="K138" i="1" s="1"/>
  <c r="C8" i="1"/>
  <c r="E23" i="1" s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Q23" i="1"/>
  <c r="E24" i="1"/>
  <c r="E79" i="2" s="1"/>
  <c r="F24" i="1"/>
  <c r="G24" i="1" s="1"/>
  <c r="H24" i="1" s="1"/>
  <c r="Q24" i="1"/>
  <c r="E25" i="1"/>
  <c r="F25" i="1"/>
  <c r="G25" i="1" s="1"/>
  <c r="H25" i="1" s="1"/>
  <c r="Q25" i="1"/>
  <c r="E26" i="1"/>
  <c r="F26" i="1" s="1"/>
  <c r="G26" i="1" s="1"/>
  <c r="H26" i="1" s="1"/>
  <c r="Q26" i="1"/>
  <c r="E27" i="1"/>
  <c r="F27" i="1"/>
  <c r="G27" i="1"/>
  <c r="H27" i="1" s="1"/>
  <c r="Q27" i="1"/>
  <c r="E28" i="1"/>
  <c r="F28" i="1"/>
  <c r="G28" i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/>
  <c r="H31" i="1"/>
  <c r="Q31" i="1"/>
  <c r="E32" i="1"/>
  <c r="E87" i="2" s="1"/>
  <c r="F32" i="1"/>
  <c r="G32" i="1" s="1"/>
  <c r="H32" i="1" s="1"/>
  <c r="Q32" i="1"/>
  <c r="E33" i="1"/>
  <c r="F33" i="1"/>
  <c r="G33" i="1" s="1"/>
  <c r="H33" i="1" s="1"/>
  <c r="Q33" i="1"/>
  <c r="E34" i="1"/>
  <c r="F34" i="1" s="1"/>
  <c r="G34" i="1" s="1"/>
  <c r="H34" i="1" s="1"/>
  <c r="Q34" i="1"/>
  <c r="E35" i="1"/>
  <c r="F35" i="1"/>
  <c r="G35" i="1"/>
  <c r="H35" i="1" s="1"/>
  <c r="Q35" i="1"/>
  <c r="E36" i="1"/>
  <c r="F36" i="1"/>
  <c r="G36" i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/>
  <c r="G39" i="1"/>
  <c r="H39" i="1"/>
  <c r="Q39" i="1"/>
  <c r="E40" i="1"/>
  <c r="E95" i="2" s="1"/>
  <c r="F40" i="1"/>
  <c r="G40" i="1" s="1"/>
  <c r="H40" i="1" s="1"/>
  <c r="Q40" i="1"/>
  <c r="E41" i="1"/>
  <c r="F41" i="1"/>
  <c r="G41" i="1" s="1"/>
  <c r="H41" i="1" s="1"/>
  <c r="Q41" i="1"/>
  <c r="E42" i="1"/>
  <c r="F42" i="1" s="1"/>
  <c r="G42" i="1" s="1"/>
  <c r="H42" i="1" s="1"/>
  <c r="Q42" i="1"/>
  <c r="E43" i="1"/>
  <c r="F43" i="1"/>
  <c r="G43" i="1"/>
  <c r="H43" i="1" s="1"/>
  <c r="Q43" i="1"/>
  <c r="E44" i="1"/>
  <c r="F44" i="1"/>
  <c r="G44" i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/>
  <c r="G47" i="1"/>
  <c r="H47" i="1"/>
  <c r="Q47" i="1"/>
  <c r="E48" i="1"/>
  <c r="E103" i="2" s="1"/>
  <c r="F48" i="1"/>
  <c r="G48" i="1" s="1"/>
  <c r="H48" i="1" s="1"/>
  <c r="Q48" i="1"/>
  <c r="E49" i="1"/>
  <c r="F49" i="1"/>
  <c r="G49" i="1" s="1"/>
  <c r="H49" i="1" s="1"/>
  <c r="Q49" i="1"/>
  <c r="E50" i="1"/>
  <c r="F50" i="1" s="1"/>
  <c r="G50" i="1" s="1"/>
  <c r="H50" i="1" s="1"/>
  <c r="Q50" i="1"/>
  <c r="E51" i="1"/>
  <c r="F51" i="1"/>
  <c r="G51" i="1"/>
  <c r="H51" i="1" s="1"/>
  <c r="Q51" i="1"/>
  <c r="E52" i="1"/>
  <c r="F52" i="1"/>
  <c r="G52" i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/>
  <c r="Q55" i="1"/>
  <c r="E56" i="1"/>
  <c r="E111" i="2" s="1"/>
  <c r="F56" i="1"/>
  <c r="G56" i="1" s="1"/>
  <c r="H56" i="1" s="1"/>
  <c r="Q56" i="1"/>
  <c r="E57" i="1"/>
  <c r="F57" i="1"/>
  <c r="G57" i="1" s="1"/>
  <c r="H57" i="1" s="1"/>
  <c r="Q57" i="1"/>
  <c r="E58" i="1"/>
  <c r="F58" i="1" s="1"/>
  <c r="G58" i="1" s="1"/>
  <c r="H58" i="1" s="1"/>
  <c r="Q58" i="1"/>
  <c r="E59" i="1"/>
  <c r="F59" i="1"/>
  <c r="G59" i="1"/>
  <c r="H59" i="1" s="1"/>
  <c r="Q59" i="1"/>
  <c r="E60" i="1"/>
  <c r="F60" i="1"/>
  <c r="G60" i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/>
  <c r="G63" i="1"/>
  <c r="H63" i="1"/>
  <c r="Q63" i="1"/>
  <c r="E64" i="1"/>
  <c r="E11" i="2" s="1"/>
  <c r="F64" i="1"/>
  <c r="G64" i="1" s="1"/>
  <c r="I64" i="1" s="1"/>
  <c r="Q64" i="1"/>
  <c r="E65" i="1"/>
  <c r="F65" i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/>
  <c r="G68" i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/>
  <c r="I71" i="1"/>
  <c r="Q71" i="1"/>
  <c r="E72" i="1"/>
  <c r="E19" i="2" s="1"/>
  <c r="F72" i="1"/>
  <c r="G72" i="1" s="1"/>
  <c r="I72" i="1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/>
  <c r="G75" i="1"/>
  <c r="I75" i="1" s="1"/>
  <c r="Q75" i="1"/>
  <c r="E76" i="1"/>
  <c r="F76" i="1"/>
  <c r="G76" i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/>
  <c r="G79" i="1"/>
  <c r="I79" i="1"/>
  <c r="Q79" i="1"/>
  <c r="E80" i="1"/>
  <c r="E27" i="2" s="1"/>
  <c r="F80" i="1"/>
  <c r="G80" i="1" s="1"/>
  <c r="I80" i="1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/>
  <c r="G83" i="1"/>
  <c r="I83" i="1" s="1"/>
  <c r="Q83" i="1"/>
  <c r="E84" i="1"/>
  <c r="F84" i="1"/>
  <c r="G84" i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/>
  <c r="Q87" i="1"/>
  <c r="E88" i="1"/>
  <c r="E32" i="2" s="1"/>
  <c r="F88" i="1"/>
  <c r="G88" i="1" s="1"/>
  <c r="I88" i="1" s="1"/>
  <c r="Q88" i="1"/>
  <c r="E89" i="1"/>
  <c r="F89" i="1"/>
  <c r="G89" i="1" s="1"/>
  <c r="I89" i="1" s="1"/>
  <c r="Q89" i="1"/>
  <c r="E90" i="1"/>
  <c r="F90" i="1" s="1"/>
  <c r="G90" i="1" s="1"/>
  <c r="I90" i="1" s="1"/>
  <c r="Q90" i="1"/>
  <c r="E91" i="1"/>
  <c r="F91" i="1"/>
  <c r="G91" i="1"/>
  <c r="I91" i="1" s="1"/>
  <c r="Q91" i="1"/>
  <c r="E92" i="1"/>
  <c r="F92" i="1"/>
  <c r="G92" i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/>
  <c r="G95" i="1"/>
  <c r="I95" i="1"/>
  <c r="Q95" i="1"/>
  <c r="E96" i="1"/>
  <c r="E38" i="2" s="1"/>
  <c r="F96" i="1"/>
  <c r="G96" i="1" s="1"/>
  <c r="I96" i="1" s="1"/>
  <c r="Q96" i="1"/>
  <c r="E97" i="1"/>
  <c r="F97" i="1"/>
  <c r="G97" i="1" s="1"/>
  <c r="I97" i="1" s="1"/>
  <c r="Q97" i="1"/>
  <c r="E98" i="1"/>
  <c r="F98" i="1" s="1"/>
  <c r="G98" i="1" s="1"/>
  <c r="I98" i="1" s="1"/>
  <c r="Q98" i="1"/>
  <c r="E99" i="1"/>
  <c r="F99" i="1"/>
  <c r="G99" i="1"/>
  <c r="I99" i="1" s="1"/>
  <c r="Q99" i="1"/>
  <c r="E100" i="1"/>
  <c r="F100" i="1"/>
  <c r="G100" i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/>
  <c r="G103" i="1"/>
  <c r="I103" i="1"/>
  <c r="Q103" i="1"/>
  <c r="E104" i="1"/>
  <c r="F104" i="1"/>
  <c r="G104" i="1" s="1"/>
  <c r="I104" i="1" s="1"/>
  <c r="Q104" i="1"/>
  <c r="E105" i="1"/>
  <c r="F105" i="1"/>
  <c r="G105" i="1" s="1"/>
  <c r="I105" i="1" s="1"/>
  <c r="Q105" i="1"/>
  <c r="E106" i="1"/>
  <c r="F106" i="1" s="1"/>
  <c r="G106" i="1" s="1"/>
  <c r="I106" i="1" s="1"/>
  <c r="Q106" i="1"/>
  <c r="E107" i="1"/>
  <c r="F107" i="1"/>
  <c r="G107" i="1"/>
  <c r="I107" i="1" s="1"/>
  <c r="Q107" i="1"/>
  <c r="E108" i="1"/>
  <c r="F108" i="1"/>
  <c r="G108" i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/>
  <c r="G111" i="1"/>
  <c r="I111" i="1"/>
  <c r="Q111" i="1"/>
  <c r="E112" i="1"/>
  <c r="F112" i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/>
  <c r="G115" i="1"/>
  <c r="H115" i="1" s="1"/>
  <c r="Q115" i="1"/>
  <c r="E116" i="1"/>
  <c r="F116" i="1"/>
  <c r="G116" i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/>
  <c r="G119" i="1"/>
  <c r="I119" i="1"/>
  <c r="Q119" i="1"/>
  <c r="E120" i="1"/>
  <c r="F120" i="1"/>
  <c r="G120" i="1" s="1"/>
  <c r="I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/>
  <c r="Q123" i="1"/>
  <c r="E124" i="1"/>
  <c r="F124" i="1" s="1"/>
  <c r="G124" i="1" s="1"/>
  <c r="I124" i="1" s="1"/>
  <c r="Q124" i="1"/>
  <c r="E125" i="1"/>
  <c r="F125" i="1"/>
  <c r="Q125" i="1"/>
  <c r="E126" i="1"/>
  <c r="F126" i="1" s="1"/>
  <c r="G126" i="1" s="1"/>
  <c r="I126" i="1" s="1"/>
  <c r="Q126" i="1"/>
  <c r="E127" i="1"/>
  <c r="F127" i="1"/>
  <c r="Q127" i="1"/>
  <c r="E128" i="1"/>
  <c r="F128" i="1" s="1"/>
  <c r="G128" i="1" s="1"/>
  <c r="K128" i="1" s="1"/>
  <c r="Q128" i="1"/>
  <c r="E129" i="1"/>
  <c r="F129" i="1"/>
  <c r="G129" i="1"/>
  <c r="K129" i="1" s="1"/>
  <c r="Q129" i="1"/>
  <c r="E130" i="1"/>
  <c r="F130" i="1"/>
  <c r="G130" i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/>
  <c r="G133" i="1"/>
  <c r="K133" i="1"/>
  <c r="Q133" i="1"/>
  <c r="E134" i="1"/>
  <c r="F134" i="1"/>
  <c r="G134" i="1" s="1"/>
  <c r="K134" i="1" s="1"/>
  <c r="Q134" i="1"/>
  <c r="E135" i="1"/>
  <c r="F135" i="1"/>
  <c r="G135" i="1" s="1"/>
  <c r="K135" i="1" s="1"/>
  <c r="Q135" i="1"/>
  <c r="E136" i="1"/>
  <c r="F136" i="1" s="1"/>
  <c r="G136" i="1" s="1"/>
  <c r="K136" i="1" s="1"/>
  <c r="Q136" i="1"/>
  <c r="E137" i="1"/>
  <c r="F137" i="1"/>
  <c r="G137" i="1"/>
  <c r="K137" i="1" s="1"/>
  <c r="Q137" i="1"/>
  <c r="A11" i="2"/>
  <c r="C11" i="2"/>
  <c r="D11" i="2"/>
  <c r="G11" i="2"/>
  <c r="H11" i="2"/>
  <c r="B11" i="2"/>
  <c r="A12" i="2"/>
  <c r="B12" i="2"/>
  <c r="C12" i="2"/>
  <c r="E12" i="2"/>
  <c r="D12" i="2"/>
  <c r="G12" i="2"/>
  <c r="H12" i="2"/>
  <c r="A13" i="2"/>
  <c r="C13" i="2"/>
  <c r="D13" i="2"/>
  <c r="E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C17" i="2"/>
  <c r="D17" i="2"/>
  <c r="E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C20" i="2"/>
  <c r="E20" i="2"/>
  <c r="D20" i="2"/>
  <c r="G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C28" i="2"/>
  <c r="E28" i="2"/>
  <c r="D28" i="2"/>
  <c r="G28" i="2"/>
  <c r="H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D32" i="2"/>
  <c r="G32" i="2"/>
  <c r="C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F35" i="2"/>
  <c r="D35" i="2"/>
  <c r="G35" i="2"/>
  <c r="H35" i="2"/>
  <c r="A36" i="2"/>
  <c r="B36" i="2"/>
  <c r="F36" i="2"/>
  <c r="D36" i="2"/>
  <c r="G36" i="2"/>
  <c r="C36" i="2"/>
  <c r="H36" i="2"/>
  <c r="A37" i="2"/>
  <c r="B37" i="2"/>
  <c r="C37" i="2"/>
  <c r="E37" i="2"/>
  <c r="F37" i="2"/>
  <c r="D37" i="2"/>
  <c r="G37" i="2"/>
  <c r="H37" i="2"/>
  <c r="A38" i="2"/>
  <c r="B38" i="2"/>
  <c r="F38" i="2"/>
  <c r="D38" i="2"/>
  <c r="G38" i="2"/>
  <c r="C38" i="2"/>
  <c r="H38" i="2"/>
  <c r="A39" i="2"/>
  <c r="B39" i="2"/>
  <c r="C39" i="2"/>
  <c r="E39" i="2"/>
  <c r="F39" i="2"/>
  <c r="D39" i="2"/>
  <c r="G39" i="2"/>
  <c r="H39" i="2"/>
  <c r="A40" i="2"/>
  <c r="C40" i="2"/>
  <c r="E40" i="2"/>
  <c r="D40" i="2"/>
  <c r="G40" i="2"/>
  <c r="H40" i="2"/>
  <c r="B40" i="2"/>
  <c r="A41" i="2"/>
  <c r="B41" i="2"/>
  <c r="C41" i="2"/>
  <c r="E41" i="2"/>
  <c r="D41" i="2"/>
  <c r="G41" i="2"/>
  <c r="H41" i="2"/>
  <c r="A42" i="2"/>
  <c r="C42" i="2"/>
  <c r="D42" i="2"/>
  <c r="E42" i="2"/>
  <c r="G42" i="2"/>
  <c r="H42" i="2"/>
  <c r="B42" i="2"/>
  <c r="A43" i="2"/>
  <c r="B43" i="2"/>
  <c r="D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B49" i="2"/>
  <c r="C49" i="2"/>
  <c r="E49" i="2"/>
  <c r="D49" i="2"/>
  <c r="G49" i="2"/>
  <c r="H49" i="2"/>
  <c r="A50" i="2"/>
  <c r="C50" i="2"/>
  <c r="D50" i="2"/>
  <c r="E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C54" i="2"/>
  <c r="E54" i="2"/>
  <c r="D54" i="2"/>
  <c r="G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B57" i="2"/>
  <c r="C57" i="2"/>
  <c r="E57" i="2"/>
  <c r="D57" i="2"/>
  <c r="G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E60" i="2"/>
  <c r="D60" i="2"/>
  <c r="G60" i="2"/>
  <c r="H60" i="2"/>
  <c r="B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C66" i="2"/>
  <c r="E66" i="2"/>
  <c r="D66" i="2"/>
  <c r="G66" i="2"/>
  <c r="H66" i="2"/>
  <c r="B66" i="2"/>
  <c r="A67" i="2"/>
  <c r="B67" i="2"/>
  <c r="D67" i="2"/>
  <c r="E67" i="2"/>
  <c r="G67" i="2"/>
  <c r="C67" i="2"/>
  <c r="H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C75" i="2"/>
  <c r="E75" i="2"/>
  <c r="D75" i="2"/>
  <c r="G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D87" i="2"/>
  <c r="G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D95" i="2"/>
  <c r="G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D103" i="2"/>
  <c r="G103" i="2"/>
  <c r="H103" i="2"/>
  <c r="B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D111" i="2"/>
  <c r="G111" i="2"/>
  <c r="H111" i="2"/>
  <c r="B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C120" i="2"/>
  <c r="D120" i="2"/>
  <c r="E120" i="2"/>
  <c r="G120" i="2"/>
  <c r="H120" i="2"/>
  <c r="B120" i="2"/>
  <c r="F23" i="1" l="1"/>
  <c r="G23" i="1" s="1"/>
  <c r="H23" i="1" s="1"/>
  <c r="E78" i="2"/>
  <c r="E72" i="2"/>
  <c r="E51" i="2"/>
  <c r="E43" i="2"/>
  <c r="E59" i="2"/>
  <c r="E139" i="1"/>
  <c r="F139" i="1" s="1"/>
  <c r="G139" i="1" s="1"/>
  <c r="E108" i="2"/>
  <c r="E100" i="2"/>
  <c r="E92" i="2"/>
  <c r="E84" i="2"/>
  <c r="E76" i="2"/>
  <c r="E24" i="2"/>
  <c r="E16" i="2"/>
  <c r="E116" i="2"/>
  <c r="E36" i="2"/>
  <c r="C11" i="1"/>
  <c r="C12" i="1"/>
  <c r="O143" i="1" l="1"/>
  <c r="O142" i="1"/>
  <c r="O141" i="1"/>
  <c r="C16" i="1"/>
  <c r="D18" i="1" s="1"/>
  <c r="O139" i="1"/>
  <c r="O85" i="1"/>
  <c r="O103" i="1"/>
  <c r="O70" i="1"/>
  <c r="O89" i="1"/>
  <c r="O23" i="1"/>
  <c r="O61" i="1"/>
  <c r="O79" i="1"/>
  <c r="O86" i="1"/>
  <c r="O112" i="1"/>
  <c r="O28" i="1"/>
  <c r="O134" i="1"/>
  <c r="O62" i="1"/>
  <c r="O88" i="1"/>
  <c r="O123" i="1"/>
  <c r="O35" i="1"/>
  <c r="O138" i="1"/>
  <c r="O117" i="1"/>
  <c r="O136" i="1"/>
  <c r="O32" i="1"/>
  <c r="O121" i="1"/>
  <c r="O60" i="1"/>
  <c r="O93" i="1"/>
  <c r="O111" i="1"/>
  <c r="O118" i="1"/>
  <c r="C15" i="1"/>
  <c r="O31" i="1"/>
  <c r="O116" i="1"/>
  <c r="O94" i="1"/>
  <c r="O120" i="1"/>
  <c r="O63" i="1"/>
  <c r="O140" i="1"/>
  <c r="O36" i="1"/>
  <c r="O72" i="1"/>
  <c r="O132" i="1"/>
  <c r="O40" i="1"/>
  <c r="O81" i="1"/>
  <c r="O124" i="1"/>
  <c r="O122" i="1"/>
  <c r="O33" i="1"/>
  <c r="O51" i="1"/>
  <c r="O95" i="1"/>
  <c r="O87" i="1"/>
  <c r="O127" i="1"/>
  <c r="O27" i="1"/>
  <c r="O128" i="1"/>
  <c r="O42" i="1"/>
  <c r="O68" i="1"/>
  <c r="O75" i="1"/>
  <c r="O46" i="1"/>
  <c r="O104" i="1"/>
  <c r="O67" i="1"/>
  <c r="O44" i="1"/>
  <c r="O84" i="1"/>
  <c r="O65" i="1"/>
  <c r="O83" i="1"/>
  <c r="O102" i="1"/>
  <c r="O98" i="1"/>
  <c r="O41" i="1"/>
  <c r="O59" i="1"/>
  <c r="O49" i="1"/>
  <c r="O74" i="1"/>
  <c r="O100" i="1"/>
  <c r="O58" i="1"/>
  <c r="O78" i="1"/>
  <c r="O133" i="1"/>
  <c r="O50" i="1"/>
  <c r="O76" i="1"/>
  <c r="O45" i="1"/>
  <c r="O97" i="1"/>
  <c r="O115" i="1"/>
  <c r="O126" i="1"/>
  <c r="O38" i="1"/>
  <c r="O73" i="1"/>
  <c r="O91" i="1"/>
  <c r="O64" i="1"/>
  <c r="O106" i="1"/>
  <c r="O129" i="1"/>
  <c r="O52" i="1"/>
  <c r="O110" i="1"/>
  <c r="O43" i="1"/>
  <c r="O82" i="1"/>
  <c r="O108" i="1"/>
  <c r="O96" i="1"/>
  <c r="O130" i="1"/>
  <c r="O101" i="1"/>
  <c r="O26" i="1"/>
  <c r="O113" i="1"/>
  <c r="O105" i="1"/>
  <c r="O125" i="1"/>
  <c r="O34" i="1"/>
  <c r="O21" i="1"/>
  <c r="O39" i="1"/>
  <c r="O119" i="1"/>
  <c r="O25" i="1"/>
  <c r="O107" i="1"/>
  <c r="O114" i="1"/>
  <c r="O137" i="1"/>
  <c r="O22" i="1"/>
  <c r="O48" i="1"/>
  <c r="O55" i="1"/>
  <c r="O37" i="1"/>
  <c r="O99" i="1"/>
  <c r="O24" i="1"/>
  <c r="O66" i="1"/>
  <c r="O92" i="1"/>
  <c r="O53" i="1"/>
  <c r="O71" i="1"/>
  <c r="O77" i="1"/>
  <c r="O57" i="1"/>
  <c r="O90" i="1"/>
  <c r="O29" i="1"/>
  <c r="O47" i="1"/>
  <c r="O54" i="1"/>
  <c r="O80" i="1"/>
  <c r="O131" i="1"/>
  <c r="O69" i="1"/>
  <c r="O30" i="1"/>
  <c r="O56" i="1"/>
  <c r="O109" i="1"/>
  <c r="O135" i="1"/>
  <c r="K139" i="1"/>
  <c r="F18" i="1" l="1"/>
  <c r="F19" i="1" s="1"/>
  <c r="C18" i="1"/>
</calcChain>
</file>

<file path=xl/sharedStrings.xml><?xml version="1.0" encoding="utf-8"?>
<sst xmlns="http://schemas.openxmlformats.org/spreadsheetml/2006/main" count="1171" uniqueCount="446">
  <si>
    <t>U Sct / GSC 05714-00607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</si>
  <si>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</si>
  <si>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</si>
  <si>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</si>
  <si>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</si>
  <si>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</si>
  <si>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</si>
  <si>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</si>
  <si>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</si>
  <si>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Period confirmed by ToMcat 2017-12-04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</si>
  <si>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</si>
  <si>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</si>
  <si>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</si>
  <si>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</si>
  <si>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</si>
  <si>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</si>
  <si>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</si>
  <si>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</si>
  <si>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</si>
  <si>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</si>
  <si>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</si>
  <si>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</si>
  <si>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</si>
  <si>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</si>
  <si>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</si>
  <si>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</si>
  <si>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</si>
  <si>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</si>
  <si>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</si>
  <si>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</si>
  <si>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</si>
  <si>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</si>
  <si>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</si>
  <si>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</si>
  <si>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</si>
  <si>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</si>
  <si>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</si>
  <si>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</si>
  <si>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</si>
  <si>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</si>
  <si>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</si>
  <si>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</si>
  <si>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</si>
  <si>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BAD?</t>
  </si>
  <si>
    <t> AN 175.328 </t>
  </si>
  <si>
    <t>I</t>
  </si>
  <si>
    <t> ABEL 13.85 </t>
  </si>
  <si>
    <t> AN 203.409 </t>
  </si>
  <si>
    <t> AN 192.201 </t>
  </si>
  <si>
    <t> AN 266.23 </t>
  </si>
  <si>
    <t> PZ 4.123 </t>
  </si>
  <si>
    <t>II</t>
  </si>
  <si>
    <t> AAC 2.63 </t>
  </si>
  <si>
    <t> HA 113.77 </t>
  </si>
  <si>
    <t> AA 26.342 </t>
  </si>
  <si>
    <t>BBSAG Bull...13</t>
  </si>
  <si>
    <t>Locher K</t>
  </si>
  <si>
    <t>B</t>
  </si>
  <si>
    <t>BBSAG Bull...18</t>
  </si>
  <si>
    <t>BBSAG Bull...19</t>
  </si>
  <si>
    <t>BBSAG Bull...20</t>
  </si>
  <si>
    <t>BBSAG Bull...21</t>
  </si>
  <si>
    <t>BBSAG Bull...25</t>
  </si>
  <si>
    <t>ORION 120</t>
  </si>
  <si>
    <t>v</t>
  </si>
  <si>
    <t>K</t>
  </si>
  <si>
    <t>Griffser M</t>
  </si>
  <si>
    <t>Diethelm R</t>
  </si>
  <si>
    <t>BBSAG Bull...26</t>
  </si>
  <si>
    <t>Mayer E</t>
  </si>
  <si>
    <t>BBSAG Bull...27</t>
  </si>
  <si>
    <t>BBSAG Bull...31</t>
  </si>
  <si>
    <t>Peter H</t>
  </si>
  <si>
    <t>ORION 126</t>
  </si>
  <si>
    <t>BBSAG Bull.2</t>
  </si>
  <si>
    <t>BBSAG Bull.3</t>
  </si>
  <si>
    <t>BBSAG Bull.4</t>
  </si>
  <si>
    <t>BBSAG Bull.5</t>
  </si>
  <si>
    <t>BBSAG Bull.11</t>
  </si>
  <si>
    <t>BBSAG Bull.15</t>
  </si>
  <si>
    <t>BBSAG Bull.17</t>
  </si>
  <si>
    <t>BBSAG Bull.23</t>
  </si>
  <si>
    <t>BBSAG Bull.28</t>
  </si>
  <si>
    <t>BBSAG Bull.29</t>
  </si>
  <si>
    <t>BBSAG Bull.39</t>
  </si>
  <si>
    <t>BBSAG Bull.44</t>
  </si>
  <si>
    <t>BBSAG Bull.45</t>
  </si>
  <si>
    <t>GCVS 4</t>
  </si>
  <si>
    <t>BBSAG Bull.50</t>
  </si>
  <si>
    <t>BBSAG Bull.56</t>
  </si>
  <si>
    <t>BBSAG Bull.73</t>
  </si>
  <si>
    <t>BBSAG Bull.78</t>
  </si>
  <si>
    <t>BBSAG Bull.96</t>
  </si>
  <si>
    <t>BBSAG Bull.98</t>
  </si>
  <si>
    <t>BRNO 31</t>
  </si>
  <si>
    <t>BBSAG Bull.107</t>
  </si>
  <si>
    <t>BBSAG Bull.110</t>
  </si>
  <si>
    <t>VSB 43 </t>
  </si>
  <si>
    <t>IBVS 5843</t>
  </si>
  <si>
    <t>VSB 45 </t>
  </si>
  <si>
    <t>IBVS 6029</t>
  </si>
  <si>
    <t>OEJV 0160</t>
  </si>
  <si>
    <t>OEJV 0165</t>
  </si>
  <si>
    <t>IBVS 6118</t>
  </si>
  <si>
    <t>OEJV 0181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</si>
  <si>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</si>
  <si>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</si>
  <si>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</si>
  <si>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</si>
  <si>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</si>
  <si>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</si>
  <si>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</si>
  <si>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</si>
  <si>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2440038.486 </t>
  </si>
  <si>
    <t> 30.06.1968 23:39 </t>
  </si>
  <si>
    <t> -0.001 </t>
  </si>
  <si>
    <t>V </t>
  </si>
  <si>
    <t> K.Locher </t>
  </si>
  <si>
    <t> ORI 108 </t>
  </si>
  <si>
    <t>2440059.501 </t>
  </si>
  <si>
    <t> 22.07.1968 00:01 </t>
  </si>
  <si>
    <t> 0.004 </t>
  </si>
  <si>
    <t>2440060.450 </t>
  </si>
  <si>
    <t> 22.07.1968 22:48 </t>
  </si>
  <si>
    <t> -0.002 </t>
  </si>
  <si>
    <t>2440354.587 </t>
  </si>
  <si>
    <t> 13.05.1969 02:05 </t>
  </si>
  <si>
    <t> -0.000 </t>
  </si>
  <si>
    <t> ORI 113 </t>
  </si>
  <si>
    <t>2440355.542 </t>
  </si>
  <si>
    <t> 14.05.1969 01:00 </t>
  </si>
  <si>
    <t>2440418.558 </t>
  </si>
  <si>
    <t> 16.07.1969 01:23 </t>
  </si>
  <si>
    <t> -0.013 </t>
  </si>
  <si>
    <t> ORI 114 </t>
  </si>
  <si>
    <t>2440419.531 </t>
  </si>
  <si>
    <t> 17.07.1969 00:44 </t>
  </si>
  <si>
    <t> 0.005 </t>
  </si>
  <si>
    <t>2440422.397 </t>
  </si>
  <si>
    <t> 19.07.1969 21:31 </t>
  </si>
  <si>
    <t> 0.006 </t>
  </si>
  <si>
    <t>2440442.442 </t>
  </si>
  <si>
    <t> 08.08.1969 22:36 </t>
  </si>
  <si>
    <t> -0.004 </t>
  </si>
  <si>
    <t> ORI 115 </t>
  </si>
  <si>
    <t>2440443.389 </t>
  </si>
  <si>
    <t> 09.08.1969 21:20 </t>
  </si>
  <si>
    <t> -0.012 </t>
  </si>
  <si>
    <t>2440444.353 </t>
  </si>
  <si>
    <t> 10.08.1969 20:28 </t>
  </si>
  <si>
    <t> -0.003 </t>
  </si>
  <si>
    <t>2440464.407 </t>
  </si>
  <si>
    <t> 30.08.1969 21:46 </t>
  </si>
  <si>
    <t>2440465.363 </t>
  </si>
  <si>
    <t> 31.08.1969 20:42 </t>
  </si>
  <si>
    <t>2440509.291 </t>
  </si>
  <si>
    <t> 14.10.1969 18:59 </t>
  </si>
  <si>
    <t> ORI 116 </t>
  </si>
  <si>
    <t>2440530.298 </t>
  </si>
  <si>
    <t> 04.11.1969 19:09 </t>
  </si>
  <si>
    <t> -0.007 </t>
  </si>
  <si>
    <t>2440780.521 </t>
  </si>
  <si>
    <t> 13.07.1970 00:30 </t>
  </si>
  <si>
    <t> 0.010 </t>
  </si>
  <si>
    <t> ORI 120 </t>
  </si>
  <si>
    <t>2440803.431 </t>
  </si>
  <si>
    <t> 04.08.1970 22:20 </t>
  </si>
  <si>
    <t> 0.001 </t>
  </si>
  <si>
    <t>2440804.381 </t>
  </si>
  <si>
    <t> 05.08.1970 21:08 </t>
  </si>
  <si>
    <t> M.Griesser </t>
  </si>
  <si>
    <t>2440804.383 </t>
  </si>
  <si>
    <t> 05.08.1970 21:11 </t>
  </si>
  <si>
    <t> R.Diethelm </t>
  </si>
  <si>
    <t>2440820.613 </t>
  </si>
  <si>
    <t> 22.08.1970 02:42 </t>
  </si>
  <si>
    <t> E.Mayer </t>
  </si>
  <si>
    <t> ORI 121 </t>
  </si>
  <si>
    <t>2440825.390 </t>
  </si>
  <si>
    <t> 26.08.1970 21:21 </t>
  </si>
  <si>
    <t> -0.005 </t>
  </si>
  <si>
    <t>2440848.307 </t>
  </si>
  <si>
    <t> 18.09.1970 19:22 </t>
  </si>
  <si>
    <t> -0.008 </t>
  </si>
  <si>
    <t>2440892.235 </t>
  </si>
  <si>
    <t> 01.11.1970 17:38 </t>
  </si>
  <si>
    <t> -0.009 </t>
  </si>
  <si>
    <t> ORI 122 </t>
  </si>
  <si>
    <t>2441162.505 </t>
  </si>
  <si>
    <t> 30.07.1971 00:07 </t>
  </si>
  <si>
    <t> ORI 126 </t>
  </si>
  <si>
    <t> H.Peter </t>
  </si>
  <si>
    <t>2441163.459 </t>
  </si>
  <si>
    <t> 30.07.1971 23:00 </t>
  </si>
  <si>
    <t>2441391.688 </t>
  </si>
  <si>
    <t> 15.03.1972 04:30 </t>
  </si>
  <si>
    <t> -0.014 </t>
  </si>
  <si>
    <t> BBS 2 </t>
  </si>
  <si>
    <t>2441482.421 </t>
  </si>
  <si>
    <t> 13.06.1972 22:06 </t>
  </si>
  <si>
    <t> BBS 3 </t>
  </si>
  <si>
    <t>2441503.432 </t>
  </si>
  <si>
    <t> 04.07.1972 22:22 </t>
  </si>
  <si>
    <t> BBS 4 </t>
  </si>
  <si>
    <t>2441591.280 </t>
  </si>
  <si>
    <t> 30.09.1972 18:43 </t>
  </si>
  <si>
    <t> BBS 5 </t>
  </si>
  <si>
    <t>2441928.399 </t>
  </si>
  <si>
    <t> 02.09.1973 21:34 </t>
  </si>
  <si>
    <t> BBS 11 </t>
  </si>
  <si>
    <t>2441929.350 </t>
  </si>
  <si>
    <t> 03.09.1973 20:24 </t>
  </si>
  <si>
    <t>2442157.608 </t>
  </si>
  <si>
    <t> 20.04.1974 02:35 </t>
  </si>
  <si>
    <t> 0.008 </t>
  </si>
  <si>
    <t> BBS 15 </t>
  </si>
  <si>
    <t>2442158.572 </t>
  </si>
  <si>
    <t> 21.04.1974 01:43 </t>
  </si>
  <si>
    <t> 0.017 </t>
  </si>
  <si>
    <t>2442267.418 </t>
  </si>
  <si>
    <t> 07.08.1974 22:01 </t>
  </si>
  <si>
    <t> -0.006 </t>
  </si>
  <si>
    <t> BBS 17 </t>
  </si>
  <si>
    <t>2442606.436 </t>
  </si>
  <si>
    <t> 12.07.1975 22:27 </t>
  </si>
  <si>
    <t> BBS 23 </t>
  </si>
  <si>
    <t>2442606.440 </t>
  </si>
  <si>
    <t> 12.07.1975 22:33 </t>
  </si>
  <si>
    <t>2442628.415 </t>
  </si>
  <si>
    <t> 03.08.1975 21:57 </t>
  </si>
  <si>
    <t> 0.007 </t>
  </si>
  <si>
    <t>2442629.367 </t>
  </si>
  <si>
    <t> 04.08.1975 20:48 </t>
  </si>
  <si>
    <t>2442900.589 </t>
  </si>
  <si>
    <t> 02.05.1976 02:08 </t>
  </si>
  <si>
    <t> BBS 28 </t>
  </si>
  <si>
    <t>2443011.364 </t>
  </si>
  <si>
    <t> 20.08.1976 20:44 </t>
  </si>
  <si>
    <t> BBS 29 </t>
  </si>
  <si>
    <t>2443754.347 </t>
  </si>
  <si>
    <t> 02.09.1978 20:19 </t>
  </si>
  <si>
    <t> 0.011 </t>
  </si>
  <si>
    <t> BBS 39 </t>
  </si>
  <si>
    <t>2444048.477 </t>
  </si>
  <si>
    <t> 23.06.1979 23:26 </t>
  </si>
  <si>
    <t> BBS 44 </t>
  </si>
  <si>
    <t>2444070.440 </t>
  </si>
  <si>
    <t> 15.07.1979 22:33 </t>
  </si>
  <si>
    <t> 0.003 </t>
  </si>
  <si>
    <t>2444114.368 </t>
  </si>
  <si>
    <t> 28.08.1979 20:49 </t>
  </si>
  <si>
    <t> 0.002 </t>
  </si>
  <si>
    <t>2444136.327 </t>
  </si>
  <si>
    <t> 19.09.1979 19:50 </t>
  </si>
  <si>
    <t> BBS 45 </t>
  </si>
  <si>
    <t>2444468.6658 </t>
  </si>
  <si>
    <t> 17.08.1980 03:58 </t>
  </si>
  <si>
    <t> 0.0000 </t>
  </si>
  <si>
    <t>E </t>
  </si>
  <si>
    <t>?</t>
  </si>
  <si>
    <t> G.Wolf et al. </t>
  </si>
  <si>
    <t>IBVS 2185 </t>
  </si>
  <si>
    <t>2444496.360 </t>
  </si>
  <si>
    <t> 13.09.1980 20:38 </t>
  </si>
  <si>
    <t> BBS 50 </t>
  </si>
  <si>
    <t>2444813.423 </t>
  </si>
  <si>
    <t> 27.07.1981 22:09 </t>
  </si>
  <si>
    <t> BBS 56 </t>
  </si>
  <si>
    <t>2445915.475 </t>
  </si>
  <si>
    <t> 02.08.1984 23:24 </t>
  </si>
  <si>
    <t> BBS 73 </t>
  </si>
  <si>
    <t>2446299.380 </t>
  </si>
  <si>
    <t> 21.08.1985 21:07 </t>
  </si>
  <si>
    <t> BBS 78 </t>
  </si>
  <si>
    <t>2446321.346 </t>
  </si>
  <si>
    <t> 12.09.1985 20:18 </t>
  </si>
  <si>
    <t>2448123.399 </t>
  </si>
  <si>
    <t> 19.08.1990 21:34 </t>
  </si>
  <si>
    <t> BBS 96 </t>
  </si>
  <si>
    <t>2448146.319 </t>
  </si>
  <si>
    <t> 11.09.1990 19:39 </t>
  </si>
  <si>
    <t>2448484.395 </t>
  </si>
  <si>
    <t> 15.08.1991 21:28 </t>
  </si>
  <si>
    <t> 0.014 </t>
  </si>
  <si>
    <t> BBS 98 </t>
  </si>
  <si>
    <t>2449543.463 </t>
  </si>
  <si>
    <t> 09.07.1994 23:06 </t>
  </si>
  <si>
    <t> M.Rottenborn </t>
  </si>
  <si>
    <t> BRNO 31 </t>
  </si>
  <si>
    <t>2449544.430 </t>
  </si>
  <si>
    <t> 10.07.1994 22:19 </t>
  </si>
  <si>
    <t> 0.015 </t>
  </si>
  <si>
    <t> BBS 107 </t>
  </si>
  <si>
    <t>2449565.426 </t>
  </si>
  <si>
    <t> 31.07.1994 22:13 </t>
  </si>
  <si>
    <t> A.Kratochvil </t>
  </si>
  <si>
    <t> P.Sobotka </t>
  </si>
  <si>
    <t>2449947.431 </t>
  </si>
  <si>
    <t> 17.08.1995 22:20 </t>
  </si>
  <si>
    <t> 0.012 </t>
  </si>
  <si>
    <t> BBS 110 </t>
  </si>
  <si>
    <t>2453950.7122 </t>
  </si>
  <si>
    <t> 03.08.2006 05:05 </t>
  </si>
  <si>
    <t> -0.0071 </t>
  </si>
  <si>
    <t>C </t>
  </si>
  <si>
    <t>-I</t>
  </si>
  <si>
    <t> W.Ogloza et al. </t>
  </si>
  <si>
    <t>IBVS 5843 </t>
  </si>
  <si>
    <t>2456089.8769 </t>
  </si>
  <si>
    <t> 11.06.2012 09:02 </t>
  </si>
  <si>
    <t>12169</t>
  </si>
  <si>
    <t> -0.0105 </t>
  </si>
  <si>
    <t>IBVS 6029 </t>
  </si>
  <si>
    <t>2456131.4167 </t>
  </si>
  <si>
    <t> 22.07.2012 22:00 </t>
  </si>
  <si>
    <t>12212.5</t>
  </si>
  <si>
    <t> -0.0126 </t>
  </si>
  <si>
    <t> M.Urbanik </t>
  </si>
  <si>
    <t>OEJV 0160 </t>
  </si>
  <si>
    <t>2456459.44455 </t>
  </si>
  <si>
    <t> 15.06.2013 22:40 </t>
  </si>
  <si>
    <t>12556</t>
  </si>
  <si>
    <t> -0.02233 </t>
  </si>
  <si>
    <t>2456481.4185 </t>
  </si>
  <si>
    <t> 07.07.2013 22:02 </t>
  </si>
  <si>
    <t>12579</t>
  </si>
  <si>
    <t> -0.0130 </t>
  </si>
  <si>
    <t>o</t>
  </si>
  <si>
    <t> M.&amp; K.Rätz </t>
  </si>
  <si>
    <t>BAVM 234 </t>
  </si>
  <si>
    <t>2415515.421 </t>
  </si>
  <si>
    <t> 10.05.1901 22:06 </t>
  </si>
  <si>
    <t> 0.013 </t>
  </si>
  <si>
    <t> S.Blazko </t>
  </si>
  <si>
    <t>2415601.363 </t>
  </si>
  <si>
    <t> 04.08.1901 20:42 </t>
  </si>
  <si>
    <t>2415646.249 </t>
  </si>
  <si>
    <t> 18.09.1901 17:58 </t>
  </si>
  <si>
    <t>2416343.383 </t>
  </si>
  <si>
    <t> 16.08.1903 21:11 </t>
  </si>
  <si>
    <t>2416366.300 </t>
  </si>
  <si>
    <t> 08.09.1903 19:12 </t>
  </si>
  <si>
    <t>2417828.385 </t>
  </si>
  <si>
    <t> 09.09.1907 21:14 </t>
  </si>
  <si>
    <t> van Biesbroeck </t>
  </si>
  <si>
    <t>2418525.534 </t>
  </si>
  <si>
    <t> 07.08.1909 00:48 </t>
  </si>
  <si>
    <t> A.A.Nijland </t>
  </si>
  <si>
    <t>2418527.422 </t>
  </si>
  <si>
    <t> 08.08.1909 22:07 </t>
  </si>
  <si>
    <t> -0.011 </t>
  </si>
  <si>
    <t>2418529.345 </t>
  </si>
  <si>
    <t> 10.08.1909 20:16 </t>
  </si>
  <si>
    <t>2419206.419 </t>
  </si>
  <si>
    <t> 18.06.1911 22:03 </t>
  </si>
  <si>
    <t>2419225.521 </t>
  </si>
  <si>
    <t> 08.07.1911 00:30 </t>
  </si>
  <si>
    <t>2419247.488 </t>
  </si>
  <si>
    <t> 29.07.1911 23:42 </t>
  </si>
  <si>
    <t>2419272.333 </t>
  </si>
  <si>
    <t> 23.08.1911 19:59 </t>
  </si>
  <si>
    <t>2419292.372 </t>
  </si>
  <si>
    <t> 12.09.1911 20:55 </t>
  </si>
  <si>
    <t> R.Lehnert </t>
  </si>
  <si>
    <t>2419543.538 </t>
  </si>
  <si>
    <t> 21.05.1912 00:54 </t>
  </si>
  <si>
    <t> 0.000 </t>
  </si>
  <si>
    <t>2419607.513 </t>
  </si>
  <si>
    <t> 24.07.1912 00:18 </t>
  </si>
  <si>
    <t>2420241.622 </t>
  </si>
  <si>
    <t> 19.04.1914 02:55 </t>
  </si>
  <si>
    <t> -0.010 </t>
  </si>
  <si>
    <t>2420242.581 </t>
  </si>
  <si>
    <t> 20.04.1914 01:56 </t>
  </si>
  <si>
    <t>2420243.542 </t>
  </si>
  <si>
    <t> 21.04.1914 01:00 </t>
  </si>
  <si>
    <t>2420330.448 </t>
  </si>
  <si>
    <t> 16.07.1914 22:45 </t>
  </si>
  <si>
    <t>2420331.397 </t>
  </si>
  <si>
    <t> 17.07.1914 21:31 </t>
  </si>
  <si>
    <t>2420417.344 </t>
  </si>
  <si>
    <t> 11.10.1914 20:15 </t>
  </si>
  <si>
    <t>2420602.619 </t>
  </si>
  <si>
    <t> 15.04.1915 02:51 </t>
  </si>
  <si>
    <t>2420649.408 </t>
  </si>
  <si>
    <t> 31.05.1915 21:47 </t>
  </si>
  <si>
    <t>2420711.477 </t>
  </si>
  <si>
    <t> 01.08.1915 23:26 </t>
  </si>
  <si>
    <t>2420735.357 </t>
  </si>
  <si>
    <t> 25.08.1915 20:34 </t>
  </si>
  <si>
    <t>2425803.453 </t>
  </si>
  <si>
    <t> 10.07.1929 22:52 </t>
  </si>
  <si>
    <t> -0.016 </t>
  </si>
  <si>
    <t> F.Lause </t>
  </si>
  <si>
    <t>2425804.403 </t>
  </si>
  <si>
    <t> 11.07.1929 21:40 </t>
  </si>
  <si>
    <t> -0.021 </t>
  </si>
  <si>
    <t>2425913.286 </t>
  </si>
  <si>
    <t> 28.10.1929 18:51 </t>
  </si>
  <si>
    <t>2425938.141 </t>
  </si>
  <si>
    <t> 22.11.1929 15:23 </t>
  </si>
  <si>
    <t> 0.019 </t>
  </si>
  <si>
    <t>2426894.062 </t>
  </si>
  <si>
    <t> 05.07.1932 13:29 </t>
  </si>
  <si>
    <t> N.Florja </t>
  </si>
  <si>
    <t>2426894.524 </t>
  </si>
  <si>
    <t> 06.07.1932 00:34 </t>
  </si>
  <si>
    <t> -0.017 </t>
  </si>
  <si>
    <t>2427243.579 </t>
  </si>
  <si>
    <t> 20.06.1933 01:53 </t>
  </si>
  <si>
    <t> S.Piotrowski </t>
  </si>
  <si>
    <t>2427664.740 </t>
  </si>
  <si>
    <t> 15.08.1934 05:45 </t>
  </si>
  <si>
    <t>F </t>
  </si>
  <si>
    <t> S.Gaposchkin </t>
  </si>
  <si>
    <t>2428373.340 </t>
  </si>
  <si>
    <t> 23.07.1936 20:09 </t>
  </si>
  <si>
    <t>2428374.286 </t>
  </si>
  <si>
    <t> 24.07.1936 18:51 </t>
  </si>
  <si>
    <t>2428395.276 </t>
  </si>
  <si>
    <t> 14.08.1936 18:37 </t>
  </si>
  <si>
    <t> -0.025 </t>
  </si>
  <si>
    <t>2428690.379 </t>
  </si>
  <si>
    <t> 05.06.1937 21:05 </t>
  </si>
  <si>
    <t>2428751.514 </t>
  </si>
  <si>
    <t> 06.08.1937 00:20 </t>
  </si>
  <si>
    <t>2428752.454 </t>
  </si>
  <si>
    <t> 06.08.1937 22:53 </t>
  </si>
  <si>
    <t>2428753.414 </t>
  </si>
  <si>
    <t> 07.08.1937 21:56 </t>
  </si>
  <si>
    <t>2428754.376 </t>
  </si>
  <si>
    <t> 08.08.1937 21:01 </t>
  </si>
  <si>
    <t>2429136.368 </t>
  </si>
  <si>
    <t> 25.08.1938 20:49 </t>
  </si>
  <si>
    <t>2453200.1009 </t>
  </si>
  <si>
    <t> 13.07.2004 14:25 </t>
  </si>
  <si>
    <t> 0.0004 </t>
  </si>
  <si>
    <t> Nakajima </t>
  </si>
  <si>
    <t>2453954.0302 </t>
  </si>
  <si>
    <t> 06.08.2006 12:43 </t>
  </si>
  <si>
    <t>9932.5</t>
  </si>
  <si>
    <t> -0.0316 </t>
  </si>
  <si>
    <t> K. Nagai et al. </t>
  </si>
  <si>
    <t>VSB, 91</t>
  </si>
  <si>
    <t>Ic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</si>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</sst>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d/mm/yyyy"/>
    <numFmt numFmtId="167" formatCode="0.00000"/>
    <numFmt numFmtId="168" formatCode="0.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7" fontId="18" fillId="0" borderId="0" xfId="0" applyNumberFormat="1" applyFont="1" applyAlignment="1" applyProtection="1">
      <alignment vertical="center" wrapText="1"/>
      <protection locked="0"/>
    </xf>
    <xf numFmtId="168" fontId="3" fillId="0" borderId="0" xfId="0" applyNumberFormat="1" applyFont="1" applyAlignment="1"/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Sct - O-C Diagr.</a:t>
            </a:r>
          </a:p>
        </c:rich>
      </c:tx>
      <c:layout>
        <c:manualLayout>
          <c:xMode val="edge"/>
          <c:yMode val="edge"/>
          <c:x val="0.36654841632340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32456622236788"/>
          <c:y val="0.11389859804109852"/>
          <c:w val="0.80917793476549826"/>
          <c:h val="0.6879908456564879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Active!$H$21:$H$1370</c:f>
              <c:numCache>
                <c:formatCode>General</c:formatCode>
                <c:ptCount val="1350"/>
                <c:pt idx="0">
                  <c:v>1.3168499996027094E-2</c:v>
                </c:pt>
                <c:pt idx="1">
                  <c:v>6.4509999956499087E-3</c:v>
                </c:pt>
                <c:pt idx="2">
                  <c:v>8.1207499970332719E-3</c:v>
                </c:pt>
                <c:pt idx="3">
                  <c:v>2.5232499956473475E-3</c:v>
                </c:pt>
                <c:pt idx="4">
                  <c:v>-1.3475000378093682E-4</c:v>
                </c:pt>
                <c:pt idx="5">
                  <c:v>1.6819999946164899E-3</c:v>
                </c:pt>
                <c:pt idx="6">
                  <c:v>1.1084499994467478E-2</c:v>
                </c:pt>
                <c:pt idx="7">
                  <c:v>-1.0887000004004221E-2</c:v>
                </c:pt>
                <c:pt idx="8">
                  <c:v>2.1414999973785598E-3</c:v>
                </c:pt>
                <c:pt idx="9">
                  <c:v>-8.7552500008314382E-3</c:v>
                </c:pt>
                <c:pt idx="10">
                  <c:v>-6.470250002166722E-3</c:v>
                </c:pt>
                <c:pt idx="11">
                  <c:v>-4.142500001762528E-3</c:v>
                </c:pt>
                <c:pt idx="12">
                  <c:v>1.1227999995753635E-2</c:v>
                </c:pt>
                <c:pt idx="13">
                  <c:v>-4.4727500026056077E-3</c:v>
                </c:pt>
                <c:pt idx="14">
                  <c:v>2.7499999850988388E-4</c:v>
                </c:pt>
                <c:pt idx="15">
                  <c:v>-8.7702500059094746E-3</c:v>
                </c:pt>
                <c:pt idx="16">
                  <c:v>-1.0308250002708519E-2</c:v>
                </c:pt>
                <c:pt idx="17">
                  <c:v>-6.2940000061644241E-3</c:v>
                </c:pt>
                <c:pt idx="18">
                  <c:v>-2.7975000193691812E-4</c:v>
                </c:pt>
                <c:pt idx="19">
                  <c:v>2.0169999952486251E-3</c:v>
                </c:pt>
                <c:pt idx="20">
                  <c:v>-3.9687500029685907E-3</c:v>
                </c:pt>
                <c:pt idx="21">
                  <c:v>-5.6862500023271423E-3</c:v>
                </c:pt>
                <c:pt idx="22">
                  <c:v>2.0782499959750567E-3</c:v>
                </c:pt>
                <c:pt idx="23">
                  <c:v>-3.2235000035143457E-3</c:v>
                </c:pt>
                <c:pt idx="24">
                  <c:v>-8.2972500058531296E-3</c:v>
                </c:pt>
                <c:pt idx="25">
                  <c:v>-2.9410000024654437E-3</c:v>
                </c:pt>
                <c:pt idx="26">
                  <c:v>-1.6316250003001187E-2</c:v>
                </c:pt>
                <c:pt idx="27">
                  <c:v>-2.1302000004652655E-2</c:v>
                </c:pt>
                <c:pt idx="28">
                  <c:v>-6.6775000013876706E-3</c:v>
                </c:pt>
                <c:pt idx="29">
                  <c:v>1.869299999816576E-2</c:v>
                </c:pt>
                <c:pt idx="30">
                  <c:v>-1.0427500019432046E-3</c:v>
                </c:pt>
                <c:pt idx="31">
                  <c:v>-1.6535625003598398E-2</c:v>
                </c:pt>
                <c:pt idx="32">
                  <c:v>-8.827249999740161E-3</c:v>
                </c:pt>
                <c:pt idx="33">
                  <c:v>3.4569999988889322E-3</c:v>
                </c:pt>
                <c:pt idx="34">
                  <c:v>4.0304999965883326E-3</c:v>
                </c:pt>
                <c:pt idx="35">
                  <c:v>-4.9552500022400636E-3</c:v>
                </c:pt>
                <c:pt idx="36">
                  <c:v>-2.4641750002047047E-2</c:v>
                </c:pt>
                <c:pt idx="37">
                  <c:v>-1.2238499999511987E-2</c:v>
                </c:pt>
                <c:pt idx="38">
                  <c:v>3.6734999957843684E-3</c:v>
                </c:pt>
                <c:pt idx="39">
                  <c:v>-1.131225000062841E-2</c:v>
                </c:pt>
                <c:pt idx="40">
                  <c:v>-6.2980000038805883E-3</c:v>
                </c:pt>
                <c:pt idx="41">
                  <c:v>7.1624999691266567E-4</c:v>
                </c:pt>
                <c:pt idx="42">
                  <c:v>-1.5837500068300869E-3</c:v>
                </c:pt>
                <c:pt idx="9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3-4B9F-A7EB-4A4F33B6F9E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Active!$I$21:$I$1370</c:f>
              <c:numCache>
                <c:formatCode>General</c:formatCode>
                <c:ptCount val="1350"/>
                <c:pt idx="43">
                  <c:v>-9.057500064955093E-4</c:v>
                </c:pt>
                <c:pt idx="44">
                  <c:v>4.40774999151472E-3</c:v>
                </c:pt>
                <c:pt idx="45">
                  <c:v>-1.5780000030645169E-3</c:v>
                </c:pt>
                <c:pt idx="46">
                  <c:v>-1.8900000577559695E-4</c:v>
                </c:pt>
                <c:pt idx="47">
                  <c:v>-1.7474999913247302E-4</c:v>
                </c:pt>
                <c:pt idx="48">
                  <c:v>-1.3234250007371884E-2</c:v>
                </c:pt>
                <c:pt idx="49">
                  <c:v>4.7800000029383227E-3</c:v>
                </c:pt>
                <c:pt idx="50">
                  <c:v>5.8227499976055697E-3</c:v>
                </c:pt>
                <c:pt idx="51">
                  <c:v>-3.8780000031692907E-3</c:v>
                </c:pt>
                <c:pt idx="52">
                  <c:v>-1.1863749998155981E-2</c:v>
                </c:pt>
                <c:pt idx="53">
                  <c:v>-2.8495000005932525E-3</c:v>
                </c:pt>
                <c:pt idx="54">
                  <c:v>-3.5502500031725504E-3</c:v>
                </c:pt>
                <c:pt idx="55">
                  <c:v>-2.536000007239636E-3</c:v>
                </c:pt>
                <c:pt idx="56">
                  <c:v>-3.8805000076536089E-3</c:v>
                </c:pt>
                <c:pt idx="57">
                  <c:v>-6.5669999967212789E-3</c:v>
                </c:pt>
                <c:pt idx="58">
                  <c:v>1.0166499996557832E-2</c:v>
                </c:pt>
                <c:pt idx="59">
                  <c:v>5.0849999388447031E-4</c:v>
                </c:pt>
                <c:pt idx="60">
                  <c:v>5.0849999388447031E-4</c:v>
                </c:pt>
                <c:pt idx="61">
                  <c:v>-4.4772500041290186E-3</c:v>
                </c:pt>
                <c:pt idx="62">
                  <c:v>-4.4772500041290186E-3</c:v>
                </c:pt>
                <c:pt idx="63">
                  <c:v>-2.477250003721565E-3</c:v>
                </c:pt>
                <c:pt idx="64">
                  <c:v>-2.477250003721565E-3</c:v>
                </c:pt>
                <c:pt idx="65">
                  <c:v>-7.2350000045844354E-3</c:v>
                </c:pt>
                <c:pt idx="66">
                  <c:v>-5.1637500000651926E-3</c:v>
                </c:pt>
                <c:pt idx="67">
                  <c:v>-7.8217500049504451E-3</c:v>
                </c:pt>
                <c:pt idx="68">
                  <c:v>-9.166250005364418E-3</c:v>
                </c:pt>
                <c:pt idx="69">
                  <c:v>-1.3350000517675653E-4</c:v>
                </c:pt>
                <c:pt idx="70">
                  <c:v>-1.3350000517675653E-4</c:v>
                </c:pt>
                <c:pt idx="71">
                  <c:v>-1.3350000517675653E-4</c:v>
                </c:pt>
                <c:pt idx="72">
                  <c:v>-1.1192500023753382E-3</c:v>
                </c:pt>
                <c:pt idx="73">
                  <c:v>-1.1192500023753382E-3</c:v>
                </c:pt>
                <c:pt idx="74">
                  <c:v>-1.3713500004087109E-2</c:v>
                </c:pt>
                <c:pt idx="75">
                  <c:v>-4.3597499970928766E-3</c:v>
                </c:pt>
                <c:pt idx="76">
                  <c:v>-3.0462499998975545E-3</c:v>
                </c:pt>
                <c:pt idx="77">
                  <c:v>-1.3735250002355315E-2</c:v>
                </c:pt>
                <c:pt idx="78">
                  <c:v>-4.7050000066519715E-3</c:v>
                </c:pt>
                <c:pt idx="79">
                  <c:v>-8.6907500008237548E-3</c:v>
                </c:pt>
                <c:pt idx="80">
                  <c:v>7.7149999997345731E-3</c:v>
                </c:pt>
                <c:pt idx="81">
                  <c:v>1.6729249997297302E-2</c:v>
                </c:pt>
                <c:pt idx="82">
                  <c:v>-5.6462500069756061E-3</c:v>
                </c:pt>
                <c:pt idx="83">
                  <c:v>-7.5875000038649887E-3</c:v>
                </c:pt>
                <c:pt idx="84">
                  <c:v>-3.5875000030500814E-3</c:v>
                </c:pt>
                <c:pt idx="85">
                  <c:v>6.7402499989839271E-3</c:v>
                </c:pt>
                <c:pt idx="86">
                  <c:v>3.7544999941019341E-3</c:v>
                </c:pt>
                <c:pt idx="87">
                  <c:v>9.8014999966835603E-3</c:v>
                </c:pt>
                <c:pt idx="88">
                  <c:v>6.4544999986537732E-3</c:v>
                </c:pt>
                <c:pt idx="89">
                  <c:v>1.0540999996010214E-2</c:v>
                </c:pt>
                <c:pt idx="90">
                  <c:v>4.9299999955110252E-3</c:v>
                </c:pt>
                <c:pt idx="91">
                  <c:v>3.2577500023762695E-3</c:v>
                </c:pt>
                <c:pt idx="92">
                  <c:v>1.9132500019622967E-3</c:v>
                </c:pt>
                <c:pt idx="93">
                  <c:v>-3.7590000065392815E-3</c:v>
                </c:pt>
                <c:pt idx="95">
                  <c:v>-3.8675000541843474E-4</c:v>
                </c:pt>
                <c:pt idx="96">
                  <c:v>7.3442499997327104E-3</c:v>
                </c:pt>
                <c:pt idx="97">
                  <c:v>5.7887499933713116E-3</c:v>
                </c:pt>
                <c:pt idx="98">
                  <c:v>6.5172499962500297E-3</c:v>
                </c:pt>
                <c:pt idx="99">
                  <c:v>7.844999992812518E-3</c:v>
                </c:pt>
                <c:pt idx="100">
                  <c:v>2.7347499926690944E-3</c:v>
                </c:pt>
                <c:pt idx="101">
                  <c:v>3.0767499993089586E-3</c:v>
                </c:pt>
                <c:pt idx="103">
                  <c:v>2.9245000041555613E-3</c:v>
                </c:pt>
                <c:pt idx="105">
                  <c:v>1.2522499964688905E-3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3-4B9F-A7EB-4A4F33B6F9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Active!$J$21:$J$1370</c:f>
              <c:numCache>
                <c:formatCode>General</c:formatCode>
                <c:ptCount val="1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3-4B9F-A7EB-4A4F33B6F9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Active!$K$21:$K$1370</c:f>
              <c:numCache>
                <c:formatCode>General</c:formatCode>
                <c:ptCount val="1350"/>
                <c:pt idx="107">
                  <c:v>3.8774999120505527E-4</c:v>
                </c:pt>
                <c:pt idx="108">
                  <c:v>-7.1117499974207021E-3</c:v>
                </c:pt>
                <c:pt idx="109">
                  <c:v>-3.1561875002807938E-2</c:v>
                </c:pt>
                <c:pt idx="110">
                  <c:v>-1.0491749999346212E-2</c:v>
                </c:pt>
                <c:pt idx="111">
                  <c:v>-1.2571874998684507E-2</c:v>
                </c:pt>
                <c:pt idx="112">
                  <c:v>-2.232699999876786E-2</c:v>
                </c:pt>
                <c:pt idx="113">
                  <c:v>-1.3366999999561813E-2</c:v>
                </c:pt>
                <c:pt idx="114">
                  <c:v>-1.304925000295043E-2</c:v>
                </c:pt>
                <c:pt idx="115">
                  <c:v>-1.6463500003737863E-2</c:v>
                </c:pt>
                <c:pt idx="116">
                  <c:v>-2.533400000538677E-2</c:v>
                </c:pt>
                <c:pt idx="117">
                  <c:v>-3.0384249883354641E-2</c:v>
                </c:pt>
                <c:pt idx="118">
                  <c:v>-2.4684249787242152E-2</c:v>
                </c:pt>
                <c:pt idx="119">
                  <c:v>-2.4684249787242152E-2</c:v>
                </c:pt>
                <c:pt idx="120">
                  <c:v>-2.9358250198129099E-2</c:v>
                </c:pt>
                <c:pt idx="121">
                  <c:v>-2.86582499902579E-2</c:v>
                </c:pt>
                <c:pt idx="122">
                  <c:v>-2.6758249958220404E-2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3-4B9F-A7EB-4A4F33B6F9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Active!$L$21:$L$1370</c:f>
              <c:numCache>
                <c:formatCode>General</c:formatCode>
                <c:ptCount val="1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3-4B9F-A7EB-4A4F33B6F9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Active!$M$21:$M$1370</c:f>
              <c:numCache>
                <c:formatCode>General</c:formatCode>
                <c:ptCount val="1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3-4B9F-A7EB-4A4F33B6F9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Active!$N$21:$N$1370</c:f>
              <c:numCache>
                <c:formatCode>General</c:formatCode>
                <c:ptCount val="1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3-4B9F-A7EB-4A4F33B6F9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Active!$O$21:$O$1370</c:f>
              <c:numCache>
                <c:formatCode>General</c:formatCode>
                <c:ptCount val="1350"/>
                <c:pt idx="0">
                  <c:v>3.0775978303120129E-2</c:v>
                </c:pt>
                <c:pt idx="1">
                  <c:v>3.0676325875850972E-2</c:v>
                </c:pt>
                <c:pt idx="2">
                  <c:v>3.0624285163832636E-2</c:v>
                </c:pt>
                <c:pt idx="3">
                  <c:v>2.9815993253760574E-2</c:v>
                </c:pt>
                <c:pt idx="4">
                  <c:v>2.9789419273155461E-2</c:v>
                </c:pt>
                <c:pt idx="5">
                  <c:v>2.8094220760387895E-2</c:v>
                </c:pt>
                <c:pt idx="6">
                  <c:v>2.7285928850315833E-2</c:v>
                </c:pt>
                <c:pt idx="7">
                  <c:v>2.7283714351932067E-2</c:v>
                </c:pt>
                <c:pt idx="8">
                  <c:v>2.7281499853548309E-2</c:v>
                </c:pt>
                <c:pt idx="9">
                  <c:v>2.6496460176505719E-2</c:v>
                </c:pt>
                <c:pt idx="10">
                  <c:v>2.647431519266813E-2</c:v>
                </c:pt>
                <c:pt idx="11">
                  <c:v>2.6448848461254899E-2</c:v>
                </c:pt>
                <c:pt idx="12">
                  <c:v>2.6420059982266028E-2</c:v>
                </c:pt>
                <c:pt idx="13">
                  <c:v>2.6396807749236563E-2</c:v>
                </c:pt>
                <c:pt idx="14">
                  <c:v>2.6105601211772245E-2</c:v>
                </c:pt>
                <c:pt idx="15">
                  <c:v>2.6031415515916312E-2</c:v>
                </c:pt>
                <c:pt idx="16">
                  <c:v>2.52962020525083E-2</c:v>
                </c:pt>
                <c:pt idx="17">
                  <c:v>2.5295094803316417E-2</c:v>
                </c:pt>
                <c:pt idx="18">
                  <c:v>2.5293987554124542E-2</c:v>
                </c:pt>
                <c:pt idx="19">
                  <c:v>2.5193227877663503E-2</c:v>
                </c:pt>
                <c:pt idx="20">
                  <c:v>2.5192120628471627E-2</c:v>
                </c:pt>
                <c:pt idx="21">
                  <c:v>2.5092468201202464E-2</c:v>
                </c:pt>
                <c:pt idx="22">
                  <c:v>2.4877661857977837E-2</c:v>
                </c:pt>
                <c:pt idx="23">
                  <c:v>2.4823406647575735E-2</c:v>
                </c:pt>
                <c:pt idx="24">
                  <c:v>2.4751435450103568E-2</c:v>
                </c:pt>
                <c:pt idx="25">
                  <c:v>2.4723754220306579E-2</c:v>
                </c:pt>
                <c:pt idx="26">
                  <c:v>1.884758275900187E-2</c:v>
                </c:pt>
                <c:pt idx="27">
                  <c:v>1.8846475509809994E-2</c:v>
                </c:pt>
                <c:pt idx="28">
                  <c:v>1.8720249101935725E-2</c:v>
                </c:pt>
                <c:pt idx="29">
                  <c:v>1.8691460622946854E-2</c:v>
                </c:pt>
                <c:pt idx="30">
                  <c:v>1.758310418187544E-2</c:v>
                </c:pt>
                <c:pt idx="31">
                  <c:v>1.7582550557279503E-2</c:v>
                </c:pt>
                <c:pt idx="32">
                  <c:v>1.7177850977647527E-2</c:v>
                </c:pt>
                <c:pt idx="33">
                  <c:v>1.6689554084028654E-2</c:v>
                </c:pt>
                <c:pt idx="34">
                  <c:v>1.5867975183654036E-2</c:v>
                </c:pt>
                <c:pt idx="35">
                  <c:v>1.5866867934462153E-2</c:v>
                </c:pt>
                <c:pt idx="36">
                  <c:v>1.5842508452240806E-2</c:v>
                </c:pt>
                <c:pt idx="37">
                  <c:v>1.5500368451950028E-2</c:v>
                </c:pt>
                <c:pt idx="38">
                  <c:v>1.542950450366974E-2</c:v>
                </c:pt>
                <c:pt idx="39">
                  <c:v>1.5428397254477861E-2</c:v>
                </c:pt>
                <c:pt idx="40">
                  <c:v>1.5427290005285978E-2</c:v>
                </c:pt>
                <c:pt idx="41">
                  <c:v>1.5426182756094099E-2</c:v>
                </c:pt>
                <c:pt idx="42">
                  <c:v>1.4983283079342284E-2</c:v>
                </c:pt>
                <c:pt idx="43">
                  <c:v>2.3429263048454808E-3</c:v>
                </c:pt>
                <c:pt idx="44">
                  <c:v>2.3185668226241313E-3</c:v>
                </c:pt>
                <c:pt idx="45">
                  <c:v>2.3174595734322522E-3</c:v>
                </c:pt>
                <c:pt idx="46">
                  <c:v>1.9764268223333541E-3</c:v>
                </c:pt>
                <c:pt idx="47">
                  <c:v>1.9753195731414749E-3</c:v>
                </c:pt>
                <c:pt idx="48">
                  <c:v>1.9022411264774247E-3</c:v>
                </c:pt>
                <c:pt idx="49">
                  <c:v>1.9011338772855456E-3</c:v>
                </c:pt>
                <c:pt idx="50">
                  <c:v>1.8978121297099073E-3</c:v>
                </c:pt>
                <c:pt idx="51">
                  <c:v>1.874559896680437E-3</c:v>
                </c:pt>
                <c:pt idx="52">
                  <c:v>1.873452647488557E-3</c:v>
                </c:pt>
                <c:pt idx="53">
                  <c:v>1.8723453982966778E-3</c:v>
                </c:pt>
                <c:pt idx="54">
                  <c:v>1.8490931652672075E-3</c:v>
                </c:pt>
                <c:pt idx="55">
                  <c:v>1.8479859160753275E-3</c:v>
                </c:pt>
                <c:pt idx="56">
                  <c:v>1.7970524532488694E-3</c:v>
                </c:pt>
                <c:pt idx="57">
                  <c:v>1.772692971027519E-3</c:v>
                </c:pt>
                <c:pt idx="58">
                  <c:v>1.4825936827550807E-3</c:v>
                </c:pt>
                <c:pt idx="59">
                  <c:v>1.4560197021499712E-3</c:v>
                </c:pt>
                <c:pt idx="60">
                  <c:v>1.4560197021499712E-3</c:v>
                </c:pt>
                <c:pt idx="61">
                  <c:v>1.4549124529580921E-3</c:v>
                </c:pt>
                <c:pt idx="62">
                  <c:v>1.4549124529580921E-3</c:v>
                </c:pt>
                <c:pt idx="63">
                  <c:v>1.4549124529580921E-3</c:v>
                </c:pt>
                <c:pt idx="64">
                  <c:v>1.4549124529580921E-3</c:v>
                </c:pt>
                <c:pt idx="65">
                  <c:v>1.43608921669614E-3</c:v>
                </c:pt>
                <c:pt idx="66">
                  <c:v>1.4305529707367417E-3</c:v>
                </c:pt>
                <c:pt idx="67">
                  <c:v>1.4039789901316331E-3</c:v>
                </c:pt>
                <c:pt idx="68">
                  <c:v>1.3530455273051741E-3</c:v>
                </c:pt>
                <c:pt idx="69">
                  <c:v>1.039694006003265E-3</c:v>
                </c:pt>
                <c:pt idx="70">
                  <c:v>1.039694006003265E-3</c:v>
                </c:pt>
                <c:pt idx="71">
                  <c:v>1.039694006003265E-3</c:v>
                </c:pt>
                <c:pt idx="72">
                  <c:v>1.0385867568113855E-3</c:v>
                </c:pt>
                <c:pt idx="73">
                  <c:v>1.0385867568113855E-3</c:v>
                </c:pt>
                <c:pt idx="74">
                  <c:v>7.7395419995217622E-4</c:v>
                </c:pt>
                <c:pt idx="75">
                  <c:v>6.6876552672362E-4</c:v>
                </c:pt>
                <c:pt idx="76">
                  <c:v>6.4440604450227007E-4</c:v>
                </c:pt>
                <c:pt idx="77">
                  <c:v>5.4253911884935254E-4</c:v>
                </c:pt>
                <c:pt idx="78">
                  <c:v>1.5168015411587583E-4</c:v>
                </c:pt>
                <c:pt idx="79">
                  <c:v>1.5057290492399627E-4</c:v>
                </c:pt>
                <c:pt idx="80">
                  <c:v>-1.140596519352134E-4</c:v>
                </c:pt>
                <c:pt idx="81">
                  <c:v>-1.1516690112709296E-4</c:v>
                </c:pt>
                <c:pt idx="82">
                  <c:v>-2.4139330900135999E-4</c:v>
                </c:pt>
                <c:pt idx="83">
                  <c:v>-6.3446677211859625E-4</c:v>
                </c:pt>
                <c:pt idx="84">
                  <c:v>-6.3446677211859625E-4</c:v>
                </c:pt>
                <c:pt idx="85">
                  <c:v>-6.5993350353182531E-4</c:v>
                </c:pt>
                <c:pt idx="86">
                  <c:v>-6.6104075272370487E-4</c:v>
                </c:pt>
                <c:pt idx="87">
                  <c:v>-9.7549952321749375E-4</c:v>
                </c:pt>
                <c:pt idx="88">
                  <c:v>-1.1039404294755201E-3</c:v>
                </c:pt>
                <c:pt idx="89">
                  <c:v>-1.9653803007578007E-3</c:v>
                </c:pt>
                <c:pt idx="90">
                  <c:v>-2.306413051856698E-3</c:v>
                </c:pt>
                <c:pt idx="91">
                  <c:v>-2.3318797832699275E-3</c:v>
                </c:pt>
                <c:pt idx="92">
                  <c:v>-2.3828132460963864E-3</c:v>
                </c:pt>
                <c:pt idx="93">
                  <c:v>-2.4082799775096155E-3</c:v>
                </c:pt>
                <c:pt idx="94">
                  <c:v>-2.7936026962836948E-3</c:v>
                </c:pt>
                <c:pt idx="95">
                  <c:v>-2.8257129228482013E-3</c:v>
                </c:pt>
                <c:pt idx="96">
                  <c:v>-3.193319654552208E-3</c:v>
                </c:pt>
                <c:pt idx="97">
                  <c:v>-4.4710852219811944E-3</c:v>
                </c:pt>
                <c:pt idx="98">
                  <c:v>-4.9161993971167687E-3</c:v>
                </c:pt>
                <c:pt idx="99">
                  <c:v>-4.9416661285299982E-3</c:v>
                </c:pt>
                <c:pt idx="100">
                  <c:v>-7.0310453536066861E-3</c:v>
                </c:pt>
                <c:pt idx="101">
                  <c:v>-7.0576193342117947E-3</c:v>
                </c:pt>
                <c:pt idx="102">
                  <c:v>-7.449585548137151E-3</c:v>
                </c:pt>
                <c:pt idx="103">
                  <c:v>-8.6775249019315596E-3</c:v>
                </c:pt>
                <c:pt idx="104">
                  <c:v>-8.6786321511234388E-3</c:v>
                </c:pt>
                <c:pt idx="105">
                  <c:v>-8.7029916333447883E-3</c:v>
                </c:pt>
                <c:pt idx="106">
                  <c:v>-9.1458913100966044E-3</c:v>
                </c:pt>
                <c:pt idx="107">
                  <c:v>-1.291718205763831E-2</c:v>
                </c:pt>
                <c:pt idx="108">
                  <c:v>-1.3787479922455626E-2</c:v>
                </c:pt>
                <c:pt idx="109">
                  <c:v>-1.3791355294627205E-2</c:v>
                </c:pt>
                <c:pt idx="110">
                  <c:v>-1.6267718112265791E-2</c:v>
                </c:pt>
                <c:pt idx="111">
                  <c:v>-1.6315883452112552E-2</c:v>
                </c:pt>
                <c:pt idx="112">
                  <c:v>-1.6696223549523173E-2</c:v>
                </c:pt>
                <c:pt idx="113">
                  <c:v>-1.6696223549523173E-2</c:v>
                </c:pt>
                <c:pt idx="114">
                  <c:v>-1.6721690280936403E-2</c:v>
                </c:pt>
                <c:pt idx="115">
                  <c:v>-1.8049282061999967E-2</c:v>
                </c:pt>
                <c:pt idx="116">
                  <c:v>-1.9349192613266543E-2</c:v>
                </c:pt>
                <c:pt idx="117">
                  <c:v>-2.0021292872737427E-2</c:v>
                </c:pt>
                <c:pt idx="118">
                  <c:v>-2.0021292872737427E-2</c:v>
                </c:pt>
                <c:pt idx="119">
                  <c:v>-2.0021292872737427E-2</c:v>
                </c:pt>
                <c:pt idx="120">
                  <c:v>-2.0543914491304563E-2</c:v>
                </c:pt>
                <c:pt idx="121">
                  <c:v>-2.0543914491304563E-2</c:v>
                </c:pt>
                <c:pt idx="122">
                  <c:v>-2.0543914491304563E-2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3-4B9F-A7EB-4A4F33B6F9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Active!$F$21:$F$1370</c:f>
              <c:numCache>
                <c:formatCode>General</c:formatCode>
                <c:ptCount val="1350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  <c:pt idx="117">
                  <c:v>15559</c:v>
                </c:pt>
                <c:pt idx="118">
                  <c:v>15559</c:v>
                </c:pt>
                <c:pt idx="119">
                  <c:v>15559</c:v>
                </c:pt>
                <c:pt idx="120">
                  <c:v>16031</c:v>
                </c:pt>
                <c:pt idx="121">
                  <c:v>16031</c:v>
                </c:pt>
                <c:pt idx="122">
                  <c:v>16031</c:v>
                </c:pt>
              </c:numCache>
            </c:numRef>
          </c:xVal>
          <c:yVal>
            <c:numRef>
              <c:f>Active!$U$21:$U$1370</c:f>
              <c:numCache>
                <c:formatCode>General</c:formatCode>
                <c:ptCount val="1350"/>
                <c:pt idx="102">
                  <c:v>1.4121249994786922E-2</c:v>
                </c:pt>
                <c:pt idx="104">
                  <c:v>1.4938749998691492E-2</c:v>
                </c:pt>
                <c:pt idx="106">
                  <c:v>1.1952249995374586E-2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B3-4B9F-A7EB-4A4F33B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40752"/>
        <c:axId val="1"/>
      </c:scatterChart>
      <c:valAx>
        <c:axId val="68624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352490636179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24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595492289442466E-2"/>
          <c:y val="0.9088076726258274"/>
          <c:w val="0.880783665387022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19</xdr:col>
      <xdr:colOff>38099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BB018D-04DD-148E-120E-176DF5EEE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vsolj.cetus-net.org/no43.pdf" TargetMode="External"/><Relationship Id="rId2" Type="http://schemas.openxmlformats.org/officeDocument/2006/relationships/hyperlink" Target="http://www.konkoly.hu/cgi-bin/IBVS?5843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3"/>
  <sheetViews>
    <sheetView tabSelected="1" workbookViewId="0">
      <pane xSplit="14" ySplit="22" topLeftCell="O13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2851562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44468.665800000002</v>
      </c>
      <c r="D4" s="6">
        <v>0.95498574999999997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44468.665800000002</v>
      </c>
    </row>
    <row r="8" spans="1:6">
      <c r="A8" s="1" t="s">
        <v>8</v>
      </c>
      <c r="C8" s="1">
        <f>+D4</f>
        <v>0.95498574999999997</v>
      </c>
      <c r="D8" s="9" t="s">
        <v>9</v>
      </c>
    </row>
    <row r="9" spans="1:6">
      <c r="A9" s="10" t="s">
        <v>10</v>
      </c>
      <c r="B9" s="11">
        <v>76</v>
      </c>
      <c r="C9" s="12" t="str">
        <f>"F"&amp;B9</f>
        <v>F76</v>
      </c>
      <c r="D9" s="13" t="str">
        <f>"G"&amp;B9</f>
        <v>G76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INTERCEPT(INDIRECT($D$9):G989,INDIRECT($C$9):F989)</f>
        <v>-2.7936026962836948E-3</v>
      </c>
      <c r="D11" s="16"/>
      <c r="E11"/>
    </row>
    <row r="12" spans="1:6">
      <c r="A12" t="s">
        <v>14</v>
      </c>
      <c r="B12"/>
      <c r="C12" s="15">
        <f ca="1">SLOPE(INDIRECT($D$9):G989,INDIRECT($C$9):F989)</f>
        <v>-1.1072491918795378E-6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(C7+C11)+(C8+C12)*INT(MAX(F21:F3530))</f>
        <v>59778.021814335509</v>
      </c>
      <c r="E15" s="10" t="s">
        <v>18</v>
      </c>
      <c r="F15" s="8">
        <v>1</v>
      </c>
    </row>
    <row r="16" spans="1:6">
      <c r="A16" s="17" t="s">
        <v>19</v>
      </c>
      <c r="B16"/>
      <c r="C16" s="18">
        <f ca="1">+C8+C12</f>
        <v>0.95498464275080808</v>
      </c>
      <c r="E16" s="10" t="s">
        <v>20</v>
      </c>
      <c r="F16" s="15">
        <f ca="1">NOW()+15018.5+$C$5/24</f>
        <v>60374.803915393517</v>
      </c>
    </row>
    <row r="17" spans="1:21">
      <c r="A17" s="10" t="s">
        <v>21</v>
      </c>
      <c r="B17"/>
      <c r="C17">
        <f>COUNT(C21:C2188)</f>
        <v>123</v>
      </c>
      <c r="E17" s="10" t="s">
        <v>22</v>
      </c>
      <c r="F17" s="15">
        <f ca="1">ROUND(2*(F16-$C$7)/$C$8,0)/2+F15</f>
        <v>16657</v>
      </c>
    </row>
    <row r="18" spans="1:21">
      <c r="A18" s="17" t="s">
        <v>23</v>
      </c>
      <c r="B18"/>
      <c r="C18" s="19">
        <f ca="1">+C15</f>
        <v>59778.021814335509</v>
      </c>
      <c r="D18" s="20">
        <f ca="1">+C16</f>
        <v>0.95498464275080808</v>
      </c>
      <c r="E18" s="10" t="s">
        <v>24</v>
      </c>
      <c r="F18" s="13">
        <f ca="1">ROUND(2*(F16-$C$15)/$C$16,0)/2+F15</f>
        <v>626</v>
      </c>
    </row>
    <row r="19" spans="1:21">
      <c r="E19" s="10" t="s">
        <v>25</v>
      </c>
      <c r="F19" s="21">
        <f ca="1">+$C$15+$C$16*F18-15018.5-$C$5/24</f>
        <v>45357.738034030852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  <c r="U20" s="23" t="s">
        <v>43</v>
      </c>
    </row>
    <row r="21" spans="1:21">
      <c r="A21" s="24" t="s">
        <v>44</v>
      </c>
      <c r="B21" s="25" t="s">
        <v>45</v>
      </c>
      <c r="C21" s="24">
        <v>15515.421</v>
      </c>
      <c r="D21" s="26"/>
      <c r="E21" s="27">
        <f t="shared" ref="E21:E52" si="0">+(C21-C$7)/C$8</f>
        <v>-30317.986210789011</v>
      </c>
      <c r="F21" s="1">
        <f t="shared" ref="F21:F52" si="1">ROUND(2*E21,0)/2</f>
        <v>-30318</v>
      </c>
      <c r="G21" s="1">
        <f t="shared" ref="G21:G52" si="2">+C21-(C$7+F21*C$8)</f>
        <v>1.3168499996027094E-2</v>
      </c>
      <c r="H21" s="1">
        <f t="shared" ref="H21:H63" si="3">+G21</f>
        <v>1.3168499996027094E-2</v>
      </c>
      <c r="O21" s="1">
        <f t="shared" ref="O21:O52" ca="1" si="4">+C$11+C$12*$F21</f>
        <v>3.0775978303120129E-2</v>
      </c>
      <c r="Q21" s="57">
        <f t="shared" ref="Q21:Q52" si="5">+C21-15018.5</f>
        <v>496.92100000000028</v>
      </c>
    </row>
    <row r="22" spans="1:21">
      <c r="A22" s="24" t="s">
        <v>44</v>
      </c>
      <c r="B22" s="25" t="s">
        <v>45</v>
      </c>
      <c r="C22" s="24">
        <v>15601.362999999999</v>
      </c>
      <c r="D22" s="26"/>
      <c r="E22" s="27">
        <f t="shared" si="0"/>
        <v>-30227.99324492539</v>
      </c>
      <c r="F22" s="1">
        <f t="shared" si="1"/>
        <v>-30228</v>
      </c>
      <c r="G22" s="1">
        <f t="shared" si="2"/>
        <v>6.4509999956499087E-3</v>
      </c>
      <c r="H22" s="1">
        <f t="shared" si="3"/>
        <v>6.4509999956499087E-3</v>
      </c>
      <c r="O22" s="1">
        <f t="shared" ca="1" si="4"/>
        <v>3.0676325875850972E-2</v>
      </c>
      <c r="Q22" s="57">
        <f t="shared" si="5"/>
        <v>582.86299999999937</v>
      </c>
    </row>
    <row r="23" spans="1:21">
      <c r="A23" s="24" t="s">
        <v>44</v>
      </c>
      <c r="B23" s="25" t="s">
        <v>45</v>
      </c>
      <c r="C23" s="24">
        <v>15646.249</v>
      </c>
      <c r="D23" s="26"/>
      <c r="E23" s="27">
        <f t="shared" si="0"/>
        <v>-30180.991496469978</v>
      </c>
      <c r="F23" s="1">
        <f t="shared" si="1"/>
        <v>-30181</v>
      </c>
      <c r="G23" s="1">
        <f t="shared" si="2"/>
        <v>8.1207499970332719E-3</v>
      </c>
      <c r="H23" s="1">
        <f t="shared" si="3"/>
        <v>8.1207499970332719E-3</v>
      </c>
      <c r="O23" s="1">
        <f t="shared" ca="1" si="4"/>
        <v>3.0624285163832636E-2</v>
      </c>
      <c r="Q23" s="57">
        <f t="shared" si="5"/>
        <v>627.7489999999998</v>
      </c>
    </row>
    <row r="24" spans="1:21">
      <c r="A24" s="24" t="s">
        <v>44</v>
      </c>
      <c r="B24" s="25" t="s">
        <v>45</v>
      </c>
      <c r="C24" s="24">
        <v>16343.383</v>
      </c>
      <c r="D24" s="26"/>
      <c r="E24" s="27">
        <f t="shared" si="0"/>
        <v>-29450.99735781398</v>
      </c>
      <c r="F24" s="1">
        <f t="shared" si="1"/>
        <v>-29451</v>
      </c>
      <c r="G24" s="1">
        <f t="shared" si="2"/>
        <v>2.5232499956473475E-3</v>
      </c>
      <c r="H24" s="1">
        <f t="shared" si="3"/>
        <v>2.5232499956473475E-3</v>
      </c>
      <c r="O24" s="1">
        <f t="shared" ca="1" si="4"/>
        <v>2.9815993253760574E-2</v>
      </c>
      <c r="Q24" s="57">
        <f t="shared" si="5"/>
        <v>1324.8829999999998</v>
      </c>
    </row>
    <row r="25" spans="1:21">
      <c r="A25" s="24" t="s">
        <v>44</v>
      </c>
      <c r="B25" s="25" t="s">
        <v>45</v>
      </c>
      <c r="C25" s="24">
        <v>16366.3</v>
      </c>
      <c r="D25" s="26"/>
      <c r="E25" s="27">
        <f t="shared" si="0"/>
        <v>-29427.000141101587</v>
      </c>
      <c r="F25" s="1">
        <f t="shared" si="1"/>
        <v>-29427</v>
      </c>
      <c r="G25" s="1">
        <f t="shared" si="2"/>
        <v>-1.3475000378093682E-4</v>
      </c>
      <c r="H25" s="1">
        <f t="shared" si="3"/>
        <v>-1.3475000378093682E-4</v>
      </c>
      <c r="O25" s="1">
        <f t="shared" ca="1" si="4"/>
        <v>2.9789419273155461E-2</v>
      </c>
      <c r="Q25" s="57">
        <f t="shared" si="5"/>
        <v>1347.7999999999993</v>
      </c>
    </row>
    <row r="26" spans="1:21" ht="12.75" customHeight="1">
      <c r="A26" s="24" t="s">
        <v>46</v>
      </c>
      <c r="B26" s="25" t="s">
        <v>45</v>
      </c>
      <c r="C26" s="24">
        <v>17828.384999999998</v>
      </c>
      <c r="D26" s="26"/>
      <c r="E26" s="27">
        <f t="shared" si="0"/>
        <v>-27895.99823871718</v>
      </c>
      <c r="F26" s="1">
        <f t="shared" si="1"/>
        <v>-27896</v>
      </c>
      <c r="G26" s="1">
        <f t="shared" si="2"/>
        <v>1.6819999946164899E-3</v>
      </c>
      <c r="H26" s="1">
        <f t="shared" si="3"/>
        <v>1.6819999946164899E-3</v>
      </c>
      <c r="O26" s="1">
        <f t="shared" ca="1" si="4"/>
        <v>2.8094220760387895E-2</v>
      </c>
      <c r="Q26" s="57">
        <f t="shared" si="5"/>
        <v>2809.8849999999984</v>
      </c>
    </row>
    <row r="27" spans="1:21" ht="12.75" customHeight="1">
      <c r="A27" s="24" t="s">
        <v>47</v>
      </c>
      <c r="B27" s="25" t="s">
        <v>45</v>
      </c>
      <c r="C27" s="24">
        <v>18525.534</v>
      </c>
      <c r="D27" s="26"/>
      <c r="E27" s="27">
        <f t="shared" si="0"/>
        <v>-27165.988393020529</v>
      </c>
      <c r="F27" s="1">
        <f t="shared" si="1"/>
        <v>-27166</v>
      </c>
      <c r="G27" s="1">
        <f t="shared" si="2"/>
        <v>1.1084499994467478E-2</v>
      </c>
      <c r="H27" s="1">
        <f t="shared" si="3"/>
        <v>1.1084499994467478E-2</v>
      </c>
      <c r="O27" s="1">
        <f t="shared" ca="1" si="4"/>
        <v>2.7285928850315833E-2</v>
      </c>
      <c r="Q27" s="57">
        <f t="shared" si="5"/>
        <v>3507.0339999999997</v>
      </c>
    </row>
    <row r="28" spans="1:21" ht="12.75" customHeight="1">
      <c r="A28" s="24" t="s">
        <v>47</v>
      </c>
      <c r="B28" s="25" t="s">
        <v>45</v>
      </c>
      <c r="C28" s="24">
        <v>18527.421999999999</v>
      </c>
      <c r="D28" s="26"/>
      <c r="E28" s="27">
        <f t="shared" si="0"/>
        <v>-27164.011400170111</v>
      </c>
      <c r="F28" s="1">
        <f t="shared" si="1"/>
        <v>-27164</v>
      </c>
      <c r="G28" s="1">
        <f t="shared" si="2"/>
        <v>-1.0887000004004221E-2</v>
      </c>
      <c r="H28" s="1">
        <f t="shared" si="3"/>
        <v>-1.0887000004004221E-2</v>
      </c>
      <c r="O28" s="1">
        <f t="shared" ca="1" si="4"/>
        <v>2.7283714351932067E-2</v>
      </c>
      <c r="Q28" s="57">
        <f t="shared" si="5"/>
        <v>3508.9219999999987</v>
      </c>
    </row>
    <row r="29" spans="1:21" ht="12.75" customHeight="1">
      <c r="A29" s="24" t="s">
        <v>47</v>
      </c>
      <c r="B29" s="25" t="s">
        <v>45</v>
      </c>
      <c r="C29" s="24">
        <v>18529.345000000001</v>
      </c>
      <c r="D29" s="26"/>
      <c r="E29" s="27">
        <f t="shared" si="0"/>
        <v>-27161.997757558165</v>
      </c>
      <c r="F29" s="1">
        <f t="shared" si="1"/>
        <v>-27162</v>
      </c>
      <c r="G29" s="1">
        <f t="shared" si="2"/>
        <v>2.1414999973785598E-3</v>
      </c>
      <c r="H29" s="1">
        <f t="shared" si="3"/>
        <v>2.1414999973785598E-3</v>
      </c>
      <c r="O29" s="1">
        <f t="shared" ca="1" si="4"/>
        <v>2.7281499853548309E-2</v>
      </c>
      <c r="Q29" s="57">
        <f t="shared" si="5"/>
        <v>3510.8450000000012</v>
      </c>
    </row>
    <row r="30" spans="1:21" ht="12.75" customHeight="1">
      <c r="A30" s="24" t="s">
        <v>47</v>
      </c>
      <c r="B30" s="25" t="s">
        <v>45</v>
      </c>
      <c r="C30" s="24">
        <v>19206.419000000002</v>
      </c>
      <c r="D30" s="26"/>
      <c r="E30" s="27">
        <f t="shared" si="0"/>
        <v>-26453.009167937849</v>
      </c>
      <c r="F30" s="1">
        <f t="shared" si="1"/>
        <v>-26453</v>
      </c>
      <c r="G30" s="1">
        <f t="shared" si="2"/>
        <v>-8.7552500008314382E-3</v>
      </c>
      <c r="H30" s="1">
        <f t="shared" si="3"/>
        <v>-8.7552500008314382E-3</v>
      </c>
      <c r="O30" s="1">
        <f t="shared" ca="1" si="4"/>
        <v>2.6496460176505719E-2</v>
      </c>
      <c r="Q30" s="57">
        <f t="shared" si="5"/>
        <v>4187.9190000000017</v>
      </c>
    </row>
    <row r="31" spans="1:21" ht="12.75" customHeight="1">
      <c r="A31" s="24" t="s">
        <v>47</v>
      </c>
      <c r="B31" s="25" t="s">
        <v>45</v>
      </c>
      <c r="C31" s="24">
        <v>19225.521000000001</v>
      </c>
      <c r="D31" s="26"/>
      <c r="E31" s="27">
        <f t="shared" si="0"/>
        <v>-26433.006775231988</v>
      </c>
      <c r="F31" s="1">
        <f t="shared" si="1"/>
        <v>-26433</v>
      </c>
      <c r="G31" s="1">
        <f t="shared" si="2"/>
        <v>-6.470250002166722E-3</v>
      </c>
      <c r="H31" s="1">
        <f t="shared" si="3"/>
        <v>-6.470250002166722E-3</v>
      </c>
      <c r="O31" s="1">
        <f t="shared" ca="1" si="4"/>
        <v>2.647431519266813E-2</v>
      </c>
      <c r="Q31" s="57">
        <f t="shared" si="5"/>
        <v>4207.0210000000006</v>
      </c>
    </row>
    <row r="32" spans="1:21" ht="12.75" customHeight="1">
      <c r="A32" s="24" t="s">
        <v>47</v>
      </c>
      <c r="B32" s="25" t="s">
        <v>45</v>
      </c>
      <c r="C32" s="24">
        <v>19247.488000000001</v>
      </c>
      <c r="D32" s="26"/>
      <c r="E32" s="27">
        <f t="shared" si="0"/>
        <v>-26410.004337761064</v>
      </c>
      <c r="F32" s="1">
        <f t="shared" si="1"/>
        <v>-26410</v>
      </c>
      <c r="G32" s="1">
        <f t="shared" si="2"/>
        <v>-4.142500001762528E-3</v>
      </c>
      <c r="H32" s="1">
        <f t="shared" si="3"/>
        <v>-4.142500001762528E-3</v>
      </c>
      <c r="O32" s="1">
        <f t="shared" ca="1" si="4"/>
        <v>2.6448848461254899E-2</v>
      </c>
      <c r="Q32" s="57">
        <f t="shared" si="5"/>
        <v>4228.9880000000012</v>
      </c>
    </row>
    <row r="33" spans="1:17" ht="12.75" customHeight="1">
      <c r="A33" s="24" t="s">
        <v>47</v>
      </c>
      <c r="B33" s="25" t="s">
        <v>45</v>
      </c>
      <c r="C33" s="24">
        <v>19272.332999999999</v>
      </c>
      <c r="D33" s="26"/>
      <c r="E33" s="27">
        <f t="shared" si="0"/>
        <v>-26383.988242756506</v>
      </c>
      <c r="F33" s="1">
        <f t="shared" si="1"/>
        <v>-26384</v>
      </c>
      <c r="G33" s="1">
        <f t="shared" si="2"/>
        <v>1.1227999995753635E-2</v>
      </c>
      <c r="H33" s="1">
        <f t="shared" si="3"/>
        <v>1.1227999995753635E-2</v>
      </c>
      <c r="O33" s="1">
        <f t="shared" ca="1" si="4"/>
        <v>2.6420059982266028E-2</v>
      </c>
      <c r="Q33" s="57">
        <f t="shared" si="5"/>
        <v>4253.8329999999987</v>
      </c>
    </row>
    <row r="34" spans="1:17" ht="12.75" customHeight="1">
      <c r="A34" s="24" t="s">
        <v>48</v>
      </c>
      <c r="B34" s="25" t="s">
        <v>45</v>
      </c>
      <c r="C34" s="24">
        <v>19292.371999999999</v>
      </c>
      <c r="D34" s="26"/>
      <c r="E34" s="27">
        <f t="shared" si="0"/>
        <v>-26363.004683577743</v>
      </c>
      <c r="F34" s="1">
        <f t="shared" si="1"/>
        <v>-26363</v>
      </c>
      <c r="G34" s="1">
        <f t="shared" si="2"/>
        <v>-4.4727500026056077E-3</v>
      </c>
      <c r="H34" s="1">
        <f t="shared" si="3"/>
        <v>-4.4727500026056077E-3</v>
      </c>
      <c r="O34" s="1">
        <f t="shared" ca="1" si="4"/>
        <v>2.6396807749236563E-2</v>
      </c>
      <c r="Q34" s="57">
        <f t="shared" si="5"/>
        <v>4273.8719999999994</v>
      </c>
    </row>
    <row r="35" spans="1:17" ht="12.75" customHeight="1">
      <c r="A35" s="24" t="s">
        <v>47</v>
      </c>
      <c r="B35" s="25" t="s">
        <v>45</v>
      </c>
      <c r="C35" s="24">
        <v>19543.538</v>
      </c>
      <c r="D35" s="26"/>
      <c r="E35" s="27">
        <f t="shared" si="0"/>
        <v>-26099.999712037592</v>
      </c>
      <c r="F35" s="1">
        <f t="shared" si="1"/>
        <v>-26100</v>
      </c>
      <c r="G35" s="1">
        <f t="shared" si="2"/>
        <v>2.7499999850988388E-4</v>
      </c>
      <c r="H35" s="1">
        <f t="shared" si="3"/>
        <v>2.7499999850988388E-4</v>
      </c>
      <c r="O35" s="1">
        <f t="shared" ca="1" si="4"/>
        <v>2.6105601211772245E-2</v>
      </c>
      <c r="Q35" s="57">
        <f t="shared" si="5"/>
        <v>4525.0380000000005</v>
      </c>
    </row>
    <row r="36" spans="1:17" ht="12.75" customHeight="1">
      <c r="A36" s="24" t="s">
        <v>47</v>
      </c>
      <c r="B36" s="25" t="s">
        <v>45</v>
      </c>
      <c r="C36" s="24">
        <v>19607.512999999999</v>
      </c>
      <c r="D36" s="26"/>
      <c r="E36" s="27">
        <f t="shared" si="0"/>
        <v>-26033.009183644892</v>
      </c>
      <c r="F36" s="1">
        <f t="shared" si="1"/>
        <v>-26033</v>
      </c>
      <c r="G36" s="1">
        <f t="shared" si="2"/>
        <v>-8.7702500059094746E-3</v>
      </c>
      <c r="H36" s="1">
        <f t="shared" si="3"/>
        <v>-8.7702500059094746E-3</v>
      </c>
      <c r="O36" s="1">
        <f t="shared" ca="1" si="4"/>
        <v>2.6031415515916312E-2</v>
      </c>
      <c r="Q36" s="57">
        <f t="shared" si="5"/>
        <v>4589.012999999999</v>
      </c>
    </row>
    <row r="37" spans="1:17" ht="12.75" customHeight="1">
      <c r="A37" s="24" t="s">
        <v>47</v>
      </c>
      <c r="B37" s="25" t="s">
        <v>45</v>
      </c>
      <c r="C37" s="24">
        <v>20241.621999999999</v>
      </c>
      <c r="D37" s="26"/>
      <c r="E37" s="27">
        <f t="shared" si="0"/>
        <v>-25369.010794140126</v>
      </c>
      <c r="F37" s="1">
        <f t="shared" si="1"/>
        <v>-25369</v>
      </c>
      <c r="G37" s="1">
        <f t="shared" si="2"/>
        <v>-1.0308250002708519E-2</v>
      </c>
      <c r="H37" s="1">
        <f t="shared" si="3"/>
        <v>-1.0308250002708519E-2</v>
      </c>
      <c r="O37" s="1">
        <f t="shared" ca="1" si="4"/>
        <v>2.52962020525083E-2</v>
      </c>
      <c r="Q37" s="57">
        <f t="shared" si="5"/>
        <v>5223.1219999999994</v>
      </c>
    </row>
    <row r="38" spans="1:17" ht="12.75" customHeight="1">
      <c r="A38" s="24" t="s">
        <v>47</v>
      </c>
      <c r="B38" s="25" t="s">
        <v>45</v>
      </c>
      <c r="C38" s="24">
        <v>20242.580999999998</v>
      </c>
      <c r="D38" s="26"/>
      <c r="E38" s="27">
        <f t="shared" si="0"/>
        <v>-25368.006590674264</v>
      </c>
      <c r="F38" s="1">
        <f t="shared" si="1"/>
        <v>-25368</v>
      </c>
      <c r="G38" s="1">
        <f t="shared" si="2"/>
        <v>-6.2940000061644241E-3</v>
      </c>
      <c r="H38" s="1">
        <f t="shared" si="3"/>
        <v>-6.2940000061644241E-3</v>
      </c>
      <c r="O38" s="1">
        <f t="shared" ca="1" si="4"/>
        <v>2.5295094803316417E-2</v>
      </c>
      <c r="Q38" s="57">
        <f t="shared" si="5"/>
        <v>5224.0809999999983</v>
      </c>
    </row>
    <row r="39" spans="1:17" ht="12.75" customHeight="1">
      <c r="A39" s="24" t="s">
        <v>47</v>
      </c>
      <c r="B39" s="25" t="s">
        <v>45</v>
      </c>
      <c r="C39" s="24">
        <v>20243.542000000001</v>
      </c>
      <c r="D39" s="26"/>
      <c r="E39" s="27">
        <f t="shared" si="0"/>
        <v>-25367.000292936311</v>
      </c>
      <c r="F39" s="1">
        <f t="shared" si="1"/>
        <v>-25367</v>
      </c>
      <c r="G39" s="1">
        <f t="shared" si="2"/>
        <v>-2.7975000193691812E-4</v>
      </c>
      <c r="H39" s="1">
        <f t="shared" si="3"/>
        <v>-2.7975000193691812E-4</v>
      </c>
      <c r="O39" s="1">
        <f t="shared" ca="1" si="4"/>
        <v>2.5293987554124542E-2</v>
      </c>
      <c r="Q39" s="57">
        <f t="shared" si="5"/>
        <v>5225.0420000000013</v>
      </c>
    </row>
    <row r="40" spans="1:17" ht="12.75" customHeight="1">
      <c r="A40" s="24" t="s">
        <v>47</v>
      </c>
      <c r="B40" s="25" t="s">
        <v>45</v>
      </c>
      <c r="C40" s="24">
        <v>20330.448</v>
      </c>
      <c r="D40" s="26"/>
      <c r="E40" s="27">
        <f t="shared" si="0"/>
        <v>-25275.997887926602</v>
      </c>
      <c r="F40" s="1">
        <f t="shared" si="1"/>
        <v>-25276</v>
      </c>
      <c r="G40" s="1">
        <f t="shared" si="2"/>
        <v>2.0169999952486251E-3</v>
      </c>
      <c r="H40" s="1">
        <f t="shared" si="3"/>
        <v>2.0169999952486251E-3</v>
      </c>
      <c r="O40" s="1">
        <f t="shared" ca="1" si="4"/>
        <v>2.5193227877663503E-2</v>
      </c>
      <c r="Q40" s="57">
        <f t="shared" si="5"/>
        <v>5311.9480000000003</v>
      </c>
    </row>
    <row r="41" spans="1:17" ht="12.75" customHeight="1">
      <c r="A41" s="24" t="s">
        <v>47</v>
      </c>
      <c r="B41" s="25" t="s">
        <v>45</v>
      </c>
      <c r="C41" s="24">
        <v>20331.397000000001</v>
      </c>
      <c r="D41" s="26"/>
      <c r="E41" s="27">
        <f t="shared" si="0"/>
        <v>-25275.004155821174</v>
      </c>
      <c r="F41" s="1">
        <f t="shared" si="1"/>
        <v>-25275</v>
      </c>
      <c r="G41" s="1">
        <f t="shared" si="2"/>
        <v>-3.9687500029685907E-3</v>
      </c>
      <c r="H41" s="1">
        <f t="shared" si="3"/>
        <v>-3.9687500029685907E-3</v>
      </c>
      <c r="O41" s="1">
        <f t="shared" ca="1" si="4"/>
        <v>2.5192120628471627E-2</v>
      </c>
      <c r="Q41" s="57">
        <f t="shared" si="5"/>
        <v>5312.8970000000008</v>
      </c>
    </row>
    <row r="42" spans="1:17" ht="12.75" customHeight="1">
      <c r="A42" s="24" t="s">
        <v>47</v>
      </c>
      <c r="B42" s="25" t="s">
        <v>45</v>
      </c>
      <c r="C42" s="24">
        <v>20417.344000000001</v>
      </c>
      <c r="D42" s="26"/>
      <c r="E42" s="27">
        <f t="shared" si="0"/>
        <v>-25185.005954277331</v>
      </c>
      <c r="F42" s="1">
        <f t="shared" si="1"/>
        <v>-25185</v>
      </c>
      <c r="G42" s="1">
        <f t="shared" si="2"/>
        <v>-5.6862500023271423E-3</v>
      </c>
      <c r="H42" s="1">
        <f t="shared" si="3"/>
        <v>-5.6862500023271423E-3</v>
      </c>
      <c r="O42" s="1">
        <f t="shared" ca="1" si="4"/>
        <v>2.5092468201202464E-2</v>
      </c>
      <c r="Q42" s="57">
        <f t="shared" si="5"/>
        <v>5398.844000000001</v>
      </c>
    </row>
    <row r="43" spans="1:17" ht="12.75" customHeight="1">
      <c r="A43" s="24" t="s">
        <v>47</v>
      </c>
      <c r="B43" s="25" t="s">
        <v>45</v>
      </c>
      <c r="C43" s="24">
        <v>20602.618999999999</v>
      </c>
      <c r="D43" s="26"/>
      <c r="E43" s="27">
        <f t="shared" si="0"/>
        <v>-24990.997823789523</v>
      </c>
      <c r="F43" s="1">
        <f t="shared" si="1"/>
        <v>-24991</v>
      </c>
      <c r="G43" s="1">
        <f t="shared" si="2"/>
        <v>2.0782499959750567E-3</v>
      </c>
      <c r="H43" s="1">
        <f t="shared" si="3"/>
        <v>2.0782499959750567E-3</v>
      </c>
      <c r="O43" s="1">
        <f t="shared" ca="1" si="4"/>
        <v>2.4877661857977837E-2</v>
      </c>
      <c r="Q43" s="57">
        <f t="shared" si="5"/>
        <v>5584.1189999999988</v>
      </c>
    </row>
    <row r="44" spans="1:17" ht="12.75" customHeight="1">
      <c r="A44" s="24" t="s">
        <v>47</v>
      </c>
      <c r="B44" s="25" t="s">
        <v>45</v>
      </c>
      <c r="C44" s="24">
        <v>20649.407999999999</v>
      </c>
      <c r="D44" s="26"/>
      <c r="E44" s="27">
        <f t="shared" si="0"/>
        <v>-24942.003375443041</v>
      </c>
      <c r="F44" s="1">
        <f t="shared" si="1"/>
        <v>-24942</v>
      </c>
      <c r="G44" s="1">
        <f t="shared" si="2"/>
        <v>-3.2235000035143457E-3</v>
      </c>
      <c r="H44" s="1">
        <f t="shared" si="3"/>
        <v>-3.2235000035143457E-3</v>
      </c>
      <c r="O44" s="1">
        <f t="shared" ca="1" si="4"/>
        <v>2.4823406647575735E-2</v>
      </c>
      <c r="Q44" s="57">
        <f t="shared" si="5"/>
        <v>5630.9079999999994</v>
      </c>
    </row>
    <row r="45" spans="1:17" ht="12.75" customHeight="1">
      <c r="A45" s="24" t="s">
        <v>47</v>
      </c>
      <c r="B45" s="25" t="s">
        <v>45</v>
      </c>
      <c r="C45" s="24">
        <v>20711.476999999999</v>
      </c>
      <c r="D45" s="26"/>
      <c r="E45" s="27">
        <f t="shared" si="0"/>
        <v>-24877.008688349542</v>
      </c>
      <c r="F45" s="1">
        <f t="shared" si="1"/>
        <v>-24877</v>
      </c>
      <c r="G45" s="1">
        <f t="shared" si="2"/>
        <v>-8.2972500058531296E-3</v>
      </c>
      <c r="H45" s="1">
        <f t="shared" si="3"/>
        <v>-8.2972500058531296E-3</v>
      </c>
      <c r="O45" s="1">
        <f t="shared" ca="1" si="4"/>
        <v>2.4751435450103568E-2</v>
      </c>
      <c r="Q45" s="57">
        <f t="shared" si="5"/>
        <v>5692.976999999999</v>
      </c>
    </row>
    <row r="46" spans="1:17" ht="12.75" customHeight="1">
      <c r="A46" s="24" t="s">
        <v>47</v>
      </c>
      <c r="B46" s="25" t="s">
        <v>45</v>
      </c>
      <c r="C46" s="24">
        <v>20735.357</v>
      </c>
      <c r="D46" s="26"/>
      <c r="E46" s="27">
        <f t="shared" si="0"/>
        <v>-24852.003079627109</v>
      </c>
      <c r="F46" s="1">
        <f t="shared" si="1"/>
        <v>-24852</v>
      </c>
      <c r="G46" s="1">
        <f t="shared" si="2"/>
        <v>-2.9410000024654437E-3</v>
      </c>
      <c r="H46" s="1">
        <f t="shared" si="3"/>
        <v>-2.9410000024654437E-3</v>
      </c>
      <c r="O46" s="1">
        <f t="shared" ca="1" si="4"/>
        <v>2.4723754220306579E-2</v>
      </c>
      <c r="Q46" s="57">
        <f t="shared" si="5"/>
        <v>5716.857</v>
      </c>
    </row>
    <row r="47" spans="1:17" ht="12.75" customHeight="1">
      <c r="A47" s="24" t="s">
        <v>49</v>
      </c>
      <c r="B47" s="25" t="s">
        <v>45</v>
      </c>
      <c r="C47" s="24">
        <v>25803.453000000001</v>
      </c>
      <c r="D47" s="26"/>
      <c r="E47" s="27">
        <f t="shared" si="0"/>
        <v>-19545.017085333475</v>
      </c>
      <c r="F47" s="1">
        <f t="shared" si="1"/>
        <v>-19545</v>
      </c>
      <c r="G47" s="1">
        <f t="shared" si="2"/>
        <v>-1.6316250003001187E-2</v>
      </c>
      <c r="H47" s="1">
        <f t="shared" si="3"/>
        <v>-1.6316250003001187E-2</v>
      </c>
      <c r="O47" s="1">
        <f t="shared" ca="1" si="4"/>
        <v>1.884758275900187E-2</v>
      </c>
      <c r="Q47" s="57">
        <f t="shared" si="5"/>
        <v>10784.953000000001</v>
      </c>
    </row>
    <row r="48" spans="1:17" ht="12.75" customHeight="1">
      <c r="A48" s="24" t="s">
        <v>49</v>
      </c>
      <c r="B48" s="25" t="s">
        <v>45</v>
      </c>
      <c r="C48" s="24">
        <v>25804.402999999998</v>
      </c>
      <c r="D48" s="26"/>
      <c r="E48" s="27">
        <f t="shared" si="0"/>
        <v>-19544.022306092007</v>
      </c>
      <c r="F48" s="1">
        <f t="shared" si="1"/>
        <v>-19544</v>
      </c>
      <c r="G48" s="1">
        <f t="shared" si="2"/>
        <v>-2.1302000004652655E-2</v>
      </c>
      <c r="H48" s="1">
        <f t="shared" si="3"/>
        <v>-2.1302000004652655E-2</v>
      </c>
      <c r="O48" s="1">
        <f t="shared" ca="1" si="4"/>
        <v>1.8846475509809994E-2</v>
      </c>
      <c r="Q48" s="57">
        <f t="shared" si="5"/>
        <v>10785.902999999998</v>
      </c>
    </row>
    <row r="49" spans="1:32" ht="12.75" customHeight="1">
      <c r="A49" s="24" t="s">
        <v>49</v>
      </c>
      <c r="B49" s="25" t="s">
        <v>45</v>
      </c>
      <c r="C49" s="24">
        <v>25913.286</v>
      </c>
      <c r="D49" s="26"/>
      <c r="E49" s="27">
        <f t="shared" si="0"/>
        <v>-19430.006992250936</v>
      </c>
      <c r="F49" s="1">
        <f t="shared" si="1"/>
        <v>-19430</v>
      </c>
      <c r="G49" s="1">
        <f t="shared" si="2"/>
        <v>-6.6775000013876706E-3</v>
      </c>
      <c r="H49" s="1">
        <f t="shared" si="3"/>
        <v>-6.6775000013876706E-3</v>
      </c>
      <c r="O49" s="1">
        <f t="shared" ca="1" si="4"/>
        <v>1.8720249101935725E-2</v>
      </c>
      <c r="Q49" s="57">
        <f t="shared" si="5"/>
        <v>10894.786</v>
      </c>
    </row>
    <row r="50" spans="1:32" ht="12.75" customHeight="1">
      <c r="A50" s="24" t="s">
        <v>49</v>
      </c>
      <c r="B50" s="25" t="s">
        <v>45</v>
      </c>
      <c r="C50" s="24">
        <v>25938.141</v>
      </c>
      <c r="D50" s="26"/>
      <c r="E50" s="27">
        <f t="shared" si="0"/>
        <v>-19403.98042588594</v>
      </c>
      <c r="F50" s="1">
        <f t="shared" si="1"/>
        <v>-19404</v>
      </c>
      <c r="G50" s="1">
        <f t="shared" si="2"/>
        <v>1.869299999816576E-2</v>
      </c>
      <c r="H50" s="1">
        <f t="shared" si="3"/>
        <v>1.869299999816576E-2</v>
      </c>
      <c r="O50" s="1">
        <f t="shared" ca="1" si="4"/>
        <v>1.8691460622946854E-2</v>
      </c>
      <c r="Q50" s="57">
        <f t="shared" si="5"/>
        <v>10919.641</v>
      </c>
    </row>
    <row r="51" spans="1:32" ht="12.75" customHeight="1">
      <c r="A51" s="24" t="s">
        <v>50</v>
      </c>
      <c r="B51" s="25" t="s">
        <v>45</v>
      </c>
      <c r="C51" s="24">
        <v>26894.062000000002</v>
      </c>
      <c r="D51" s="26"/>
      <c r="E51" s="27">
        <f t="shared" si="0"/>
        <v>-18403.001091901111</v>
      </c>
      <c r="F51" s="1">
        <f t="shared" si="1"/>
        <v>-18403</v>
      </c>
      <c r="G51" s="1">
        <f t="shared" si="2"/>
        <v>-1.0427500019432046E-3</v>
      </c>
      <c r="H51" s="1">
        <f t="shared" si="3"/>
        <v>-1.0427500019432046E-3</v>
      </c>
      <c r="O51" s="1">
        <f t="shared" ca="1" si="4"/>
        <v>1.758310418187544E-2</v>
      </c>
      <c r="Q51" s="57">
        <f t="shared" si="5"/>
        <v>11875.562000000002</v>
      </c>
    </row>
    <row r="52" spans="1:32" ht="12.75" customHeight="1">
      <c r="A52" s="24" t="s">
        <v>50</v>
      </c>
      <c r="B52" s="25" t="s">
        <v>51</v>
      </c>
      <c r="C52" s="24">
        <v>26894.524000000001</v>
      </c>
      <c r="D52" s="26"/>
      <c r="E52" s="27">
        <f t="shared" si="0"/>
        <v>-18402.517315048943</v>
      </c>
      <c r="F52" s="1">
        <f t="shared" si="1"/>
        <v>-18402.5</v>
      </c>
      <c r="G52" s="1">
        <f t="shared" si="2"/>
        <v>-1.6535625003598398E-2</v>
      </c>
      <c r="H52" s="1">
        <f t="shared" si="3"/>
        <v>-1.6535625003598398E-2</v>
      </c>
      <c r="O52" s="1">
        <f t="shared" ca="1" si="4"/>
        <v>1.7582550557279503E-2</v>
      </c>
      <c r="Q52" s="57">
        <f t="shared" si="5"/>
        <v>11876.024000000001</v>
      </c>
    </row>
    <row r="53" spans="1:32" ht="12.75" customHeight="1">
      <c r="A53" s="24" t="s">
        <v>52</v>
      </c>
      <c r="B53" s="25" t="s">
        <v>45</v>
      </c>
      <c r="C53" s="24">
        <v>27243.579000000002</v>
      </c>
      <c r="D53" s="26"/>
      <c r="E53" s="27">
        <f t="shared" ref="E53:E84" si="6">+(C53-C$7)/C$8</f>
        <v>-18037.009243331642</v>
      </c>
      <c r="F53" s="1">
        <f t="shared" ref="F53:F84" si="7">ROUND(2*E53,0)/2</f>
        <v>-18037</v>
      </c>
      <c r="G53" s="1">
        <f t="shared" ref="G53:G84" si="8">+C53-(C$7+F53*C$8)</f>
        <v>-8.827249999740161E-3</v>
      </c>
      <c r="H53" s="1">
        <f t="shared" si="3"/>
        <v>-8.827249999740161E-3</v>
      </c>
      <c r="O53" s="1">
        <f t="shared" ref="O53:O84" ca="1" si="9">+C$11+C$12*$F53</f>
        <v>1.7177850977647527E-2</v>
      </c>
      <c r="Q53" s="57">
        <f t="shared" ref="Q53:Q84" si="10">+C53-15018.5</f>
        <v>12225.079000000002</v>
      </c>
    </row>
    <row r="54" spans="1:32" ht="12.75" customHeight="1">
      <c r="A54" s="24" t="s">
        <v>53</v>
      </c>
      <c r="B54" s="25" t="s">
        <v>45</v>
      </c>
      <c r="C54" s="24">
        <v>27664.74</v>
      </c>
      <c r="D54" s="26"/>
      <c r="E54" s="27">
        <f t="shared" si="6"/>
        <v>-17595.996380050699</v>
      </c>
      <c r="F54" s="1">
        <f t="shared" si="7"/>
        <v>-17596</v>
      </c>
      <c r="G54" s="1">
        <f t="shared" si="8"/>
        <v>3.4569999988889322E-3</v>
      </c>
      <c r="H54" s="1">
        <f t="shared" si="3"/>
        <v>3.4569999988889322E-3</v>
      </c>
      <c r="O54" s="1">
        <f t="shared" ca="1" si="9"/>
        <v>1.6689554084028654E-2</v>
      </c>
      <c r="Q54" s="57">
        <f t="shared" si="10"/>
        <v>12646.240000000002</v>
      </c>
    </row>
    <row r="55" spans="1:32" ht="12.75" customHeight="1">
      <c r="A55" s="24" t="s">
        <v>49</v>
      </c>
      <c r="B55" s="25" t="s">
        <v>45</v>
      </c>
      <c r="C55" s="24">
        <v>28373.34</v>
      </c>
      <c r="D55" s="26"/>
      <c r="E55" s="27">
        <f t="shared" si="6"/>
        <v>-16853.99577951818</v>
      </c>
      <c r="F55" s="1">
        <f t="shared" si="7"/>
        <v>-16854</v>
      </c>
      <c r="G55" s="1">
        <f t="shared" si="8"/>
        <v>4.0304999965883326E-3</v>
      </c>
      <c r="H55" s="1">
        <f t="shared" si="3"/>
        <v>4.0304999965883326E-3</v>
      </c>
      <c r="O55" s="1">
        <f t="shared" ca="1" si="9"/>
        <v>1.5867975183654036E-2</v>
      </c>
      <c r="Q55" s="57">
        <f t="shared" si="10"/>
        <v>13354.84</v>
      </c>
    </row>
    <row r="56" spans="1:32" ht="12.75" customHeight="1">
      <c r="A56" s="24" t="s">
        <v>49</v>
      </c>
      <c r="B56" s="25" t="s">
        <v>45</v>
      </c>
      <c r="C56" s="24">
        <v>28374.286</v>
      </c>
      <c r="D56" s="26"/>
      <c r="E56" s="27">
        <f t="shared" si="6"/>
        <v>-16853.005188820884</v>
      </c>
      <c r="F56" s="1">
        <f t="shared" si="7"/>
        <v>-16853</v>
      </c>
      <c r="G56" s="1">
        <f t="shared" si="8"/>
        <v>-4.9552500022400636E-3</v>
      </c>
      <c r="H56" s="1">
        <f t="shared" si="3"/>
        <v>-4.9552500022400636E-3</v>
      </c>
      <c r="O56" s="1">
        <f t="shared" ca="1" si="9"/>
        <v>1.5866867934462153E-2</v>
      </c>
      <c r="Q56" s="57">
        <f t="shared" si="10"/>
        <v>13355.786</v>
      </c>
    </row>
    <row r="57" spans="1:32" ht="12.75" customHeight="1">
      <c r="A57" s="24" t="s">
        <v>49</v>
      </c>
      <c r="B57" s="25" t="s">
        <v>45</v>
      </c>
      <c r="C57" s="24">
        <v>28395.276000000002</v>
      </c>
      <c r="D57" s="26"/>
      <c r="E57" s="27">
        <f t="shared" si="6"/>
        <v>-16831.025803264605</v>
      </c>
      <c r="F57" s="1">
        <f t="shared" si="7"/>
        <v>-16831</v>
      </c>
      <c r="G57" s="1">
        <f t="shared" si="8"/>
        <v>-2.4641750002047047E-2</v>
      </c>
      <c r="H57" s="1">
        <f t="shared" si="3"/>
        <v>-2.4641750002047047E-2</v>
      </c>
      <c r="O57" s="1">
        <f t="shared" ca="1" si="9"/>
        <v>1.5842508452240806E-2</v>
      </c>
      <c r="Q57" s="57">
        <f t="shared" si="10"/>
        <v>13376.776000000002</v>
      </c>
    </row>
    <row r="58" spans="1:32" ht="12.75" customHeight="1">
      <c r="A58" s="24" t="s">
        <v>49</v>
      </c>
      <c r="B58" s="25" t="s">
        <v>45</v>
      </c>
      <c r="C58" s="24">
        <v>28690.379000000001</v>
      </c>
      <c r="D58" s="26"/>
      <c r="E58" s="27">
        <f t="shared" si="6"/>
        <v>-16522.012815374474</v>
      </c>
      <c r="F58" s="1">
        <f t="shared" si="7"/>
        <v>-16522</v>
      </c>
      <c r="G58" s="1">
        <f t="shared" si="8"/>
        <v>-1.2238499999511987E-2</v>
      </c>
      <c r="H58" s="1">
        <f t="shared" si="3"/>
        <v>-1.2238499999511987E-2</v>
      </c>
      <c r="O58" s="1">
        <f t="shared" ca="1" si="9"/>
        <v>1.5500368451950028E-2</v>
      </c>
      <c r="Q58" s="57">
        <f t="shared" si="10"/>
        <v>13671.879000000001</v>
      </c>
    </row>
    <row r="59" spans="1:32" ht="12.75" customHeight="1">
      <c r="A59" s="24" t="s">
        <v>49</v>
      </c>
      <c r="B59" s="25" t="s">
        <v>45</v>
      </c>
      <c r="C59" s="24">
        <v>28751.513999999999</v>
      </c>
      <c r="D59" s="26"/>
      <c r="E59" s="27">
        <f t="shared" si="6"/>
        <v>-16457.996153345746</v>
      </c>
      <c r="F59" s="1">
        <f t="shared" si="7"/>
        <v>-16458</v>
      </c>
      <c r="G59" s="1">
        <f t="shared" si="8"/>
        <v>3.6734999957843684E-3</v>
      </c>
      <c r="H59" s="1">
        <f t="shared" si="3"/>
        <v>3.6734999957843684E-3</v>
      </c>
      <c r="O59" s="1">
        <f t="shared" ca="1" si="9"/>
        <v>1.542950450366974E-2</v>
      </c>
      <c r="Q59" s="57">
        <f t="shared" si="10"/>
        <v>13733.013999999999</v>
      </c>
    </row>
    <row r="60" spans="1:32" ht="12.75" customHeight="1">
      <c r="A60" s="24" t="s">
        <v>49</v>
      </c>
      <c r="B60" s="25" t="s">
        <v>45</v>
      </c>
      <c r="C60" s="24">
        <v>28752.454000000002</v>
      </c>
      <c r="D60" s="26"/>
      <c r="E60" s="27">
        <f t="shared" si="6"/>
        <v>-16457.011845464713</v>
      </c>
      <c r="F60" s="1">
        <f t="shared" si="7"/>
        <v>-16457</v>
      </c>
      <c r="G60" s="1">
        <f t="shared" si="8"/>
        <v>-1.131225000062841E-2</v>
      </c>
      <c r="H60" s="1">
        <f t="shared" si="3"/>
        <v>-1.131225000062841E-2</v>
      </c>
      <c r="O60" s="1">
        <f t="shared" ca="1" si="9"/>
        <v>1.5428397254477861E-2</v>
      </c>
      <c r="Q60" s="57">
        <f t="shared" si="10"/>
        <v>13733.954000000002</v>
      </c>
    </row>
    <row r="61" spans="1:32" ht="12.75" customHeight="1">
      <c r="A61" s="24" t="s">
        <v>49</v>
      </c>
      <c r="B61" s="25" t="s">
        <v>45</v>
      </c>
      <c r="C61" s="24">
        <v>28753.414000000001</v>
      </c>
      <c r="D61" s="26"/>
      <c r="E61" s="27">
        <f t="shared" si="6"/>
        <v>-16456.006594862807</v>
      </c>
      <c r="F61" s="1">
        <f t="shared" si="7"/>
        <v>-16456</v>
      </c>
      <c r="G61" s="1">
        <f t="shared" si="8"/>
        <v>-6.2980000038805883E-3</v>
      </c>
      <c r="H61" s="1">
        <f t="shared" si="3"/>
        <v>-6.2980000038805883E-3</v>
      </c>
      <c r="O61" s="1">
        <f t="shared" ca="1" si="9"/>
        <v>1.5427290005285978E-2</v>
      </c>
      <c r="Q61" s="57">
        <f t="shared" si="10"/>
        <v>13734.914000000001</v>
      </c>
    </row>
    <row r="62" spans="1:32" ht="12.75" customHeight="1">
      <c r="A62" s="24" t="s">
        <v>49</v>
      </c>
      <c r="B62" s="25" t="s">
        <v>45</v>
      </c>
      <c r="C62" s="24">
        <v>28754.376</v>
      </c>
      <c r="D62" s="26"/>
      <c r="E62" s="27">
        <f t="shared" si="6"/>
        <v>-16454.99924998881</v>
      </c>
      <c r="F62" s="1">
        <f t="shared" si="7"/>
        <v>-16455</v>
      </c>
      <c r="G62" s="1">
        <f t="shared" si="8"/>
        <v>7.1624999691266567E-4</v>
      </c>
      <c r="H62" s="1">
        <f t="shared" si="3"/>
        <v>7.1624999691266567E-4</v>
      </c>
      <c r="O62" s="1">
        <f t="shared" ca="1" si="9"/>
        <v>1.5426182756094099E-2</v>
      </c>
      <c r="Q62" s="57">
        <f t="shared" si="10"/>
        <v>13735.876</v>
      </c>
    </row>
    <row r="63" spans="1:32" ht="12.75" customHeight="1">
      <c r="A63" s="24" t="s">
        <v>54</v>
      </c>
      <c r="B63" s="25" t="s">
        <v>45</v>
      </c>
      <c r="C63" s="24">
        <v>29136.367999999999</v>
      </c>
      <c r="D63" s="26"/>
      <c r="E63" s="27">
        <f t="shared" si="6"/>
        <v>-16055.001658401714</v>
      </c>
      <c r="F63" s="1">
        <f t="shared" si="7"/>
        <v>-16055</v>
      </c>
      <c r="G63" s="1">
        <f t="shared" si="8"/>
        <v>-1.5837500068300869E-3</v>
      </c>
      <c r="H63" s="1">
        <f t="shared" si="3"/>
        <v>-1.5837500068300869E-3</v>
      </c>
      <c r="O63" s="1">
        <f t="shared" ca="1" si="9"/>
        <v>1.4983283079342284E-2</v>
      </c>
      <c r="Q63" s="57">
        <f t="shared" si="10"/>
        <v>14117.867999999999</v>
      </c>
    </row>
    <row r="64" spans="1:32" ht="12.75" customHeight="1">
      <c r="A64" s="1" t="s">
        <v>55</v>
      </c>
      <c r="C64" s="28">
        <v>40038.485999999997</v>
      </c>
      <c r="D64" s="26"/>
      <c r="E64" s="1">
        <f t="shared" si="6"/>
        <v>-4639.0009484434777</v>
      </c>
      <c r="F64" s="1">
        <f t="shared" si="7"/>
        <v>-4639</v>
      </c>
      <c r="G64" s="1">
        <f t="shared" si="8"/>
        <v>-9.057500064955093E-4</v>
      </c>
      <c r="I64" s="1">
        <f t="shared" ref="I64:I98" si="11">+G64</f>
        <v>-9.057500064955093E-4</v>
      </c>
      <c r="O64" s="1">
        <f t="shared" ca="1" si="9"/>
        <v>2.3429263048454808E-3</v>
      </c>
      <c r="Q64" s="57">
        <f t="shared" si="10"/>
        <v>25019.985999999997</v>
      </c>
      <c r="AB64" s="1">
        <v>8</v>
      </c>
      <c r="AD64" s="1" t="s">
        <v>56</v>
      </c>
      <c r="AF64" s="1" t="s">
        <v>57</v>
      </c>
    </row>
    <row r="65" spans="1:32" ht="12.75" customHeight="1">
      <c r="A65" s="1" t="s">
        <v>55</v>
      </c>
      <c r="C65" s="28">
        <v>40059.500999999997</v>
      </c>
      <c r="D65" s="26"/>
      <c r="E65" s="1">
        <f t="shared" si="6"/>
        <v>-4616.9953844861102</v>
      </c>
      <c r="F65" s="1">
        <f t="shared" si="7"/>
        <v>-4617</v>
      </c>
      <c r="G65" s="1">
        <f t="shared" si="8"/>
        <v>4.40774999151472E-3</v>
      </c>
      <c r="I65" s="1">
        <f t="shared" si="11"/>
        <v>4.40774999151472E-3</v>
      </c>
      <c r="O65" s="1">
        <f t="shared" ca="1" si="9"/>
        <v>2.3185668226241313E-3</v>
      </c>
      <c r="Q65" s="57">
        <f t="shared" si="10"/>
        <v>25041.000999999997</v>
      </c>
      <c r="AB65" s="1">
        <v>13</v>
      </c>
      <c r="AD65" s="1" t="s">
        <v>56</v>
      </c>
      <c r="AF65" s="1" t="s">
        <v>57</v>
      </c>
    </row>
    <row r="66" spans="1:32" ht="12.75" customHeight="1">
      <c r="A66" s="1" t="s">
        <v>55</v>
      </c>
      <c r="C66" s="28">
        <v>40060.449999999997</v>
      </c>
      <c r="D66" s="26"/>
      <c r="E66" s="1">
        <f t="shared" si="6"/>
        <v>-4616.0016523806826</v>
      </c>
      <c r="F66" s="1">
        <f t="shared" si="7"/>
        <v>-4616</v>
      </c>
      <c r="G66" s="1">
        <f t="shared" si="8"/>
        <v>-1.5780000030645169E-3</v>
      </c>
      <c r="I66" s="1">
        <f t="shared" si="11"/>
        <v>-1.5780000030645169E-3</v>
      </c>
      <c r="O66" s="1">
        <f t="shared" ca="1" si="9"/>
        <v>2.3174595734322522E-3</v>
      </c>
      <c r="Q66" s="57">
        <f t="shared" si="10"/>
        <v>25041.949999999997</v>
      </c>
      <c r="AB66" s="1">
        <v>11</v>
      </c>
      <c r="AD66" s="1" t="s">
        <v>56</v>
      </c>
      <c r="AF66" s="1" t="s">
        <v>57</v>
      </c>
    </row>
    <row r="67" spans="1:32" ht="12.75" customHeight="1">
      <c r="A67" s="1" t="s">
        <v>58</v>
      </c>
      <c r="C67" s="28">
        <v>40354.587</v>
      </c>
      <c r="D67" s="26"/>
      <c r="E67" s="1">
        <f t="shared" si="6"/>
        <v>-4308.0001979087156</v>
      </c>
      <c r="F67" s="1">
        <f t="shared" si="7"/>
        <v>-4308</v>
      </c>
      <c r="G67" s="1">
        <f t="shared" si="8"/>
        <v>-1.8900000577559695E-4</v>
      </c>
      <c r="I67" s="1">
        <f t="shared" si="11"/>
        <v>-1.8900000577559695E-4</v>
      </c>
      <c r="O67" s="1">
        <f t="shared" ca="1" si="9"/>
        <v>1.9764268223333541E-3</v>
      </c>
      <c r="Q67" s="57">
        <f t="shared" si="10"/>
        <v>25336.087</v>
      </c>
      <c r="AB67" s="1">
        <v>11</v>
      </c>
      <c r="AD67" s="1" t="s">
        <v>56</v>
      </c>
      <c r="AF67" s="1" t="s">
        <v>57</v>
      </c>
    </row>
    <row r="68" spans="1:32" ht="12.75" customHeight="1">
      <c r="A68" s="1" t="s">
        <v>58</v>
      </c>
      <c r="C68" s="28">
        <v>40355.542000000001</v>
      </c>
      <c r="D68" s="26"/>
      <c r="E68" s="1">
        <f t="shared" si="6"/>
        <v>-4307.0001829870253</v>
      </c>
      <c r="F68" s="1">
        <f t="shared" si="7"/>
        <v>-4307</v>
      </c>
      <c r="G68" s="1">
        <f t="shared" si="8"/>
        <v>-1.7474999913247302E-4</v>
      </c>
      <c r="I68" s="1">
        <f t="shared" si="11"/>
        <v>-1.7474999913247302E-4</v>
      </c>
      <c r="O68" s="1">
        <f t="shared" ca="1" si="9"/>
        <v>1.9753195731414749E-3</v>
      </c>
      <c r="Q68" s="57">
        <f t="shared" si="10"/>
        <v>25337.042000000001</v>
      </c>
      <c r="AB68" s="1">
        <v>11</v>
      </c>
      <c r="AD68" s="1" t="s">
        <v>56</v>
      </c>
      <c r="AF68" s="1" t="s">
        <v>57</v>
      </c>
    </row>
    <row r="69" spans="1:32" ht="12.75" customHeight="1">
      <c r="A69" s="1" t="s">
        <v>59</v>
      </c>
      <c r="C69" s="28">
        <v>40418.557999999997</v>
      </c>
      <c r="D69" s="26"/>
      <c r="E69" s="1">
        <f t="shared" si="6"/>
        <v>-4241.0138580601915</v>
      </c>
      <c r="F69" s="1">
        <f t="shared" si="7"/>
        <v>-4241</v>
      </c>
      <c r="G69" s="1">
        <f t="shared" si="8"/>
        <v>-1.3234250007371884E-2</v>
      </c>
      <c r="I69" s="1">
        <f t="shared" si="11"/>
        <v>-1.3234250007371884E-2</v>
      </c>
      <c r="O69" s="1">
        <f t="shared" ca="1" si="9"/>
        <v>1.9022411264774247E-3</v>
      </c>
      <c r="Q69" s="57">
        <f t="shared" si="10"/>
        <v>25400.057999999997</v>
      </c>
      <c r="AB69" s="1">
        <v>14</v>
      </c>
      <c r="AD69" s="1" t="s">
        <v>56</v>
      </c>
      <c r="AF69" s="1" t="s">
        <v>57</v>
      </c>
    </row>
    <row r="70" spans="1:32" ht="12.75" customHeight="1">
      <c r="A70" s="1" t="s">
        <v>59</v>
      </c>
      <c r="C70" s="28">
        <v>40419.531000000003</v>
      </c>
      <c r="D70" s="26"/>
      <c r="E70" s="1">
        <f t="shared" si="6"/>
        <v>-4239.9949946897113</v>
      </c>
      <c r="F70" s="1">
        <f t="shared" si="7"/>
        <v>-4240</v>
      </c>
      <c r="G70" s="1">
        <f t="shared" si="8"/>
        <v>4.7800000029383227E-3</v>
      </c>
      <c r="I70" s="1">
        <f t="shared" si="11"/>
        <v>4.7800000029383227E-3</v>
      </c>
      <c r="O70" s="1">
        <f t="shared" ca="1" si="9"/>
        <v>1.9011338772855456E-3</v>
      </c>
      <c r="Q70" s="57">
        <f t="shared" si="10"/>
        <v>25401.031000000003</v>
      </c>
      <c r="AB70" s="1">
        <v>13</v>
      </c>
      <c r="AD70" s="1" t="s">
        <v>56</v>
      </c>
      <c r="AF70" s="1" t="s">
        <v>57</v>
      </c>
    </row>
    <row r="71" spans="1:32" ht="12.75" customHeight="1">
      <c r="A71" s="1" t="s">
        <v>59</v>
      </c>
      <c r="C71" s="28">
        <v>40422.396999999997</v>
      </c>
      <c r="D71" s="26"/>
      <c r="E71" s="1">
        <f t="shared" si="6"/>
        <v>-4236.9939027886076</v>
      </c>
      <c r="F71" s="1">
        <f t="shared" si="7"/>
        <v>-4237</v>
      </c>
      <c r="G71" s="1">
        <f t="shared" si="8"/>
        <v>5.8227499976055697E-3</v>
      </c>
      <c r="I71" s="1">
        <f t="shared" si="11"/>
        <v>5.8227499976055697E-3</v>
      </c>
      <c r="O71" s="1">
        <f t="shared" ca="1" si="9"/>
        <v>1.8978121297099073E-3</v>
      </c>
      <c r="Q71" s="57">
        <f t="shared" si="10"/>
        <v>25403.896999999997</v>
      </c>
      <c r="AB71" s="1">
        <v>8</v>
      </c>
      <c r="AD71" s="1" t="s">
        <v>56</v>
      </c>
      <c r="AF71" s="1" t="s">
        <v>57</v>
      </c>
    </row>
    <row r="72" spans="1:32" ht="12.75" customHeight="1">
      <c r="A72" s="1" t="s">
        <v>60</v>
      </c>
      <c r="C72" s="28">
        <v>40442.442000000003</v>
      </c>
      <c r="D72" s="26"/>
      <c r="E72" s="1">
        <f t="shared" si="6"/>
        <v>-4216.0040607935771</v>
      </c>
      <c r="F72" s="1">
        <f t="shared" si="7"/>
        <v>-4216</v>
      </c>
      <c r="G72" s="1">
        <f t="shared" si="8"/>
        <v>-3.8780000031692907E-3</v>
      </c>
      <c r="I72" s="1">
        <f t="shared" si="11"/>
        <v>-3.8780000031692907E-3</v>
      </c>
      <c r="O72" s="1">
        <f t="shared" ca="1" si="9"/>
        <v>1.874559896680437E-3</v>
      </c>
      <c r="Q72" s="57">
        <f t="shared" si="10"/>
        <v>25423.942000000003</v>
      </c>
      <c r="AB72" s="1">
        <v>9</v>
      </c>
      <c r="AD72" s="1" t="s">
        <v>56</v>
      </c>
      <c r="AF72" s="1" t="s">
        <v>57</v>
      </c>
    </row>
    <row r="73" spans="1:32" ht="12.75" customHeight="1">
      <c r="A73" s="1" t="s">
        <v>60</v>
      </c>
      <c r="C73" s="28">
        <v>40443.389000000003</v>
      </c>
      <c r="D73" s="26"/>
      <c r="E73" s="1">
        <f t="shared" si="6"/>
        <v>-4215.0124229602379</v>
      </c>
      <c r="F73" s="1">
        <f t="shared" si="7"/>
        <v>-4215</v>
      </c>
      <c r="G73" s="1">
        <f t="shared" si="8"/>
        <v>-1.1863749998155981E-2</v>
      </c>
      <c r="I73" s="1">
        <f t="shared" si="11"/>
        <v>-1.1863749998155981E-2</v>
      </c>
      <c r="O73" s="1">
        <f t="shared" ca="1" si="9"/>
        <v>1.873452647488557E-3</v>
      </c>
      <c r="Q73" s="57">
        <f t="shared" si="10"/>
        <v>25424.889000000003</v>
      </c>
      <c r="AB73" s="1">
        <v>13</v>
      </c>
      <c r="AD73" s="1" t="s">
        <v>56</v>
      </c>
      <c r="AF73" s="1" t="s">
        <v>57</v>
      </c>
    </row>
    <row r="74" spans="1:32" ht="12.75" customHeight="1">
      <c r="A74" s="1" t="s">
        <v>60</v>
      </c>
      <c r="C74" s="28">
        <v>40444.353000000003</v>
      </c>
      <c r="D74" s="26"/>
      <c r="E74" s="1">
        <f t="shared" si="6"/>
        <v>-4214.0029838141563</v>
      </c>
      <c r="F74" s="1">
        <f t="shared" si="7"/>
        <v>-4214</v>
      </c>
      <c r="G74" s="1">
        <f t="shared" si="8"/>
        <v>-2.8495000005932525E-3</v>
      </c>
      <c r="I74" s="1">
        <f t="shared" si="11"/>
        <v>-2.8495000005932525E-3</v>
      </c>
      <c r="O74" s="1">
        <f t="shared" ca="1" si="9"/>
        <v>1.8723453982966778E-3</v>
      </c>
      <c r="Q74" s="57">
        <f t="shared" si="10"/>
        <v>25425.853000000003</v>
      </c>
      <c r="AB74" s="1">
        <v>13</v>
      </c>
      <c r="AD74" s="1" t="s">
        <v>56</v>
      </c>
      <c r="AF74" s="1" t="s">
        <v>57</v>
      </c>
    </row>
    <row r="75" spans="1:32" ht="12.75" customHeight="1">
      <c r="A75" s="1" t="s">
        <v>60</v>
      </c>
      <c r="C75" s="28">
        <v>40464.406999999999</v>
      </c>
      <c r="D75" s="26"/>
      <c r="E75" s="1">
        <f t="shared" si="6"/>
        <v>-4193.0037175947427</v>
      </c>
      <c r="F75" s="1">
        <f t="shared" si="7"/>
        <v>-4193</v>
      </c>
      <c r="G75" s="1">
        <f t="shared" si="8"/>
        <v>-3.5502500031725504E-3</v>
      </c>
      <c r="I75" s="1">
        <f t="shared" si="11"/>
        <v>-3.5502500031725504E-3</v>
      </c>
      <c r="O75" s="1">
        <f t="shared" ca="1" si="9"/>
        <v>1.8490931652672075E-3</v>
      </c>
      <c r="Q75" s="57">
        <f t="shared" si="10"/>
        <v>25445.906999999999</v>
      </c>
      <c r="AB75" s="1">
        <v>10</v>
      </c>
      <c r="AD75" s="1" t="s">
        <v>56</v>
      </c>
      <c r="AF75" s="1" t="s">
        <v>57</v>
      </c>
    </row>
    <row r="76" spans="1:32" ht="12.75" customHeight="1">
      <c r="A76" s="1" t="s">
        <v>60</v>
      </c>
      <c r="C76" s="28">
        <v>40465.362999999998</v>
      </c>
      <c r="D76" s="26"/>
      <c r="E76" s="1">
        <f t="shared" si="6"/>
        <v>-4192.0026555370123</v>
      </c>
      <c r="F76" s="1">
        <f t="shared" si="7"/>
        <v>-4192</v>
      </c>
      <c r="G76" s="1">
        <f t="shared" si="8"/>
        <v>-2.536000007239636E-3</v>
      </c>
      <c r="I76" s="1">
        <f t="shared" si="11"/>
        <v>-2.536000007239636E-3</v>
      </c>
      <c r="O76" s="1">
        <f t="shared" ca="1" si="9"/>
        <v>1.8479859160753275E-3</v>
      </c>
      <c r="Q76" s="57">
        <f t="shared" si="10"/>
        <v>25446.862999999998</v>
      </c>
      <c r="AB76" s="1">
        <v>11</v>
      </c>
      <c r="AD76" s="1" t="s">
        <v>56</v>
      </c>
      <c r="AF76" s="1" t="s">
        <v>57</v>
      </c>
    </row>
    <row r="77" spans="1:32" ht="12.75" customHeight="1">
      <c r="A77" s="1" t="s">
        <v>61</v>
      </c>
      <c r="C77" s="28">
        <v>40509.290999999997</v>
      </c>
      <c r="D77" s="26"/>
      <c r="E77" s="1">
        <f t="shared" si="6"/>
        <v>-4146.004063411423</v>
      </c>
      <c r="F77" s="1">
        <f t="shared" si="7"/>
        <v>-4146</v>
      </c>
      <c r="G77" s="1">
        <f t="shared" si="8"/>
        <v>-3.8805000076536089E-3</v>
      </c>
      <c r="I77" s="1">
        <f t="shared" si="11"/>
        <v>-3.8805000076536089E-3</v>
      </c>
      <c r="O77" s="1">
        <f t="shared" ca="1" si="9"/>
        <v>1.7970524532488694E-3</v>
      </c>
      <c r="Q77" s="57">
        <f t="shared" si="10"/>
        <v>25490.790999999997</v>
      </c>
      <c r="AB77" s="1">
        <v>11</v>
      </c>
      <c r="AD77" s="1" t="s">
        <v>56</v>
      </c>
      <c r="AF77" s="1" t="s">
        <v>57</v>
      </c>
    </row>
    <row r="78" spans="1:32" ht="12.75" customHeight="1">
      <c r="A78" s="1" t="s">
        <v>61</v>
      </c>
      <c r="C78" s="28">
        <v>40530.298000000003</v>
      </c>
      <c r="D78" s="26"/>
      <c r="E78" s="1">
        <f t="shared" si="6"/>
        <v>-4124.0068765423985</v>
      </c>
      <c r="F78" s="1">
        <f t="shared" si="7"/>
        <v>-4124</v>
      </c>
      <c r="G78" s="1">
        <f t="shared" si="8"/>
        <v>-6.5669999967212789E-3</v>
      </c>
      <c r="I78" s="1">
        <f t="shared" si="11"/>
        <v>-6.5669999967212789E-3</v>
      </c>
      <c r="O78" s="1">
        <f t="shared" ca="1" si="9"/>
        <v>1.772692971027519E-3</v>
      </c>
      <c r="Q78" s="57">
        <f t="shared" si="10"/>
        <v>25511.798000000003</v>
      </c>
      <c r="AB78" s="1">
        <v>8</v>
      </c>
      <c r="AD78" s="1" t="s">
        <v>56</v>
      </c>
      <c r="AF78" s="1" t="s">
        <v>57</v>
      </c>
    </row>
    <row r="79" spans="1:32" ht="12.75" customHeight="1">
      <c r="A79" s="1" t="s">
        <v>62</v>
      </c>
      <c r="C79" s="28">
        <v>40780.521000000001</v>
      </c>
      <c r="D79" s="26"/>
      <c r="E79" s="1">
        <f t="shared" si="6"/>
        <v>-3861.9893542914142</v>
      </c>
      <c r="F79" s="1">
        <f t="shared" si="7"/>
        <v>-3862</v>
      </c>
      <c r="G79" s="1">
        <f t="shared" si="8"/>
        <v>1.0166499996557832E-2</v>
      </c>
      <c r="I79" s="1">
        <f t="shared" si="11"/>
        <v>1.0166499996557832E-2</v>
      </c>
      <c r="O79" s="1">
        <f t="shared" ca="1" si="9"/>
        <v>1.4825936827550807E-3</v>
      </c>
      <c r="Q79" s="57">
        <f t="shared" si="10"/>
        <v>25762.021000000001</v>
      </c>
      <c r="AB79" s="1">
        <v>7</v>
      </c>
      <c r="AD79" s="1" t="s">
        <v>56</v>
      </c>
      <c r="AF79" s="1" t="s">
        <v>57</v>
      </c>
    </row>
    <row r="80" spans="1:32" ht="12.75" customHeight="1">
      <c r="A80" s="1" t="s">
        <v>62</v>
      </c>
      <c r="C80" s="28">
        <v>40803.430999999997</v>
      </c>
      <c r="D80" s="26"/>
      <c r="E80" s="1">
        <f t="shared" si="6"/>
        <v>-3837.9994675313278</v>
      </c>
      <c r="F80" s="1">
        <f t="shared" si="7"/>
        <v>-3838</v>
      </c>
      <c r="G80" s="1">
        <f t="shared" si="8"/>
        <v>5.0849999388447031E-4</v>
      </c>
      <c r="I80" s="1">
        <f t="shared" si="11"/>
        <v>5.0849999388447031E-4</v>
      </c>
      <c r="O80" s="1">
        <f t="shared" ca="1" si="9"/>
        <v>1.4560197021499712E-3</v>
      </c>
      <c r="Q80" s="57">
        <f t="shared" si="10"/>
        <v>25784.930999999997</v>
      </c>
      <c r="AB80" s="1">
        <v>6</v>
      </c>
      <c r="AD80" s="1" t="s">
        <v>56</v>
      </c>
      <c r="AF80" s="1" t="s">
        <v>57</v>
      </c>
    </row>
    <row r="81" spans="1:32" ht="12.75" customHeight="1">
      <c r="A81" s="1" t="s">
        <v>63</v>
      </c>
      <c r="C81" s="28">
        <v>40803.430999999997</v>
      </c>
      <c r="D81" s="26"/>
      <c r="E81" s="1">
        <f t="shared" si="6"/>
        <v>-3837.9994675313278</v>
      </c>
      <c r="F81" s="1">
        <f t="shared" si="7"/>
        <v>-3838</v>
      </c>
      <c r="G81" s="1">
        <f t="shared" si="8"/>
        <v>5.0849999388447031E-4</v>
      </c>
      <c r="I81" s="1">
        <f t="shared" si="11"/>
        <v>5.0849999388447031E-4</v>
      </c>
      <c r="O81" s="1">
        <f t="shared" ca="1" si="9"/>
        <v>1.4560197021499712E-3</v>
      </c>
      <c r="Q81" s="57">
        <f t="shared" si="10"/>
        <v>25784.930999999997</v>
      </c>
      <c r="AA81" s="1" t="s">
        <v>64</v>
      </c>
      <c r="AF81" s="1" t="s">
        <v>65</v>
      </c>
    </row>
    <row r="82" spans="1:32" ht="12.75" customHeight="1">
      <c r="A82" s="1" t="s">
        <v>62</v>
      </c>
      <c r="C82" s="28">
        <v>40804.381000000001</v>
      </c>
      <c r="D82" s="26"/>
      <c r="E82" s="1">
        <f t="shared" si="6"/>
        <v>-3837.0046882898528</v>
      </c>
      <c r="F82" s="1">
        <f t="shared" si="7"/>
        <v>-3837</v>
      </c>
      <c r="G82" s="1">
        <f t="shared" si="8"/>
        <v>-4.4772500041290186E-3</v>
      </c>
      <c r="I82" s="1">
        <f t="shared" si="11"/>
        <v>-4.4772500041290186E-3</v>
      </c>
      <c r="O82" s="1">
        <f t="shared" ca="1" si="9"/>
        <v>1.4549124529580921E-3</v>
      </c>
      <c r="Q82" s="57">
        <f t="shared" si="10"/>
        <v>25785.881000000001</v>
      </c>
      <c r="AB82" s="1">
        <v>5</v>
      </c>
      <c r="AD82" s="1" t="s">
        <v>66</v>
      </c>
      <c r="AF82" s="1" t="s">
        <v>57</v>
      </c>
    </row>
    <row r="83" spans="1:32" ht="12.75" customHeight="1">
      <c r="A83" s="1" t="s">
        <v>63</v>
      </c>
      <c r="C83" s="28">
        <v>40804.381000000001</v>
      </c>
      <c r="D83" s="26"/>
      <c r="E83" s="1">
        <f t="shared" si="6"/>
        <v>-3837.0046882898528</v>
      </c>
      <c r="F83" s="1">
        <f t="shared" si="7"/>
        <v>-3837</v>
      </c>
      <c r="G83" s="1">
        <f t="shared" si="8"/>
        <v>-4.4772500041290186E-3</v>
      </c>
      <c r="I83" s="1">
        <f t="shared" si="11"/>
        <v>-4.4772500041290186E-3</v>
      </c>
      <c r="O83" s="1">
        <f t="shared" ca="1" si="9"/>
        <v>1.4549124529580921E-3</v>
      </c>
      <c r="Q83" s="57">
        <f t="shared" si="10"/>
        <v>25785.881000000001</v>
      </c>
      <c r="AA83" s="1" t="s">
        <v>64</v>
      </c>
      <c r="AF83" s="1" t="s">
        <v>65</v>
      </c>
    </row>
    <row r="84" spans="1:32" ht="12.75" customHeight="1">
      <c r="A84" s="1" t="s">
        <v>62</v>
      </c>
      <c r="C84" s="28">
        <v>40804.383000000002</v>
      </c>
      <c r="D84" s="26"/>
      <c r="E84" s="1">
        <f t="shared" si="6"/>
        <v>-3837.0025940177652</v>
      </c>
      <c r="F84" s="1">
        <f t="shared" si="7"/>
        <v>-3837</v>
      </c>
      <c r="G84" s="1">
        <f t="shared" si="8"/>
        <v>-2.477250003721565E-3</v>
      </c>
      <c r="I84" s="1">
        <f t="shared" si="11"/>
        <v>-2.477250003721565E-3</v>
      </c>
      <c r="O84" s="1">
        <f t="shared" ca="1" si="9"/>
        <v>1.4549124529580921E-3</v>
      </c>
      <c r="Q84" s="57">
        <f t="shared" si="10"/>
        <v>25785.883000000002</v>
      </c>
      <c r="AB84" s="1">
        <v>5</v>
      </c>
      <c r="AD84" s="1" t="s">
        <v>67</v>
      </c>
      <c r="AF84" s="1" t="s">
        <v>57</v>
      </c>
    </row>
    <row r="85" spans="1:32" ht="12.75" customHeight="1">
      <c r="A85" s="1" t="s">
        <v>63</v>
      </c>
      <c r="C85" s="28">
        <v>40804.383000000002</v>
      </c>
      <c r="D85" s="26"/>
      <c r="E85" s="1">
        <f t="shared" ref="E85:E116" si="12">+(C85-C$7)/C$8</f>
        <v>-3837.0025940177652</v>
      </c>
      <c r="F85" s="1">
        <f t="shared" ref="F85:F116" si="13">ROUND(2*E85,0)/2</f>
        <v>-3837</v>
      </c>
      <c r="G85" s="1">
        <f t="shared" ref="G85:G116" si="14">+C85-(C$7+F85*C$8)</f>
        <v>-2.477250003721565E-3</v>
      </c>
      <c r="I85" s="1">
        <f t="shared" si="11"/>
        <v>-2.477250003721565E-3</v>
      </c>
      <c r="O85" s="1">
        <f t="shared" ref="O85:O116" ca="1" si="15">+C$11+C$12*$F85</f>
        <v>1.4549124529580921E-3</v>
      </c>
      <c r="Q85" s="57">
        <f t="shared" ref="Q85:Q116" si="16">+C85-15018.5</f>
        <v>25785.883000000002</v>
      </c>
      <c r="AA85" s="1" t="s">
        <v>64</v>
      </c>
      <c r="AF85" s="1" t="s">
        <v>65</v>
      </c>
    </row>
    <row r="86" spans="1:32" ht="12.75" customHeight="1">
      <c r="A86" s="1" t="s">
        <v>68</v>
      </c>
      <c r="C86" s="28">
        <v>40820.612999999998</v>
      </c>
      <c r="D86" s="26"/>
      <c r="E86" s="1">
        <f t="shared" si="12"/>
        <v>-3820.0075760292812</v>
      </c>
      <c r="F86" s="1">
        <f t="shared" si="13"/>
        <v>-3820</v>
      </c>
      <c r="G86" s="1">
        <f t="shared" si="14"/>
        <v>-7.2350000045844354E-3</v>
      </c>
      <c r="I86" s="1">
        <f t="shared" si="11"/>
        <v>-7.2350000045844354E-3</v>
      </c>
      <c r="O86" s="1">
        <f t="shared" ca="1" si="15"/>
        <v>1.43608921669614E-3</v>
      </c>
      <c r="Q86" s="57">
        <f t="shared" si="16"/>
        <v>25802.112999999998</v>
      </c>
      <c r="AB86" s="1">
        <v>10</v>
      </c>
      <c r="AD86" s="1" t="s">
        <v>69</v>
      </c>
      <c r="AF86" s="1" t="s">
        <v>57</v>
      </c>
    </row>
    <row r="87" spans="1:32" ht="12.75" customHeight="1">
      <c r="A87" s="1" t="s">
        <v>68</v>
      </c>
      <c r="C87" s="28">
        <v>40825.39</v>
      </c>
      <c r="D87" s="26"/>
      <c r="E87" s="1">
        <f t="shared" si="12"/>
        <v>-3815.0054071487489</v>
      </c>
      <c r="F87" s="1">
        <f t="shared" si="13"/>
        <v>-3815</v>
      </c>
      <c r="G87" s="1">
        <f t="shared" si="14"/>
        <v>-5.1637500000651926E-3</v>
      </c>
      <c r="I87" s="1">
        <f t="shared" si="11"/>
        <v>-5.1637500000651926E-3</v>
      </c>
      <c r="O87" s="1">
        <f t="shared" ca="1" si="15"/>
        <v>1.4305529707367417E-3</v>
      </c>
      <c r="Q87" s="57">
        <f t="shared" si="16"/>
        <v>25806.89</v>
      </c>
      <c r="AB87" s="1">
        <v>5</v>
      </c>
      <c r="AD87" s="1" t="s">
        <v>56</v>
      </c>
      <c r="AF87" s="1" t="s">
        <v>57</v>
      </c>
    </row>
    <row r="88" spans="1:32" ht="12.75" customHeight="1">
      <c r="A88" s="1" t="s">
        <v>68</v>
      </c>
      <c r="C88" s="28">
        <v>40848.307000000001</v>
      </c>
      <c r="D88" s="26"/>
      <c r="E88" s="1">
        <f t="shared" si="12"/>
        <v>-3791.0081904363515</v>
      </c>
      <c r="F88" s="1">
        <f t="shared" si="13"/>
        <v>-3791</v>
      </c>
      <c r="G88" s="1">
        <f t="shared" si="14"/>
        <v>-7.8217500049504451E-3</v>
      </c>
      <c r="I88" s="1">
        <f t="shared" si="11"/>
        <v>-7.8217500049504451E-3</v>
      </c>
      <c r="O88" s="1">
        <f t="shared" ca="1" si="15"/>
        <v>1.4039789901316331E-3</v>
      </c>
      <c r="Q88" s="57">
        <f t="shared" si="16"/>
        <v>25829.807000000001</v>
      </c>
      <c r="AB88" s="1">
        <v>12</v>
      </c>
      <c r="AD88" s="1" t="s">
        <v>56</v>
      </c>
      <c r="AF88" s="1" t="s">
        <v>57</v>
      </c>
    </row>
    <row r="89" spans="1:32" ht="12.75" customHeight="1">
      <c r="A89" s="1" t="s">
        <v>70</v>
      </c>
      <c r="C89" s="28">
        <v>40892.235000000001</v>
      </c>
      <c r="D89" s="26"/>
      <c r="E89" s="1">
        <f t="shared" si="12"/>
        <v>-3745.0095983107622</v>
      </c>
      <c r="F89" s="1">
        <f t="shared" si="13"/>
        <v>-3745</v>
      </c>
      <c r="G89" s="1">
        <f t="shared" si="14"/>
        <v>-9.166250005364418E-3</v>
      </c>
      <c r="I89" s="1">
        <f t="shared" si="11"/>
        <v>-9.166250005364418E-3</v>
      </c>
      <c r="O89" s="1">
        <f t="shared" ca="1" si="15"/>
        <v>1.3530455273051741E-3</v>
      </c>
      <c r="Q89" s="57">
        <f t="shared" si="16"/>
        <v>25873.735000000001</v>
      </c>
      <c r="AB89" s="1">
        <v>9</v>
      </c>
      <c r="AD89" s="1" t="s">
        <v>56</v>
      </c>
      <c r="AF89" s="1" t="s">
        <v>57</v>
      </c>
    </row>
    <row r="90" spans="1:32" ht="12.75" customHeight="1">
      <c r="A90" s="1" t="s">
        <v>71</v>
      </c>
      <c r="C90" s="28">
        <v>41162.504999999997</v>
      </c>
      <c r="D90" s="26"/>
      <c r="E90" s="1">
        <f t="shared" si="12"/>
        <v>-3462.0001397926671</v>
      </c>
      <c r="F90" s="1">
        <f t="shared" si="13"/>
        <v>-3462</v>
      </c>
      <c r="G90" s="1">
        <f t="shared" si="14"/>
        <v>-1.3350000517675653E-4</v>
      </c>
      <c r="I90" s="1">
        <f t="shared" si="11"/>
        <v>-1.3350000517675653E-4</v>
      </c>
      <c r="O90" s="1">
        <f t="shared" ca="1" si="15"/>
        <v>1.039694006003265E-3</v>
      </c>
      <c r="Q90" s="57">
        <f t="shared" si="16"/>
        <v>26144.004999999997</v>
      </c>
      <c r="AB90" s="1">
        <v>12</v>
      </c>
      <c r="AD90" s="1" t="s">
        <v>72</v>
      </c>
      <c r="AF90" s="1" t="s">
        <v>57</v>
      </c>
    </row>
    <row r="91" spans="1:32" ht="12.75" customHeight="1">
      <c r="A91" s="1" t="s">
        <v>73</v>
      </c>
      <c r="C91" s="28">
        <v>41162.504999999997</v>
      </c>
      <c r="D91" s="26"/>
      <c r="E91" s="1">
        <f t="shared" si="12"/>
        <v>-3462.0001397926671</v>
      </c>
      <c r="F91" s="1">
        <f t="shared" si="13"/>
        <v>-3462</v>
      </c>
      <c r="G91" s="1">
        <f t="shared" si="14"/>
        <v>-1.3350000517675653E-4</v>
      </c>
      <c r="I91" s="1">
        <f t="shared" si="11"/>
        <v>-1.3350000517675653E-4</v>
      </c>
      <c r="O91" s="1">
        <f t="shared" ca="1" si="15"/>
        <v>1.039694006003265E-3</v>
      </c>
      <c r="Q91" s="57">
        <f t="shared" si="16"/>
        <v>26144.004999999997</v>
      </c>
      <c r="AA91" s="1" t="s">
        <v>64</v>
      </c>
      <c r="AF91" s="1" t="s">
        <v>65</v>
      </c>
    </row>
    <row r="92" spans="1:32" ht="12.75" customHeight="1">
      <c r="A92" s="1" t="s">
        <v>73</v>
      </c>
      <c r="C92" s="28">
        <v>41162.504999999997</v>
      </c>
      <c r="D92" s="26"/>
      <c r="E92" s="1">
        <f t="shared" si="12"/>
        <v>-3462.0001397926671</v>
      </c>
      <c r="F92" s="1">
        <f t="shared" si="13"/>
        <v>-3462</v>
      </c>
      <c r="G92" s="1">
        <f t="shared" si="14"/>
        <v>-1.3350000517675653E-4</v>
      </c>
      <c r="I92" s="1">
        <f t="shared" si="11"/>
        <v>-1.3350000517675653E-4</v>
      </c>
      <c r="O92" s="1">
        <f t="shared" ca="1" si="15"/>
        <v>1.039694006003265E-3</v>
      </c>
      <c r="Q92" s="57">
        <f t="shared" si="16"/>
        <v>26144.004999999997</v>
      </c>
      <c r="AA92" s="1" t="s">
        <v>64</v>
      </c>
      <c r="AF92" s="1" t="s">
        <v>65</v>
      </c>
    </row>
    <row r="93" spans="1:32" ht="12.75" customHeight="1">
      <c r="A93" s="1" t="s">
        <v>71</v>
      </c>
      <c r="C93" s="28">
        <v>41163.459000000003</v>
      </c>
      <c r="D93" s="26"/>
      <c r="E93" s="1">
        <f t="shared" si="12"/>
        <v>-3461.001172007017</v>
      </c>
      <c r="F93" s="1">
        <f t="shared" si="13"/>
        <v>-3461</v>
      </c>
      <c r="G93" s="1">
        <f t="shared" si="14"/>
        <v>-1.1192500023753382E-3</v>
      </c>
      <c r="I93" s="1">
        <f t="shared" si="11"/>
        <v>-1.1192500023753382E-3</v>
      </c>
      <c r="O93" s="1">
        <f t="shared" ca="1" si="15"/>
        <v>1.0385867568113855E-3</v>
      </c>
      <c r="Q93" s="57">
        <f t="shared" si="16"/>
        <v>26144.959000000003</v>
      </c>
      <c r="AB93" s="1">
        <v>8</v>
      </c>
      <c r="AD93" s="1" t="s">
        <v>56</v>
      </c>
      <c r="AF93" s="1" t="s">
        <v>57</v>
      </c>
    </row>
    <row r="94" spans="1:32" ht="12.75" customHeight="1">
      <c r="A94" s="1" t="s">
        <v>73</v>
      </c>
      <c r="C94" s="28">
        <v>41163.459000000003</v>
      </c>
      <c r="D94" s="26"/>
      <c r="E94" s="1">
        <f t="shared" si="12"/>
        <v>-3461.001172007017</v>
      </c>
      <c r="F94" s="1">
        <f t="shared" si="13"/>
        <v>-3461</v>
      </c>
      <c r="G94" s="1">
        <f t="shared" si="14"/>
        <v>-1.1192500023753382E-3</v>
      </c>
      <c r="I94" s="1">
        <f t="shared" si="11"/>
        <v>-1.1192500023753382E-3</v>
      </c>
      <c r="O94" s="1">
        <f t="shared" ca="1" si="15"/>
        <v>1.0385867568113855E-3</v>
      </c>
      <c r="Q94" s="57">
        <f t="shared" si="16"/>
        <v>26144.959000000003</v>
      </c>
      <c r="AA94" s="1" t="s">
        <v>64</v>
      </c>
      <c r="AF94" s="1" t="s">
        <v>65</v>
      </c>
    </row>
    <row r="95" spans="1:32" ht="12.75" customHeight="1">
      <c r="A95" s="1" t="s">
        <v>74</v>
      </c>
      <c r="C95" s="28">
        <v>41391.688000000002</v>
      </c>
      <c r="D95" s="26"/>
      <c r="E95" s="1">
        <f t="shared" si="12"/>
        <v>-3222.0143599001353</v>
      </c>
      <c r="F95" s="1">
        <f t="shared" si="13"/>
        <v>-3222</v>
      </c>
      <c r="G95" s="1">
        <f t="shared" si="14"/>
        <v>-1.3713500004087109E-2</v>
      </c>
      <c r="I95" s="1">
        <f t="shared" si="11"/>
        <v>-1.3713500004087109E-2</v>
      </c>
      <c r="O95" s="1">
        <f t="shared" ca="1" si="15"/>
        <v>7.7395419995217622E-4</v>
      </c>
      <c r="Q95" s="57">
        <f t="shared" si="16"/>
        <v>26373.188000000002</v>
      </c>
      <c r="AA95" s="1" t="s">
        <v>64</v>
      </c>
      <c r="AB95" s="1">
        <v>12</v>
      </c>
      <c r="AD95" s="1" t="s">
        <v>56</v>
      </c>
      <c r="AF95" s="1" t="s">
        <v>57</v>
      </c>
    </row>
    <row r="96" spans="1:32" ht="12.75" customHeight="1">
      <c r="A96" s="1" t="s">
        <v>75</v>
      </c>
      <c r="C96" s="28">
        <v>41482.421000000002</v>
      </c>
      <c r="D96" s="26"/>
      <c r="E96" s="1">
        <f t="shared" si="12"/>
        <v>-3127.0045652513668</v>
      </c>
      <c r="F96" s="1">
        <f t="shared" si="13"/>
        <v>-3127</v>
      </c>
      <c r="G96" s="1">
        <f t="shared" si="14"/>
        <v>-4.3597499970928766E-3</v>
      </c>
      <c r="I96" s="1">
        <f t="shared" si="11"/>
        <v>-4.3597499970928766E-3</v>
      </c>
      <c r="O96" s="1">
        <f t="shared" ca="1" si="15"/>
        <v>6.6876552672362E-4</v>
      </c>
      <c r="Q96" s="57">
        <f t="shared" si="16"/>
        <v>26463.921000000002</v>
      </c>
      <c r="AA96" s="1" t="s">
        <v>64</v>
      </c>
      <c r="AB96" s="1">
        <v>8</v>
      </c>
      <c r="AD96" s="1" t="s">
        <v>56</v>
      </c>
      <c r="AF96" s="1" t="s">
        <v>57</v>
      </c>
    </row>
    <row r="97" spans="1:32" ht="12.75" customHeight="1">
      <c r="A97" s="1" t="s">
        <v>76</v>
      </c>
      <c r="C97" s="28">
        <v>41503.432000000001</v>
      </c>
      <c r="D97" s="26"/>
      <c r="E97" s="1">
        <f t="shared" si="12"/>
        <v>-3105.0031898381749</v>
      </c>
      <c r="F97" s="1">
        <f t="shared" si="13"/>
        <v>-3105</v>
      </c>
      <c r="G97" s="1">
        <f t="shared" si="14"/>
        <v>-3.0462499998975545E-3</v>
      </c>
      <c r="I97" s="1">
        <f t="shared" si="11"/>
        <v>-3.0462499998975545E-3</v>
      </c>
      <c r="O97" s="1">
        <f t="shared" ca="1" si="15"/>
        <v>6.4440604450227007E-4</v>
      </c>
      <c r="Q97" s="57">
        <f t="shared" si="16"/>
        <v>26484.932000000001</v>
      </c>
      <c r="AA97" s="1" t="s">
        <v>64</v>
      </c>
      <c r="AB97" s="1">
        <v>7</v>
      </c>
      <c r="AD97" s="1" t="s">
        <v>56</v>
      </c>
      <c r="AF97" s="1" t="s">
        <v>57</v>
      </c>
    </row>
    <row r="98" spans="1:32" ht="12.75" customHeight="1">
      <c r="A98" s="1" t="s">
        <v>77</v>
      </c>
      <c r="C98" s="28">
        <v>41591.279999999999</v>
      </c>
      <c r="D98" s="26"/>
      <c r="E98" s="1">
        <f t="shared" si="12"/>
        <v>-3013.0143826753474</v>
      </c>
      <c r="F98" s="1">
        <f t="shared" si="13"/>
        <v>-3013</v>
      </c>
      <c r="G98" s="1">
        <f t="shared" si="14"/>
        <v>-1.3735250002355315E-2</v>
      </c>
      <c r="I98" s="1">
        <f t="shared" si="11"/>
        <v>-1.3735250002355315E-2</v>
      </c>
      <c r="O98" s="1">
        <f t="shared" ca="1" si="15"/>
        <v>5.4253911884935254E-4</v>
      </c>
      <c r="Q98" s="57">
        <f t="shared" si="16"/>
        <v>26572.78</v>
      </c>
      <c r="AA98" s="1" t="s">
        <v>64</v>
      </c>
      <c r="AB98" s="1">
        <v>6</v>
      </c>
      <c r="AD98" s="1" t="s">
        <v>56</v>
      </c>
      <c r="AF98" s="1" t="s">
        <v>57</v>
      </c>
    </row>
    <row r="99" spans="1:32" ht="12.75" customHeight="1">
      <c r="A99" s="1" t="s">
        <v>78</v>
      </c>
      <c r="C99" s="28">
        <v>41928.398999999998</v>
      </c>
      <c r="D99" s="26"/>
      <c r="E99" s="1">
        <f t="shared" si="12"/>
        <v>-2660.0049267750906</v>
      </c>
      <c r="F99" s="1">
        <f t="shared" si="13"/>
        <v>-2660</v>
      </c>
      <c r="G99" s="1">
        <f t="shared" si="14"/>
        <v>-4.7050000066519715E-3</v>
      </c>
      <c r="I99" s="1">
        <f t="shared" ref="I99:I114" si="17">+G99</f>
        <v>-4.7050000066519715E-3</v>
      </c>
      <c r="O99" s="1">
        <f t="shared" ca="1" si="15"/>
        <v>1.5168015411587583E-4</v>
      </c>
      <c r="Q99" s="57">
        <f t="shared" si="16"/>
        <v>26909.898999999998</v>
      </c>
      <c r="AA99" s="1" t="s">
        <v>64</v>
      </c>
      <c r="AB99" s="1">
        <v>10</v>
      </c>
      <c r="AD99" s="1" t="s">
        <v>72</v>
      </c>
      <c r="AF99" s="1" t="s">
        <v>57</v>
      </c>
    </row>
    <row r="100" spans="1:32" ht="12.75" customHeight="1">
      <c r="A100" s="1" t="s">
        <v>78</v>
      </c>
      <c r="C100" s="28">
        <v>41929.35</v>
      </c>
      <c r="D100" s="26"/>
      <c r="E100" s="1">
        <f t="shared" si="12"/>
        <v>-2659.0091003975758</v>
      </c>
      <c r="F100" s="1">
        <f t="shared" si="13"/>
        <v>-2659</v>
      </c>
      <c r="G100" s="1">
        <f t="shared" si="14"/>
        <v>-8.6907500008237548E-3</v>
      </c>
      <c r="I100" s="1">
        <f t="shared" si="17"/>
        <v>-8.6907500008237548E-3</v>
      </c>
      <c r="O100" s="1">
        <f t="shared" ca="1" si="15"/>
        <v>1.5057290492399627E-4</v>
      </c>
      <c r="Q100" s="57">
        <f t="shared" si="16"/>
        <v>26910.85</v>
      </c>
      <c r="AA100" s="1" t="s">
        <v>64</v>
      </c>
      <c r="AB100" s="1">
        <v>13</v>
      </c>
      <c r="AD100" s="1" t="s">
        <v>72</v>
      </c>
      <c r="AF100" s="1" t="s">
        <v>57</v>
      </c>
    </row>
    <row r="101" spans="1:32" ht="12.75" customHeight="1">
      <c r="A101" s="1" t="s">
        <v>79</v>
      </c>
      <c r="C101" s="28">
        <v>42157.608</v>
      </c>
      <c r="D101" s="26"/>
      <c r="E101" s="1">
        <f t="shared" si="12"/>
        <v>-2419.9919213454259</v>
      </c>
      <c r="F101" s="1">
        <f t="shared" si="13"/>
        <v>-2420</v>
      </c>
      <c r="G101" s="1">
        <f t="shared" si="14"/>
        <v>7.7149999997345731E-3</v>
      </c>
      <c r="I101" s="1">
        <f t="shared" si="17"/>
        <v>7.7149999997345731E-3</v>
      </c>
      <c r="O101" s="1">
        <f t="shared" ca="1" si="15"/>
        <v>-1.140596519352134E-4</v>
      </c>
      <c r="Q101" s="57">
        <f t="shared" si="16"/>
        <v>27139.108</v>
      </c>
      <c r="AA101" s="1" t="s">
        <v>64</v>
      </c>
      <c r="AB101" s="1">
        <v>12</v>
      </c>
      <c r="AD101" s="1" t="s">
        <v>56</v>
      </c>
      <c r="AF101" s="1" t="s">
        <v>57</v>
      </c>
    </row>
    <row r="102" spans="1:32" ht="12.75" customHeight="1">
      <c r="A102" s="1" t="s">
        <v>79</v>
      </c>
      <c r="C102" s="28">
        <v>42158.572</v>
      </c>
      <c r="D102" s="26"/>
      <c r="E102" s="1">
        <f t="shared" si="12"/>
        <v>-2418.9824821993443</v>
      </c>
      <c r="F102" s="1">
        <f t="shared" si="13"/>
        <v>-2419</v>
      </c>
      <c r="G102" s="1">
        <f t="shared" si="14"/>
        <v>1.6729249997297302E-2</v>
      </c>
      <c r="I102" s="1">
        <f t="shared" si="17"/>
        <v>1.6729249997297302E-2</v>
      </c>
      <c r="O102" s="1">
        <f t="shared" ca="1" si="15"/>
        <v>-1.1516690112709296E-4</v>
      </c>
      <c r="Q102" s="57">
        <f t="shared" si="16"/>
        <v>27140.072</v>
      </c>
      <c r="AB102" s="1">
        <v>6</v>
      </c>
      <c r="AD102" s="1" t="s">
        <v>56</v>
      </c>
      <c r="AF102" s="1" t="s">
        <v>57</v>
      </c>
    </row>
    <row r="103" spans="1:32" ht="12.75" customHeight="1">
      <c r="A103" s="1" t="s">
        <v>80</v>
      </c>
      <c r="C103" s="28">
        <v>42267.417999999998</v>
      </c>
      <c r="D103" s="26"/>
      <c r="E103" s="1">
        <f t="shared" si="12"/>
        <v>-2305.0059123918913</v>
      </c>
      <c r="F103" s="1">
        <f t="shared" si="13"/>
        <v>-2305</v>
      </c>
      <c r="G103" s="1">
        <f t="shared" si="14"/>
        <v>-5.6462500069756061E-3</v>
      </c>
      <c r="I103" s="1">
        <f t="shared" si="17"/>
        <v>-5.6462500069756061E-3</v>
      </c>
      <c r="O103" s="1">
        <f t="shared" ca="1" si="15"/>
        <v>-2.4139330900135999E-4</v>
      </c>
      <c r="Q103" s="57">
        <f t="shared" si="16"/>
        <v>27248.917999999998</v>
      </c>
      <c r="AA103" s="1" t="s">
        <v>64</v>
      </c>
      <c r="AB103" s="1">
        <v>6</v>
      </c>
      <c r="AD103" s="1" t="s">
        <v>56</v>
      </c>
      <c r="AF103" s="1" t="s">
        <v>57</v>
      </c>
    </row>
    <row r="104" spans="1:32" ht="12.75" customHeight="1">
      <c r="A104" s="1" t="s">
        <v>81</v>
      </c>
      <c r="C104" s="28">
        <v>42606.436000000002</v>
      </c>
      <c r="D104" s="26"/>
      <c r="E104" s="1">
        <f t="shared" si="12"/>
        <v>-1950.0079451447323</v>
      </c>
      <c r="F104" s="1">
        <f t="shared" si="13"/>
        <v>-1950</v>
      </c>
      <c r="G104" s="1">
        <f t="shared" si="14"/>
        <v>-7.5875000038649887E-3</v>
      </c>
      <c r="I104" s="1">
        <f t="shared" si="17"/>
        <v>-7.5875000038649887E-3</v>
      </c>
      <c r="O104" s="1">
        <f t="shared" ca="1" si="15"/>
        <v>-6.3446677211859625E-4</v>
      </c>
      <c r="Q104" s="57">
        <f t="shared" si="16"/>
        <v>27587.936000000002</v>
      </c>
      <c r="AB104" s="1">
        <v>8</v>
      </c>
      <c r="AD104" s="1" t="s">
        <v>67</v>
      </c>
      <c r="AF104" s="1" t="s">
        <v>57</v>
      </c>
    </row>
    <row r="105" spans="1:32" ht="12.75" customHeight="1">
      <c r="A105" s="1" t="s">
        <v>81</v>
      </c>
      <c r="C105" s="28">
        <v>42606.44</v>
      </c>
      <c r="D105" s="26"/>
      <c r="E105" s="1">
        <f t="shared" si="12"/>
        <v>-1950.0037566005569</v>
      </c>
      <c r="F105" s="1">
        <f t="shared" si="13"/>
        <v>-1950</v>
      </c>
      <c r="G105" s="1">
        <f t="shared" si="14"/>
        <v>-3.5875000030500814E-3</v>
      </c>
      <c r="I105" s="1">
        <f t="shared" si="17"/>
        <v>-3.5875000030500814E-3</v>
      </c>
      <c r="O105" s="1">
        <f t="shared" ca="1" si="15"/>
        <v>-6.3446677211859625E-4</v>
      </c>
      <c r="Q105" s="57">
        <f t="shared" si="16"/>
        <v>27587.940000000002</v>
      </c>
      <c r="AB105" s="1">
        <v>6</v>
      </c>
      <c r="AD105" s="1" t="s">
        <v>72</v>
      </c>
      <c r="AF105" s="1" t="s">
        <v>57</v>
      </c>
    </row>
    <row r="106" spans="1:32" ht="12.75" customHeight="1">
      <c r="A106" s="1" t="s">
        <v>81</v>
      </c>
      <c r="C106" s="28">
        <v>42628.415000000001</v>
      </c>
      <c r="D106" s="26"/>
      <c r="E106" s="1">
        <f t="shared" si="12"/>
        <v>-1926.9929420412836</v>
      </c>
      <c r="F106" s="1">
        <f t="shared" si="13"/>
        <v>-1927</v>
      </c>
      <c r="G106" s="1">
        <f t="shared" si="14"/>
        <v>6.7402499989839271E-3</v>
      </c>
      <c r="I106" s="1">
        <f t="shared" si="17"/>
        <v>6.7402499989839271E-3</v>
      </c>
      <c r="O106" s="1">
        <f t="shared" ca="1" si="15"/>
        <v>-6.5993350353182531E-4</v>
      </c>
      <c r="Q106" s="57">
        <f t="shared" si="16"/>
        <v>27609.915000000001</v>
      </c>
      <c r="AB106" s="1">
        <v>7</v>
      </c>
      <c r="AD106" s="1" t="s">
        <v>67</v>
      </c>
      <c r="AF106" s="1" t="s">
        <v>57</v>
      </c>
    </row>
    <row r="107" spans="1:32" ht="12.75" customHeight="1">
      <c r="A107" s="1" t="s">
        <v>81</v>
      </c>
      <c r="C107" s="28">
        <v>42629.366999999998</v>
      </c>
      <c r="D107" s="26"/>
      <c r="E107" s="1">
        <f t="shared" si="12"/>
        <v>-1925.9960685277285</v>
      </c>
      <c r="F107" s="1">
        <f t="shared" si="13"/>
        <v>-1926</v>
      </c>
      <c r="G107" s="1">
        <f t="shared" si="14"/>
        <v>3.7544999941019341E-3</v>
      </c>
      <c r="I107" s="1">
        <f t="shared" si="17"/>
        <v>3.7544999941019341E-3</v>
      </c>
      <c r="O107" s="1">
        <f t="shared" ca="1" si="15"/>
        <v>-6.6104075272370487E-4</v>
      </c>
      <c r="Q107" s="57">
        <f t="shared" si="16"/>
        <v>27610.866999999998</v>
      </c>
      <c r="AA107" s="1" t="s">
        <v>64</v>
      </c>
      <c r="AB107" s="1">
        <v>5</v>
      </c>
      <c r="AD107" s="1" t="s">
        <v>67</v>
      </c>
      <c r="AF107" s="1" t="s">
        <v>57</v>
      </c>
    </row>
    <row r="108" spans="1:32" ht="12.75" customHeight="1">
      <c r="A108" s="1" t="s">
        <v>82</v>
      </c>
      <c r="C108" s="28">
        <v>42900.589</v>
      </c>
      <c r="D108" s="26"/>
      <c r="E108" s="1">
        <f t="shared" si="12"/>
        <v>-1641.9897364960709</v>
      </c>
      <c r="F108" s="1">
        <f t="shared" si="13"/>
        <v>-1642</v>
      </c>
      <c r="G108" s="1">
        <f t="shared" si="14"/>
        <v>9.8014999966835603E-3</v>
      </c>
      <c r="I108" s="1">
        <f t="shared" si="17"/>
        <v>9.8014999966835603E-3</v>
      </c>
      <c r="O108" s="1">
        <f t="shared" ca="1" si="15"/>
        <v>-9.7549952321749375E-4</v>
      </c>
      <c r="Q108" s="57">
        <f t="shared" si="16"/>
        <v>27882.089</v>
      </c>
      <c r="AA108" s="1" t="s">
        <v>64</v>
      </c>
      <c r="AB108" s="1">
        <v>10</v>
      </c>
      <c r="AD108" s="1" t="s">
        <v>56</v>
      </c>
      <c r="AF108" s="1" t="s">
        <v>57</v>
      </c>
    </row>
    <row r="109" spans="1:32" ht="12.75" customHeight="1">
      <c r="A109" s="1" t="s">
        <v>83</v>
      </c>
      <c r="C109" s="28">
        <v>43011.364000000001</v>
      </c>
      <c r="D109" s="26"/>
      <c r="E109" s="1">
        <f t="shared" si="12"/>
        <v>-1525.9932412604073</v>
      </c>
      <c r="F109" s="1">
        <f t="shared" si="13"/>
        <v>-1526</v>
      </c>
      <c r="G109" s="1">
        <f t="shared" si="14"/>
        <v>6.4544999986537732E-3</v>
      </c>
      <c r="I109" s="1">
        <f t="shared" si="17"/>
        <v>6.4544999986537732E-3</v>
      </c>
      <c r="O109" s="1">
        <f t="shared" ca="1" si="15"/>
        <v>-1.1039404294755201E-3</v>
      </c>
      <c r="Q109" s="57">
        <f t="shared" si="16"/>
        <v>27992.864000000001</v>
      </c>
      <c r="AA109" s="1" t="s">
        <v>64</v>
      </c>
      <c r="AB109" s="1">
        <v>8</v>
      </c>
      <c r="AD109" s="1" t="s">
        <v>72</v>
      </c>
      <c r="AF109" s="1" t="s">
        <v>57</v>
      </c>
    </row>
    <row r="110" spans="1:32" ht="12.75" customHeight="1">
      <c r="A110" s="1" t="s">
        <v>84</v>
      </c>
      <c r="C110" s="28">
        <v>43754.347000000002</v>
      </c>
      <c r="D110" s="26"/>
      <c r="E110" s="1">
        <f t="shared" si="12"/>
        <v>-747.98896213896489</v>
      </c>
      <c r="F110" s="1">
        <f t="shared" si="13"/>
        <v>-748</v>
      </c>
      <c r="G110" s="1">
        <f t="shared" si="14"/>
        <v>1.0540999996010214E-2</v>
      </c>
      <c r="I110" s="1">
        <f t="shared" si="17"/>
        <v>1.0540999996010214E-2</v>
      </c>
      <c r="O110" s="1">
        <f t="shared" ca="1" si="15"/>
        <v>-1.9653803007578007E-3</v>
      </c>
      <c r="Q110" s="57">
        <f t="shared" si="16"/>
        <v>28735.847000000002</v>
      </c>
      <c r="AA110" s="1" t="s">
        <v>64</v>
      </c>
      <c r="AB110" s="1">
        <v>6</v>
      </c>
      <c r="AD110" s="1" t="s">
        <v>67</v>
      </c>
      <c r="AF110" s="1" t="s">
        <v>57</v>
      </c>
    </row>
    <row r="111" spans="1:32" ht="12.75" customHeight="1">
      <c r="A111" s="1" t="s">
        <v>85</v>
      </c>
      <c r="C111" s="28">
        <v>44048.476999999999</v>
      </c>
      <c r="D111" s="26"/>
      <c r="E111" s="1">
        <f t="shared" si="12"/>
        <v>-439.9948376193085</v>
      </c>
      <c r="F111" s="1">
        <f t="shared" si="13"/>
        <v>-440</v>
      </c>
      <c r="G111" s="1">
        <f t="shared" si="14"/>
        <v>4.9299999955110252E-3</v>
      </c>
      <c r="I111" s="1">
        <f t="shared" si="17"/>
        <v>4.9299999955110252E-3</v>
      </c>
      <c r="O111" s="1">
        <f t="shared" ca="1" si="15"/>
        <v>-2.306413051856698E-3</v>
      </c>
      <c r="Q111" s="57">
        <f t="shared" si="16"/>
        <v>29029.976999999999</v>
      </c>
      <c r="AA111" s="1" t="s">
        <v>64</v>
      </c>
      <c r="AB111" s="1">
        <v>7</v>
      </c>
      <c r="AD111" s="1" t="s">
        <v>72</v>
      </c>
      <c r="AF111" s="1" t="s">
        <v>57</v>
      </c>
    </row>
    <row r="112" spans="1:32" ht="12.75" customHeight="1">
      <c r="A112" s="1" t="s">
        <v>85</v>
      </c>
      <c r="C112" s="28">
        <v>44070.44</v>
      </c>
      <c r="D112" s="26"/>
      <c r="E112" s="1">
        <f t="shared" si="12"/>
        <v>-416.99658869255398</v>
      </c>
      <c r="F112" s="1">
        <f t="shared" si="13"/>
        <v>-417</v>
      </c>
      <c r="G112" s="1">
        <f t="shared" si="14"/>
        <v>3.2577500023762695E-3</v>
      </c>
      <c r="I112" s="1">
        <f t="shared" si="17"/>
        <v>3.2577500023762695E-3</v>
      </c>
      <c r="O112" s="1">
        <f t="shared" ca="1" si="15"/>
        <v>-2.3318797832699275E-3</v>
      </c>
      <c r="Q112" s="57">
        <f t="shared" si="16"/>
        <v>29051.940000000002</v>
      </c>
      <c r="AA112" s="1" t="s">
        <v>64</v>
      </c>
      <c r="AB112" s="1">
        <v>5</v>
      </c>
      <c r="AD112" s="1" t="s">
        <v>72</v>
      </c>
      <c r="AF112" s="1" t="s">
        <v>57</v>
      </c>
    </row>
    <row r="113" spans="1:32" ht="12.75" customHeight="1">
      <c r="A113" s="1" t="s">
        <v>85</v>
      </c>
      <c r="C113" s="28">
        <v>44114.368000000002</v>
      </c>
      <c r="D113" s="26"/>
      <c r="E113" s="1">
        <f t="shared" si="12"/>
        <v>-370.99799656696479</v>
      </c>
      <c r="F113" s="1">
        <f t="shared" si="13"/>
        <v>-371</v>
      </c>
      <c r="G113" s="1">
        <f t="shared" si="14"/>
        <v>1.9132500019622967E-3</v>
      </c>
      <c r="I113" s="1">
        <f t="shared" si="17"/>
        <v>1.9132500019622967E-3</v>
      </c>
      <c r="O113" s="1">
        <f t="shared" ca="1" si="15"/>
        <v>-2.3828132460963864E-3</v>
      </c>
      <c r="Q113" s="57">
        <f t="shared" si="16"/>
        <v>29095.868000000002</v>
      </c>
      <c r="AA113" s="1" t="s">
        <v>64</v>
      </c>
      <c r="AB113" s="1">
        <v>9</v>
      </c>
      <c r="AD113" s="1" t="s">
        <v>72</v>
      </c>
      <c r="AF113" s="1" t="s">
        <v>57</v>
      </c>
    </row>
    <row r="114" spans="1:32" ht="12.75" customHeight="1">
      <c r="A114" s="1" t="s">
        <v>86</v>
      </c>
      <c r="C114" s="28">
        <v>44136.326999999997</v>
      </c>
      <c r="D114" s="26"/>
      <c r="E114" s="1">
        <f t="shared" si="12"/>
        <v>-348.00393618439335</v>
      </c>
      <c r="F114" s="1">
        <f t="shared" si="13"/>
        <v>-348</v>
      </c>
      <c r="G114" s="1">
        <f t="shared" si="14"/>
        <v>-3.7590000065392815E-3</v>
      </c>
      <c r="I114" s="1">
        <f t="shared" si="17"/>
        <v>-3.7590000065392815E-3</v>
      </c>
      <c r="O114" s="1">
        <f t="shared" ca="1" si="15"/>
        <v>-2.4082799775096155E-3</v>
      </c>
      <c r="Q114" s="57">
        <f t="shared" si="16"/>
        <v>29117.826999999997</v>
      </c>
      <c r="AA114" s="1" t="s">
        <v>64</v>
      </c>
      <c r="AB114" s="1">
        <v>8</v>
      </c>
      <c r="AD114" s="1" t="s">
        <v>72</v>
      </c>
      <c r="AF114" s="1" t="s">
        <v>57</v>
      </c>
    </row>
    <row r="115" spans="1:32" ht="12.75" customHeight="1">
      <c r="A115" s="1" t="s">
        <v>87</v>
      </c>
      <c r="C115" s="26">
        <v>44468.665800000002</v>
      </c>
      <c r="D115" s="26" t="s">
        <v>16</v>
      </c>
      <c r="E115" s="1">
        <f t="shared" si="12"/>
        <v>0</v>
      </c>
      <c r="F115" s="1">
        <f t="shared" si="13"/>
        <v>0</v>
      </c>
      <c r="G115" s="1">
        <f t="shared" si="14"/>
        <v>0</v>
      </c>
      <c r="H115" s="1">
        <f>+G115</f>
        <v>0</v>
      </c>
      <c r="O115" s="1">
        <f t="shared" ca="1" si="15"/>
        <v>-2.7936026962836948E-3</v>
      </c>
      <c r="Q115" s="57">
        <f t="shared" si="16"/>
        <v>29450.165800000002</v>
      </c>
    </row>
    <row r="116" spans="1:32" ht="12.75" customHeight="1">
      <c r="A116" s="1" t="s">
        <v>88</v>
      </c>
      <c r="C116" s="28">
        <v>44496.36</v>
      </c>
      <c r="D116" s="26"/>
      <c r="E116" s="1">
        <f t="shared" si="12"/>
        <v>28.999595020133118</v>
      </c>
      <c r="F116" s="1">
        <f t="shared" si="13"/>
        <v>29</v>
      </c>
      <c r="G116" s="1">
        <f t="shared" si="14"/>
        <v>-3.8675000541843474E-4</v>
      </c>
      <c r="I116" s="1">
        <f t="shared" ref="I116:I122" si="18">+G116</f>
        <v>-3.8675000541843474E-4</v>
      </c>
      <c r="O116" s="1">
        <f t="shared" ca="1" si="15"/>
        <v>-2.8257129228482013E-3</v>
      </c>
      <c r="Q116" s="57">
        <f t="shared" si="16"/>
        <v>29477.86</v>
      </c>
      <c r="AA116" s="1" t="s">
        <v>64</v>
      </c>
      <c r="AB116" s="1">
        <v>12</v>
      </c>
      <c r="AD116" s="1" t="s">
        <v>72</v>
      </c>
      <c r="AF116" s="1" t="s">
        <v>57</v>
      </c>
    </row>
    <row r="117" spans="1:32" ht="12.75" customHeight="1">
      <c r="A117" s="1" t="s">
        <v>89</v>
      </c>
      <c r="C117" s="28">
        <v>44813.423000000003</v>
      </c>
      <c r="D117" s="26"/>
      <c r="E117" s="1">
        <f t="shared" ref="E117:E135" si="19">+(C117-C$7)/C$8</f>
        <v>361.00769042888862</v>
      </c>
      <c r="F117" s="1">
        <f t="shared" ref="F117:F136" si="20">ROUND(2*E117,0)/2</f>
        <v>361</v>
      </c>
      <c r="G117" s="1">
        <f t="shared" ref="G117:G122" si="21">+C117-(C$7+F117*C$8)</f>
        <v>7.3442499997327104E-3</v>
      </c>
      <c r="I117" s="1">
        <f t="shared" si="18"/>
        <v>7.3442499997327104E-3</v>
      </c>
      <c r="O117" s="1">
        <f t="shared" ref="O117:O135" ca="1" si="22">+C$11+C$12*$F117</f>
        <v>-3.193319654552208E-3</v>
      </c>
      <c r="Q117" s="57">
        <f t="shared" ref="Q117:Q135" si="23">+C117-15018.5</f>
        <v>29794.923000000003</v>
      </c>
      <c r="AA117" s="1" t="s">
        <v>64</v>
      </c>
      <c r="AB117" s="1">
        <v>11</v>
      </c>
      <c r="AD117" s="1" t="s">
        <v>72</v>
      </c>
      <c r="AF117" s="1" t="s">
        <v>57</v>
      </c>
    </row>
    <row r="118" spans="1:32" ht="12.75" customHeight="1">
      <c r="A118" s="1" t="s">
        <v>90</v>
      </c>
      <c r="C118" s="28">
        <v>45915.474999999999</v>
      </c>
      <c r="D118" s="26"/>
      <c r="E118" s="1">
        <f t="shared" si="19"/>
        <v>1515.0060616087685</v>
      </c>
      <c r="F118" s="1">
        <f t="shared" si="20"/>
        <v>1515</v>
      </c>
      <c r="G118" s="1">
        <f t="shared" si="21"/>
        <v>5.7887499933713116E-3</v>
      </c>
      <c r="I118" s="1">
        <f t="shared" si="18"/>
        <v>5.7887499933713116E-3</v>
      </c>
      <c r="O118" s="1">
        <f t="shared" ca="1" si="22"/>
        <v>-4.4710852219811944E-3</v>
      </c>
      <c r="Q118" s="57">
        <f t="shared" si="23"/>
        <v>30896.974999999999</v>
      </c>
      <c r="AA118" s="1" t="s">
        <v>64</v>
      </c>
      <c r="AB118" s="1">
        <v>10</v>
      </c>
      <c r="AD118" s="1" t="s">
        <v>72</v>
      </c>
      <c r="AF118" s="1" t="s">
        <v>57</v>
      </c>
    </row>
    <row r="119" spans="1:32" ht="12.75" customHeight="1">
      <c r="A119" s="1" t="s">
        <v>91</v>
      </c>
      <c r="C119" s="28">
        <v>46299.38</v>
      </c>
      <c r="D119" s="26"/>
      <c r="E119" s="1">
        <f t="shared" si="19"/>
        <v>1917.0068244473753</v>
      </c>
      <c r="F119" s="1">
        <f t="shared" si="20"/>
        <v>1917</v>
      </c>
      <c r="G119" s="1">
        <f t="shared" si="21"/>
        <v>6.5172499962500297E-3</v>
      </c>
      <c r="I119" s="1">
        <f t="shared" si="18"/>
        <v>6.5172499962500297E-3</v>
      </c>
      <c r="O119" s="1">
        <f t="shared" ca="1" si="22"/>
        <v>-4.9161993971167687E-3</v>
      </c>
      <c r="Q119" s="57">
        <f t="shared" si="23"/>
        <v>31280.879999999997</v>
      </c>
      <c r="AA119" s="1" t="s">
        <v>64</v>
      </c>
      <c r="AB119" s="1">
        <v>7</v>
      </c>
      <c r="AD119" s="1" t="s">
        <v>72</v>
      </c>
      <c r="AF119" s="1" t="s">
        <v>57</v>
      </c>
    </row>
    <row r="120" spans="1:32" ht="12.75" customHeight="1">
      <c r="A120" s="1" t="s">
        <v>91</v>
      </c>
      <c r="C120" s="28">
        <v>46321.345999999998</v>
      </c>
      <c r="D120" s="26"/>
      <c r="E120" s="1">
        <f t="shared" si="19"/>
        <v>1940.0082147822575</v>
      </c>
      <c r="F120" s="1">
        <f t="shared" si="20"/>
        <v>1940</v>
      </c>
      <c r="G120" s="1">
        <f t="shared" si="21"/>
        <v>7.844999992812518E-3</v>
      </c>
      <c r="I120" s="1">
        <f t="shared" si="18"/>
        <v>7.844999992812518E-3</v>
      </c>
      <c r="O120" s="1">
        <f t="shared" ca="1" si="22"/>
        <v>-4.9416661285299982E-3</v>
      </c>
      <c r="Q120" s="57">
        <f t="shared" si="23"/>
        <v>31302.845999999998</v>
      </c>
      <c r="AA120" s="1" t="s">
        <v>64</v>
      </c>
      <c r="AB120" s="1">
        <v>5</v>
      </c>
      <c r="AD120" s="1" t="s">
        <v>72</v>
      </c>
      <c r="AF120" s="1" t="s">
        <v>57</v>
      </c>
    </row>
    <row r="121" spans="1:32" ht="12.75" customHeight="1">
      <c r="A121" s="1" t="s">
        <v>92</v>
      </c>
      <c r="C121" s="28">
        <v>48123.398999999998</v>
      </c>
      <c r="D121" s="26"/>
      <c r="E121" s="1">
        <f t="shared" si="19"/>
        <v>3827.0028636552902</v>
      </c>
      <c r="F121" s="1">
        <f t="shared" si="20"/>
        <v>3827</v>
      </c>
      <c r="G121" s="1">
        <f t="shared" si="21"/>
        <v>2.7347499926690944E-3</v>
      </c>
      <c r="I121" s="1">
        <f t="shared" si="18"/>
        <v>2.7347499926690944E-3</v>
      </c>
      <c r="O121" s="1">
        <f t="shared" ca="1" si="22"/>
        <v>-7.0310453536066861E-3</v>
      </c>
      <c r="Q121" s="57">
        <f t="shared" si="23"/>
        <v>33104.898999999998</v>
      </c>
      <c r="AA121" s="1" t="s">
        <v>64</v>
      </c>
      <c r="AB121" s="1">
        <v>7</v>
      </c>
      <c r="AD121" s="1" t="s">
        <v>72</v>
      </c>
      <c r="AF121" s="1" t="s">
        <v>57</v>
      </c>
    </row>
    <row r="122" spans="1:32" ht="12.75" customHeight="1">
      <c r="A122" s="1" t="s">
        <v>92</v>
      </c>
      <c r="C122" s="28">
        <v>48146.319000000003</v>
      </c>
      <c r="D122" s="26"/>
      <c r="E122" s="1">
        <f t="shared" si="19"/>
        <v>3851.003221775823</v>
      </c>
      <c r="F122" s="1">
        <f t="shared" si="20"/>
        <v>3851</v>
      </c>
      <c r="G122" s="1">
        <f t="shared" si="21"/>
        <v>3.0767499993089586E-3</v>
      </c>
      <c r="I122" s="1">
        <f t="shared" si="18"/>
        <v>3.0767499993089586E-3</v>
      </c>
      <c r="O122" s="1">
        <f t="shared" ca="1" si="22"/>
        <v>-7.0576193342117947E-3</v>
      </c>
      <c r="Q122" s="57">
        <f t="shared" si="23"/>
        <v>33127.819000000003</v>
      </c>
      <c r="AA122" s="1" t="s">
        <v>64</v>
      </c>
      <c r="AB122" s="1">
        <v>7</v>
      </c>
      <c r="AD122" s="1" t="s">
        <v>72</v>
      </c>
      <c r="AF122" s="1" t="s">
        <v>57</v>
      </c>
    </row>
    <row r="123" spans="1:32" ht="12.75" customHeight="1">
      <c r="A123" s="1" t="s">
        <v>93</v>
      </c>
      <c r="C123" s="28">
        <v>48484.394999999997</v>
      </c>
      <c r="D123" s="26">
        <v>6.0000000000000001E-3</v>
      </c>
      <c r="E123" s="1">
        <f t="shared" si="19"/>
        <v>4205.0147868698505</v>
      </c>
      <c r="F123" s="1">
        <f t="shared" si="20"/>
        <v>4205</v>
      </c>
      <c r="O123" s="1">
        <f t="shared" ca="1" si="22"/>
        <v>-7.449585548137151E-3</v>
      </c>
      <c r="Q123" s="57">
        <f t="shared" si="23"/>
        <v>33465.894999999997</v>
      </c>
      <c r="U123" s="13">
        <v>1.4121249994786922E-2</v>
      </c>
      <c r="AA123" s="1" t="s">
        <v>64</v>
      </c>
      <c r="AB123" s="1">
        <v>8</v>
      </c>
      <c r="AD123" s="1" t="s">
        <v>72</v>
      </c>
      <c r="AF123" s="1" t="s">
        <v>57</v>
      </c>
    </row>
    <row r="124" spans="1:32" ht="12.75" customHeight="1">
      <c r="A124" s="1" t="s">
        <v>94</v>
      </c>
      <c r="C124" s="28">
        <v>49543.463000000003</v>
      </c>
      <c r="D124" s="26"/>
      <c r="E124" s="1">
        <f t="shared" si="19"/>
        <v>5314.0030623493603</v>
      </c>
      <c r="F124" s="1">
        <f t="shared" si="20"/>
        <v>5314</v>
      </c>
      <c r="G124" s="1">
        <f>+C124-(C$7+F124*C$8)</f>
        <v>2.9245000041555613E-3</v>
      </c>
      <c r="I124" s="1">
        <f>+G124</f>
        <v>2.9245000041555613E-3</v>
      </c>
      <c r="O124" s="1">
        <f t="shared" ca="1" si="22"/>
        <v>-8.6775249019315596E-3</v>
      </c>
      <c r="Q124" s="57">
        <f t="shared" si="23"/>
        <v>34524.963000000003</v>
      </c>
      <c r="AA124" s="1" t="s">
        <v>64</v>
      </c>
      <c r="AF124" s="1" t="s">
        <v>65</v>
      </c>
    </row>
    <row r="125" spans="1:32" ht="12.75" customHeight="1">
      <c r="A125" s="27" t="s">
        <v>95</v>
      </c>
      <c r="B125" s="27"/>
      <c r="C125" s="29">
        <v>49544.43</v>
      </c>
      <c r="D125" s="30">
        <v>6.0000000000000001E-3</v>
      </c>
      <c r="E125" s="27">
        <f t="shared" si="19"/>
        <v>5315.0156429035696</v>
      </c>
      <c r="F125" s="1">
        <f t="shared" si="20"/>
        <v>5315</v>
      </c>
      <c r="O125" s="1">
        <f t="shared" ca="1" si="22"/>
        <v>-8.6786321511234388E-3</v>
      </c>
      <c r="Q125" s="57">
        <f t="shared" si="23"/>
        <v>34525.93</v>
      </c>
      <c r="U125" s="13">
        <v>1.4938749998691492E-2</v>
      </c>
      <c r="AA125" s="1" t="s">
        <v>64</v>
      </c>
      <c r="AB125" s="1">
        <v>10</v>
      </c>
      <c r="AD125" s="1" t="s">
        <v>72</v>
      </c>
      <c r="AF125" s="1" t="s">
        <v>57</v>
      </c>
    </row>
    <row r="126" spans="1:32" ht="12.75" customHeight="1">
      <c r="A126" s="27" t="s">
        <v>94</v>
      </c>
      <c r="B126" s="27"/>
      <c r="C126" s="29">
        <v>49565.425999999999</v>
      </c>
      <c r="D126" s="30"/>
      <c r="E126" s="27">
        <f t="shared" si="19"/>
        <v>5337.001311276108</v>
      </c>
      <c r="F126" s="1">
        <f t="shared" si="20"/>
        <v>5337</v>
      </c>
      <c r="G126" s="1">
        <f>+C126-(C$7+F126*C$8)</f>
        <v>1.2522499964688905E-3</v>
      </c>
      <c r="I126" s="1">
        <f>+G126</f>
        <v>1.2522499964688905E-3</v>
      </c>
      <c r="O126" s="1">
        <f t="shared" ca="1" si="22"/>
        <v>-8.7029916333447883E-3</v>
      </c>
      <c r="Q126" s="57">
        <f t="shared" si="23"/>
        <v>34546.925999999999</v>
      </c>
      <c r="U126" s="13"/>
      <c r="AA126" s="1" t="s">
        <v>64</v>
      </c>
      <c r="AF126" s="1" t="s">
        <v>65</v>
      </c>
    </row>
    <row r="127" spans="1:32" ht="12.75" customHeight="1">
      <c r="A127" s="27" t="s">
        <v>96</v>
      </c>
      <c r="B127" s="27"/>
      <c r="C127" s="29">
        <v>49947.430999999997</v>
      </c>
      <c r="D127" s="30">
        <v>6.0000000000000001E-3</v>
      </c>
      <c r="E127" s="27">
        <f t="shared" si="19"/>
        <v>5737.0125156317717</v>
      </c>
      <c r="F127" s="1">
        <f t="shared" si="20"/>
        <v>5737</v>
      </c>
      <c r="O127" s="1">
        <f t="shared" ca="1" si="22"/>
        <v>-9.1458913100966044E-3</v>
      </c>
      <c r="Q127" s="57">
        <f t="shared" si="23"/>
        <v>34928.930999999997</v>
      </c>
      <c r="U127" s="13">
        <v>1.1952249995374586E-2</v>
      </c>
      <c r="AA127" s="1" t="s">
        <v>64</v>
      </c>
      <c r="AB127" s="1">
        <v>6</v>
      </c>
      <c r="AD127" s="1" t="s">
        <v>72</v>
      </c>
      <c r="AF127" s="1" t="s">
        <v>57</v>
      </c>
    </row>
    <row r="128" spans="1:32" ht="12.75" customHeight="1">
      <c r="A128" s="24" t="s">
        <v>97</v>
      </c>
      <c r="B128" s="25" t="s">
        <v>45</v>
      </c>
      <c r="C128" s="24">
        <v>53200.100899999998</v>
      </c>
      <c r="D128" s="26"/>
      <c r="E128" s="27">
        <f t="shared" si="19"/>
        <v>9143.0004060269966</v>
      </c>
      <c r="F128" s="1">
        <f t="shared" si="20"/>
        <v>9143</v>
      </c>
      <c r="G128" s="1">
        <f t="shared" ref="G128:G135" si="24">+C128-(C$7+F128*C$8)</f>
        <v>3.8774999120505527E-4</v>
      </c>
      <c r="K128" s="1">
        <f>+G128</f>
        <v>3.8774999120505527E-4</v>
      </c>
      <c r="O128" s="1">
        <f t="shared" ca="1" si="22"/>
        <v>-1.291718205763831E-2</v>
      </c>
      <c r="Q128" s="57">
        <f t="shared" si="23"/>
        <v>38181.600899999998</v>
      </c>
    </row>
    <row r="129" spans="1:17" ht="12.75" customHeight="1">
      <c r="A129" s="31" t="s">
        <v>98</v>
      </c>
      <c r="B129" s="32" t="s">
        <v>45</v>
      </c>
      <c r="C129" s="30">
        <v>53950.712200000002</v>
      </c>
      <c r="D129" s="30">
        <v>1.1999999999999999E-3</v>
      </c>
      <c r="E129" s="27">
        <f t="shared" si="19"/>
        <v>9928.9925530302407</v>
      </c>
      <c r="F129" s="1">
        <f t="shared" si="20"/>
        <v>9929</v>
      </c>
      <c r="G129" s="1">
        <f t="shared" si="24"/>
        <v>-7.1117499974207021E-3</v>
      </c>
      <c r="K129" s="1">
        <f t="shared" ref="K129:K135" si="25">+G129</f>
        <v>-7.1117499974207021E-3</v>
      </c>
      <c r="O129" s="1">
        <f t="shared" ca="1" si="22"/>
        <v>-1.3787479922455626E-2</v>
      </c>
      <c r="Q129" s="57">
        <f t="shared" si="23"/>
        <v>38932.212200000002</v>
      </c>
    </row>
    <row r="130" spans="1:17" ht="12.75" customHeight="1">
      <c r="A130" s="24" t="s">
        <v>99</v>
      </c>
      <c r="B130" s="25" t="s">
        <v>51</v>
      </c>
      <c r="C130" s="24">
        <v>53954.030200000001</v>
      </c>
      <c r="D130" s="26"/>
      <c r="E130" s="27">
        <f t="shared" si="19"/>
        <v>9932.4669504230806</v>
      </c>
      <c r="F130" s="1">
        <f t="shared" si="20"/>
        <v>9932.5</v>
      </c>
      <c r="G130" s="1">
        <f t="shared" si="24"/>
        <v>-3.1561875002807938E-2</v>
      </c>
      <c r="K130" s="1">
        <f t="shared" si="25"/>
        <v>-3.1561875002807938E-2</v>
      </c>
      <c r="O130" s="1">
        <f t="shared" ca="1" si="22"/>
        <v>-1.3791355294627205E-2</v>
      </c>
      <c r="Q130" s="57">
        <f t="shared" si="23"/>
        <v>38935.530200000001</v>
      </c>
    </row>
    <row r="131" spans="1:17" ht="12.75" customHeight="1">
      <c r="A131" s="30" t="s">
        <v>100</v>
      </c>
      <c r="B131" s="32" t="s">
        <v>45</v>
      </c>
      <c r="C131" s="30">
        <v>56089.876900000003</v>
      </c>
      <c r="D131" s="30">
        <v>4.0000000000000002E-4</v>
      </c>
      <c r="E131" s="27">
        <f t="shared" si="19"/>
        <v>12168.989013710416</v>
      </c>
      <c r="F131" s="1">
        <f t="shared" si="20"/>
        <v>12169</v>
      </c>
      <c r="G131" s="1">
        <f t="shared" si="24"/>
        <v>-1.0491749999346212E-2</v>
      </c>
      <c r="K131" s="1">
        <f t="shared" si="25"/>
        <v>-1.0491749999346212E-2</v>
      </c>
      <c r="O131" s="1">
        <f t="shared" ca="1" si="22"/>
        <v>-1.6267718112265791E-2</v>
      </c>
      <c r="Q131" s="57">
        <f t="shared" si="23"/>
        <v>41071.376900000003</v>
      </c>
    </row>
    <row r="132" spans="1:17" ht="12.75" customHeight="1">
      <c r="A132" s="31" t="s">
        <v>101</v>
      </c>
      <c r="B132" s="32" t="s">
        <v>51</v>
      </c>
      <c r="C132" s="30">
        <v>56131.416700000002</v>
      </c>
      <c r="D132" s="30">
        <v>5.0000000000000001E-4</v>
      </c>
      <c r="E132" s="27">
        <f t="shared" si="19"/>
        <v>12212.486835536551</v>
      </c>
      <c r="F132" s="1">
        <f t="shared" si="20"/>
        <v>12212.5</v>
      </c>
      <c r="G132" s="1">
        <f t="shared" si="24"/>
        <v>-1.2571874998684507E-2</v>
      </c>
      <c r="K132" s="1">
        <f t="shared" si="25"/>
        <v>-1.2571874998684507E-2</v>
      </c>
      <c r="O132" s="1">
        <f t="shared" ca="1" si="22"/>
        <v>-1.6315883452112552E-2</v>
      </c>
      <c r="Q132" s="57">
        <f t="shared" si="23"/>
        <v>41112.916700000002</v>
      </c>
    </row>
    <row r="133" spans="1:17" ht="12.75" customHeight="1">
      <c r="A133" s="31" t="s">
        <v>101</v>
      </c>
      <c r="B133" s="32" t="s">
        <v>45</v>
      </c>
      <c r="C133" s="30">
        <v>56459.44455</v>
      </c>
      <c r="D133" s="30">
        <v>1E-4</v>
      </c>
      <c r="E133" s="27">
        <f t="shared" si="19"/>
        <v>12555.976620593552</v>
      </c>
      <c r="F133" s="1">
        <f t="shared" si="20"/>
        <v>12556</v>
      </c>
      <c r="G133" s="1">
        <f t="shared" si="24"/>
        <v>-2.232699999876786E-2</v>
      </c>
      <c r="K133" s="1">
        <f t="shared" si="25"/>
        <v>-2.232699999876786E-2</v>
      </c>
      <c r="O133" s="1">
        <f t="shared" ca="1" si="22"/>
        <v>-1.6696223549523173E-2</v>
      </c>
      <c r="Q133" s="57">
        <f t="shared" si="23"/>
        <v>41440.94455</v>
      </c>
    </row>
    <row r="134" spans="1:17" ht="12.75" customHeight="1">
      <c r="A134" s="33" t="s">
        <v>102</v>
      </c>
      <c r="B134" s="34"/>
      <c r="C134" s="33">
        <v>56459.453509999999</v>
      </c>
      <c r="D134" s="33">
        <v>1.4999999999999999E-4</v>
      </c>
      <c r="E134" s="27">
        <f t="shared" si="19"/>
        <v>12555.986002932501</v>
      </c>
      <c r="F134" s="1">
        <f t="shared" si="20"/>
        <v>12556</v>
      </c>
      <c r="G134" s="1">
        <f t="shared" si="24"/>
        <v>-1.3366999999561813E-2</v>
      </c>
      <c r="K134" s="1">
        <f t="shared" si="25"/>
        <v>-1.3366999999561813E-2</v>
      </c>
      <c r="O134" s="1">
        <f t="shared" ca="1" si="22"/>
        <v>-1.6696223549523173E-2</v>
      </c>
      <c r="Q134" s="57">
        <f t="shared" si="23"/>
        <v>41440.953509999999</v>
      </c>
    </row>
    <row r="135" spans="1:17" ht="12.75" customHeight="1">
      <c r="A135" s="35" t="s">
        <v>103</v>
      </c>
      <c r="B135" s="36" t="s">
        <v>45</v>
      </c>
      <c r="C135" s="30">
        <v>56481.4185</v>
      </c>
      <c r="D135" s="37">
        <v>2.0000000000000001E-4</v>
      </c>
      <c r="E135" s="27">
        <f t="shared" si="19"/>
        <v>12578.98633565998</v>
      </c>
      <c r="F135" s="1">
        <f t="shared" si="20"/>
        <v>12579</v>
      </c>
      <c r="G135" s="1">
        <f t="shared" si="24"/>
        <v>-1.304925000295043E-2</v>
      </c>
      <c r="K135" s="1">
        <f t="shared" si="25"/>
        <v>-1.304925000295043E-2</v>
      </c>
      <c r="O135" s="1">
        <f t="shared" ca="1" si="22"/>
        <v>-1.6721690280936403E-2</v>
      </c>
      <c r="Q135" s="57">
        <f t="shared" si="23"/>
        <v>41462.9185</v>
      </c>
    </row>
    <row r="136" spans="1:17" ht="12.75" customHeight="1">
      <c r="A136" s="38" t="s">
        <v>104</v>
      </c>
      <c r="B136" s="39" t="s">
        <v>45</v>
      </c>
      <c r="C136" s="40">
        <v>57626.442999999999</v>
      </c>
      <c r="D136" s="41">
        <v>2E-3</v>
      </c>
      <c r="E136" s="27">
        <f>+(C136-C$7)/C$8</f>
        <v>13777.982760475743</v>
      </c>
      <c r="F136" s="1">
        <f t="shared" si="20"/>
        <v>13778</v>
      </c>
      <c r="G136" s="1">
        <f>+C136-(C$7+F136*C$8)</f>
        <v>-1.6463500003737863E-2</v>
      </c>
      <c r="K136" s="1">
        <f>+G136</f>
        <v>-1.6463500003737863E-2</v>
      </c>
      <c r="O136" s="1">
        <f ca="1">+C$11+C$12*$F136</f>
        <v>-1.8049282061999967E-2</v>
      </c>
      <c r="Q136" s="57">
        <f>+C136-15018.5</f>
        <v>42607.942999999999</v>
      </c>
    </row>
    <row r="137" spans="1:17" ht="12.75" customHeight="1">
      <c r="A137" s="42" t="s">
        <v>105</v>
      </c>
      <c r="B137" s="43" t="s">
        <v>45</v>
      </c>
      <c r="C137" s="44">
        <v>58747.587399999997</v>
      </c>
      <c r="D137" s="44">
        <v>8.9999999999999998E-4</v>
      </c>
      <c r="E137" s="27">
        <f>+(C137-C$7)/C$8</f>
        <v>14951.973471855465</v>
      </c>
      <c r="F137" s="1">
        <f>ROUND(2*E137,0)/2</f>
        <v>14952</v>
      </c>
      <c r="G137" s="1">
        <f>+C137-(C$7+F137*C$8)</f>
        <v>-2.533400000538677E-2</v>
      </c>
      <c r="K137" s="1">
        <f>+G137</f>
        <v>-2.533400000538677E-2</v>
      </c>
      <c r="O137" s="1">
        <f ca="1">+C$11+C$12*$F137</f>
        <v>-1.9349192613266543E-2</v>
      </c>
      <c r="Q137" s="57">
        <f>+C137-15018.5</f>
        <v>43729.087399999997</v>
      </c>
    </row>
    <row r="138" spans="1:17">
      <c r="A138" s="60" t="s">
        <v>443</v>
      </c>
      <c r="B138" s="58" t="s">
        <v>45</v>
      </c>
      <c r="C138" s="59">
        <v>59327.258700000122</v>
      </c>
      <c r="D138" s="60" t="s">
        <v>444</v>
      </c>
      <c r="E138" s="27">
        <f t="shared" ref="E138:E140" si="26">+(C138-C$7)/C$8</f>
        <v>15558.968183556792</v>
      </c>
      <c r="F138" s="1">
        <f t="shared" ref="F138:F140" si="27">ROUND(2*E138,0)/2</f>
        <v>15559</v>
      </c>
      <c r="G138" s="1">
        <f t="shared" ref="G138:G140" si="28">+C138-(C$7+F138*C$8)</f>
        <v>-3.0384249883354641E-2</v>
      </c>
      <c r="K138" s="1">
        <f t="shared" ref="K138:K140" si="29">+G138</f>
        <v>-3.0384249883354641E-2</v>
      </c>
      <c r="O138" s="1">
        <f t="shared" ref="O138:O140" ca="1" si="30">+C$11+C$12*$F138</f>
        <v>-2.0021292872737427E-2</v>
      </c>
      <c r="Q138" s="57">
        <f t="shared" ref="Q138:Q140" si="31">+C138-15018.5</f>
        <v>44308.758700000122</v>
      </c>
    </row>
    <row r="139" spans="1:17">
      <c r="A139" s="60" t="s">
        <v>443</v>
      </c>
      <c r="B139" s="58" t="s">
        <v>45</v>
      </c>
      <c r="C139" s="59">
        <v>59327.264400000218</v>
      </c>
      <c r="D139" s="60" t="s">
        <v>57</v>
      </c>
      <c r="E139" s="27">
        <f t="shared" si="26"/>
        <v>15558.97415223234</v>
      </c>
      <c r="F139" s="1">
        <f t="shared" si="27"/>
        <v>15559</v>
      </c>
      <c r="G139" s="1">
        <f t="shared" si="28"/>
        <v>-2.4684249787242152E-2</v>
      </c>
      <c r="K139" s="1">
        <f t="shared" si="29"/>
        <v>-2.4684249787242152E-2</v>
      </c>
      <c r="O139" s="1">
        <f t="shared" ca="1" si="30"/>
        <v>-2.0021292872737427E-2</v>
      </c>
      <c r="Q139" s="57">
        <f t="shared" si="31"/>
        <v>44308.764400000218</v>
      </c>
    </row>
    <row r="140" spans="1:17">
      <c r="A140" s="60" t="s">
        <v>443</v>
      </c>
      <c r="B140" s="58" t="s">
        <v>45</v>
      </c>
      <c r="C140" s="59">
        <v>59327.264400000218</v>
      </c>
      <c r="D140" s="60" t="s">
        <v>112</v>
      </c>
      <c r="E140" s="27">
        <f t="shared" si="26"/>
        <v>15558.97415223234</v>
      </c>
      <c r="F140" s="1">
        <f t="shared" si="27"/>
        <v>15559</v>
      </c>
      <c r="G140" s="1">
        <f t="shared" si="28"/>
        <v>-2.4684249787242152E-2</v>
      </c>
      <c r="K140" s="1">
        <f t="shared" si="29"/>
        <v>-2.4684249787242152E-2</v>
      </c>
      <c r="O140" s="1">
        <f t="shared" ca="1" si="30"/>
        <v>-2.0021292872737427E-2</v>
      </c>
      <c r="Q140" s="57">
        <f t="shared" si="31"/>
        <v>44308.764400000218</v>
      </c>
    </row>
    <row r="141" spans="1:17">
      <c r="A141" s="61" t="s">
        <v>445</v>
      </c>
      <c r="B141" s="62" t="s">
        <v>45</v>
      </c>
      <c r="C141" s="63">
        <v>59778.012999999803</v>
      </c>
      <c r="E141" s="27">
        <f t="shared" ref="E141:E143" si="32">+(C141-C$7)/C$8</f>
        <v>16030.969257918037</v>
      </c>
      <c r="F141" s="1">
        <f t="shared" ref="F141:F143" si="33">ROUND(2*E141,0)/2</f>
        <v>16031</v>
      </c>
      <c r="G141" s="1">
        <f t="shared" ref="G141:G143" si="34">+C141-(C$7+F141*C$8)</f>
        <v>-2.9358250198129099E-2</v>
      </c>
      <c r="K141" s="1">
        <f t="shared" ref="K141:K143" si="35">+G141</f>
        <v>-2.9358250198129099E-2</v>
      </c>
      <c r="O141" s="1">
        <f t="shared" ref="O141:O143" ca="1" si="36">+C$11+C$12*$F141</f>
        <v>-2.0543914491304563E-2</v>
      </c>
      <c r="Q141" s="57">
        <f t="shared" ref="Q141:Q143" si="37">+C141-15018.5</f>
        <v>44759.512999999803</v>
      </c>
    </row>
    <row r="142" spans="1:17">
      <c r="A142" s="61" t="s">
        <v>445</v>
      </c>
      <c r="B142" s="62" t="s">
        <v>45</v>
      </c>
      <c r="C142" s="63">
        <v>59778.01370000001</v>
      </c>
      <c r="E142" s="64">
        <f t="shared" si="32"/>
        <v>16030.969990913485</v>
      </c>
      <c r="F142" s="1">
        <f t="shared" si="33"/>
        <v>16031</v>
      </c>
      <c r="G142" s="1">
        <f t="shared" si="34"/>
        <v>-2.86582499902579E-2</v>
      </c>
      <c r="K142" s="1">
        <f t="shared" si="35"/>
        <v>-2.86582499902579E-2</v>
      </c>
      <c r="O142" s="1">
        <f t="shared" ca="1" si="36"/>
        <v>-2.0543914491304563E-2</v>
      </c>
      <c r="Q142" s="57">
        <f t="shared" si="37"/>
        <v>44759.51370000001</v>
      </c>
    </row>
    <row r="143" spans="1:17">
      <c r="A143" s="61" t="s">
        <v>445</v>
      </c>
      <c r="B143" s="62" t="s">
        <v>45</v>
      </c>
      <c r="C143" s="63">
        <v>59778.015600000042</v>
      </c>
      <c r="E143" s="27">
        <f t="shared" si="32"/>
        <v>16030.971980472003</v>
      </c>
      <c r="F143" s="1">
        <f t="shared" si="33"/>
        <v>16031</v>
      </c>
      <c r="G143" s="1">
        <f t="shared" si="34"/>
        <v>-2.6758249958220404E-2</v>
      </c>
      <c r="K143" s="1">
        <f t="shared" si="35"/>
        <v>-2.6758249958220404E-2</v>
      </c>
      <c r="O143" s="1">
        <f t="shared" ca="1" si="36"/>
        <v>-2.0543914491304563E-2</v>
      </c>
      <c r="Q143" s="57">
        <f t="shared" si="37"/>
        <v>44759.515600000042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0"/>
  <sheetViews>
    <sheetView topLeftCell="A72" workbookViewId="0">
      <selection activeCell="A76" sqref="A76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5" t="s">
        <v>106</v>
      </c>
      <c r="I1" s="46" t="s">
        <v>107</v>
      </c>
      <c r="J1" s="47" t="s">
        <v>36</v>
      </c>
    </row>
    <row r="2" spans="1:16">
      <c r="I2" s="48" t="s">
        <v>108</v>
      </c>
      <c r="J2" s="49" t="s">
        <v>35</v>
      </c>
    </row>
    <row r="3" spans="1:16">
      <c r="A3" s="50" t="s">
        <v>109</v>
      </c>
      <c r="I3" s="48" t="s">
        <v>110</v>
      </c>
      <c r="J3" s="49" t="s">
        <v>33</v>
      </c>
    </row>
    <row r="4" spans="1:16">
      <c r="I4" s="48" t="s">
        <v>111</v>
      </c>
      <c r="J4" s="49" t="s">
        <v>33</v>
      </c>
    </row>
    <row r="5" spans="1:16">
      <c r="I5" s="51" t="s">
        <v>112</v>
      </c>
      <c r="J5" s="52" t="s">
        <v>34</v>
      </c>
    </row>
    <row r="11" spans="1:16" ht="12.75" customHeight="1">
      <c r="A11" s="26" t="str">
        <f t="shared" ref="A11:A42" si="0">P11</f>
        <v> ORI 108 </v>
      </c>
      <c r="B11" s="16" t="str">
        <f t="shared" ref="B11:B42" si="1">IF(H11=INT(H11),"I","II")</f>
        <v>I</v>
      </c>
      <c r="C11" s="26">
        <f t="shared" ref="C11:C42" si="2">1*G11</f>
        <v>40038.485999999997</v>
      </c>
      <c r="D11" t="str">
        <f t="shared" ref="D11:D42" si="3">VLOOKUP(F11,I$1:J$5,2,FALSE)</f>
        <v>vis</v>
      </c>
      <c r="E11">
        <f>VLOOKUP(C11,Active!C$21:E$970,3,FALSE)</f>
        <v>-4639.0009484434777</v>
      </c>
      <c r="F11" s="16" t="s">
        <v>112</v>
      </c>
      <c r="G11" t="str">
        <f t="shared" ref="G11:G42" si="4">MID(I11,3,LEN(I11)-3)</f>
        <v>40038.486</v>
      </c>
      <c r="H11" s="26">
        <f t="shared" ref="H11:H42" si="5">1*K11</f>
        <v>-4639</v>
      </c>
      <c r="I11" s="53" t="s">
        <v>113</v>
      </c>
      <c r="J11" s="54" t="s">
        <v>114</v>
      </c>
      <c r="K11" s="53">
        <v>-4639</v>
      </c>
      <c r="L11" s="53" t="s">
        <v>115</v>
      </c>
      <c r="M11" s="54" t="s">
        <v>116</v>
      </c>
      <c r="N11" s="54"/>
      <c r="O11" s="55" t="s">
        <v>117</v>
      </c>
      <c r="P11" s="55" t="s">
        <v>118</v>
      </c>
    </row>
    <row r="12" spans="1:16" ht="12.75" customHeight="1">
      <c r="A12" s="26" t="str">
        <f t="shared" si="0"/>
        <v> ORI 108 </v>
      </c>
      <c r="B12" s="16" t="str">
        <f t="shared" si="1"/>
        <v>I</v>
      </c>
      <c r="C12" s="26">
        <f t="shared" si="2"/>
        <v>40059.500999999997</v>
      </c>
      <c r="D12" t="str">
        <f t="shared" si="3"/>
        <v>vis</v>
      </c>
      <c r="E12">
        <f>VLOOKUP(C12,Active!C$21:E$970,3,FALSE)</f>
        <v>-4616.9953844861102</v>
      </c>
      <c r="F12" s="16" t="s">
        <v>112</v>
      </c>
      <c r="G12" t="str">
        <f t="shared" si="4"/>
        <v>40059.501</v>
      </c>
      <c r="H12" s="26">
        <f t="shared" si="5"/>
        <v>-4617</v>
      </c>
      <c r="I12" s="53" t="s">
        <v>119</v>
      </c>
      <c r="J12" s="54" t="s">
        <v>120</v>
      </c>
      <c r="K12" s="53">
        <v>-4617</v>
      </c>
      <c r="L12" s="53" t="s">
        <v>121</v>
      </c>
      <c r="M12" s="54" t="s">
        <v>116</v>
      </c>
      <c r="N12" s="54"/>
      <c r="O12" s="55" t="s">
        <v>117</v>
      </c>
      <c r="P12" s="55" t="s">
        <v>118</v>
      </c>
    </row>
    <row r="13" spans="1:16" ht="12.75" customHeight="1">
      <c r="A13" s="26" t="str">
        <f t="shared" si="0"/>
        <v> ORI 108 </v>
      </c>
      <c r="B13" s="16" t="str">
        <f t="shared" si="1"/>
        <v>I</v>
      </c>
      <c r="C13" s="26">
        <f t="shared" si="2"/>
        <v>40060.449999999997</v>
      </c>
      <c r="D13" t="str">
        <f t="shared" si="3"/>
        <v>vis</v>
      </c>
      <c r="E13">
        <f>VLOOKUP(C13,Active!C$21:E$970,3,FALSE)</f>
        <v>-4616.0016523806826</v>
      </c>
      <c r="F13" s="16" t="s">
        <v>112</v>
      </c>
      <c r="G13" t="str">
        <f t="shared" si="4"/>
        <v>40060.450</v>
      </c>
      <c r="H13" s="26">
        <f t="shared" si="5"/>
        <v>-4616</v>
      </c>
      <c r="I13" s="53" t="s">
        <v>122</v>
      </c>
      <c r="J13" s="54" t="s">
        <v>123</v>
      </c>
      <c r="K13" s="53">
        <v>-4616</v>
      </c>
      <c r="L13" s="53" t="s">
        <v>124</v>
      </c>
      <c r="M13" s="54" t="s">
        <v>116</v>
      </c>
      <c r="N13" s="54"/>
      <c r="O13" s="55" t="s">
        <v>117</v>
      </c>
      <c r="P13" s="55" t="s">
        <v>118</v>
      </c>
    </row>
    <row r="14" spans="1:16" ht="12.75" customHeight="1">
      <c r="A14" s="26" t="str">
        <f t="shared" si="0"/>
        <v> ORI 113 </v>
      </c>
      <c r="B14" s="16" t="str">
        <f t="shared" si="1"/>
        <v>I</v>
      </c>
      <c r="C14" s="26">
        <f t="shared" si="2"/>
        <v>40354.587</v>
      </c>
      <c r="D14" t="str">
        <f t="shared" si="3"/>
        <v>vis</v>
      </c>
      <c r="E14">
        <f>VLOOKUP(C14,Active!C$21:E$970,3,FALSE)</f>
        <v>-4308.0001979087156</v>
      </c>
      <c r="F14" s="16" t="s">
        <v>112</v>
      </c>
      <c r="G14" t="str">
        <f t="shared" si="4"/>
        <v>40354.587</v>
      </c>
      <c r="H14" s="26">
        <f t="shared" si="5"/>
        <v>-4308</v>
      </c>
      <c r="I14" s="53" t="s">
        <v>125</v>
      </c>
      <c r="J14" s="54" t="s">
        <v>126</v>
      </c>
      <c r="K14" s="53">
        <v>-4308</v>
      </c>
      <c r="L14" s="53" t="s">
        <v>127</v>
      </c>
      <c r="M14" s="54" t="s">
        <v>116</v>
      </c>
      <c r="N14" s="54"/>
      <c r="O14" s="55" t="s">
        <v>117</v>
      </c>
      <c r="P14" s="55" t="s">
        <v>128</v>
      </c>
    </row>
    <row r="15" spans="1:16" ht="12.75" customHeight="1">
      <c r="A15" s="26" t="str">
        <f t="shared" si="0"/>
        <v> ORI 113 </v>
      </c>
      <c r="B15" s="16" t="str">
        <f t="shared" si="1"/>
        <v>I</v>
      </c>
      <c r="C15" s="26">
        <f t="shared" si="2"/>
        <v>40355.542000000001</v>
      </c>
      <c r="D15" t="str">
        <f t="shared" si="3"/>
        <v>vis</v>
      </c>
      <c r="E15">
        <f>VLOOKUP(C15,Active!C$21:E$970,3,FALSE)</f>
        <v>-4307.0001829870253</v>
      </c>
      <c r="F15" s="16" t="s">
        <v>112</v>
      </c>
      <c r="G15" t="str">
        <f t="shared" si="4"/>
        <v>40355.542</v>
      </c>
      <c r="H15" s="26">
        <f t="shared" si="5"/>
        <v>-4307</v>
      </c>
      <c r="I15" s="53" t="s">
        <v>129</v>
      </c>
      <c r="J15" s="54" t="s">
        <v>130</v>
      </c>
      <c r="K15" s="53">
        <v>-4307</v>
      </c>
      <c r="L15" s="53" t="s">
        <v>127</v>
      </c>
      <c r="M15" s="54" t="s">
        <v>116</v>
      </c>
      <c r="N15" s="54"/>
      <c r="O15" s="55" t="s">
        <v>117</v>
      </c>
      <c r="P15" s="55" t="s">
        <v>128</v>
      </c>
    </row>
    <row r="16" spans="1:16" ht="12.75" customHeight="1">
      <c r="A16" s="26" t="str">
        <f t="shared" si="0"/>
        <v> ORI 114 </v>
      </c>
      <c r="B16" s="16" t="str">
        <f t="shared" si="1"/>
        <v>I</v>
      </c>
      <c r="C16" s="26">
        <f t="shared" si="2"/>
        <v>40418.557999999997</v>
      </c>
      <c r="D16" t="str">
        <f t="shared" si="3"/>
        <v>vis</v>
      </c>
      <c r="E16">
        <f>VLOOKUP(C16,Active!C$21:E$970,3,FALSE)</f>
        <v>-4241.0138580601915</v>
      </c>
      <c r="F16" s="16" t="s">
        <v>112</v>
      </c>
      <c r="G16" t="str">
        <f t="shared" si="4"/>
        <v>40418.558</v>
      </c>
      <c r="H16" s="26">
        <f t="shared" si="5"/>
        <v>-4241</v>
      </c>
      <c r="I16" s="53" t="s">
        <v>131</v>
      </c>
      <c r="J16" s="54" t="s">
        <v>132</v>
      </c>
      <c r="K16" s="53">
        <v>-4241</v>
      </c>
      <c r="L16" s="53" t="s">
        <v>133</v>
      </c>
      <c r="M16" s="54" t="s">
        <v>116</v>
      </c>
      <c r="N16" s="54"/>
      <c r="O16" s="55" t="s">
        <v>117</v>
      </c>
      <c r="P16" s="55" t="s">
        <v>134</v>
      </c>
    </row>
    <row r="17" spans="1:16" ht="12.75" customHeight="1">
      <c r="A17" s="26" t="str">
        <f t="shared" si="0"/>
        <v> ORI 114 </v>
      </c>
      <c r="B17" s="16" t="str">
        <f t="shared" si="1"/>
        <v>I</v>
      </c>
      <c r="C17" s="26">
        <f t="shared" si="2"/>
        <v>40419.531000000003</v>
      </c>
      <c r="D17" t="str">
        <f t="shared" si="3"/>
        <v>vis</v>
      </c>
      <c r="E17">
        <f>VLOOKUP(C17,Active!C$21:E$970,3,FALSE)</f>
        <v>-4239.9949946897113</v>
      </c>
      <c r="F17" s="16" t="s">
        <v>112</v>
      </c>
      <c r="G17" t="str">
        <f t="shared" si="4"/>
        <v>40419.531</v>
      </c>
      <c r="H17" s="26">
        <f t="shared" si="5"/>
        <v>-4240</v>
      </c>
      <c r="I17" s="53" t="s">
        <v>135</v>
      </c>
      <c r="J17" s="54" t="s">
        <v>136</v>
      </c>
      <c r="K17" s="53">
        <v>-4240</v>
      </c>
      <c r="L17" s="53" t="s">
        <v>137</v>
      </c>
      <c r="M17" s="54" t="s">
        <v>116</v>
      </c>
      <c r="N17" s="54"/>
      <c r="O17" s="55" t="s">
        <v>117</v>
      </c>
      <c r="P17" s="55" t="s">
        <v>134</v>
      </c>
    </row>
    <row r="18" spans="1:16" ht="12.75" customHeight="1">
      <c r="A18" s="26" t="str">
        <f t="shared" si="0"/>
        <v> ORI 114 </v>
      </c>
      <c r="B18" s="16" t="str">
        <f t="shared" si="1"/>
        <v>I</v>
      </c>
      <c r="C18" s="26">
        <f t="shared" si="2"/>
        <v>40422.396999999997</v>
      </c>
      <c r="D18" t="str">
        <f t="shared" si="3"/>
        <v>vis</v>
      </c>
      <c r="E18">
        <f>VLOOKUP(C18,Active!C$21:E$970,3,FALSE)</f>
        <v>-4236.9939027886076</v>
      </c>
      <c r="F18" s="16" t="s">
        <v>112</v>
      </c>
      <c r="G18" t="str">
        <f t="shared" si="4"/>
        <v>40422.397</v>
      </c>
      <c r="H18" s="26">
        <f t="shared" si="5"/>
        <v>-4237</v>
      </c>
      <c r="I18" s="53" t="s">
        <v>138</v>
      </c>
      <c r="J18" s="54" t="s">
        <v>139</v>
      </c>
      <c r="K18" s="53">
        <v>-4237</v>
      </c>
      <c r="L18" s="53" t="s">
        <v>140</v>
      </c>
      <c r="M18" s="54" t="s">
        <v>116</v>
      </c>
      <c r="N18" s="54"/>
      <c r="O18" s="55" t="s">
        <v>117</v>
      </c>
      <c r="P18" s="55" t="s">
        <v>134</v>
      </c>
    </row>
    <row r="19" spans="1:16" ht="12.75" customHeight="1">
      <c r="A19" s="26" t="str">
        <f t="shared" si="0"/>
        <v> ORI 115 </v>
      </c>
      <c r="B19" s="16" t="str">
        <f t="shared" si="1"/>
        <v>I</v>
      </c>
      <c r="C19" s="26">
        <f t="shared" si="2"/>
        <v>40442.442000000003</v>
      </c>
      <c r="D19" t="str">
        <f t="shared" si="3"/>
        <v>vis</v>
      </c>
      <c r="E19">
        <f>VLOOKUP(C19,Active!C$21:E$970,3,FALSE)</f>
        <v>-4216.0040607935771</v>
      </c>
      <c r="F19" s="16" t="s">
        <v>112</v>
      </c>
      <c r="G19" t="str">
        <f t="shared" si="4"/>
        <v>40442.442</v>
      </c>
      <c r="H19" s="26">
        <f t="shared" si="5"/>
        <v>-4216</v>
      </c>
      <c r="I19" s="53" t="s">
        <v>141</v>
      </c>
      <c r="J19" s="54" t="s">
        <v>142</v>
      </c>
      <c r="K19" s="53">
        <v>-4216</v>
      </c>
      <c r="L19" s="53" t="s">
        <v>143</v>
      </c>
      <c r="M19" s="54" t="s">
        <v>116</v>
      </c>
      <c r="N19" s="54"/>
      <c r="O19" s="55" t="s">
        <v>117</v>
      </c>
      <c r="P19" s="55" t="s">
        <v>144</v>
      </c>
    </row>
    <row r="20" spans="1:16" ht="12.75" customHeight="1">
      <c r="A20" s="26" t="str">
        <f t="shared" si="0"/>
        <v> ORI 115 </v>
      </c>
      <c r="B20" s="16" t="str">
        <f t="shared" si="1"/>
        <v>I</v>
      </c>
      <c r="C20" s="26">
        <f t="shared" si="2"/>
        <v>40443.389000000003</v>
      </c>
      <c r="D20" t="str">
        <f t="shared" si="3"/>
        <v>vis</v>
      </c>
      <c r="E20">
        <f>VLOOKUP(C20,Active!C$21:E$970,3,FALSE)</f>
        <v>-4215.0124229602379</v>
      </c>
      <c r="F20" s="16" t="s">
        <v>112</v>
      </c>
      <c r="G20" t="str">
        <f t="shared" si="4"/>
        <v>40443.389</v>
      </c>
      <c r="H20" s="26">
        <f t="shared" si="5"/>
        <v>-4215</v>
      </c>
      <c r="I20" s="53" t="s">
        <v>145</v>
      </c>
      <c r="J20" s="54" t="s">
        <v>146</v>
      </c>
      <c r="K20" s="53">
        <v>-4215</v>
      </c>
      <c r="L20" s="53" t="s">
        <v>147</v>
      </c>
      <c r="M20" s="54" t="s">
        <v>116</v>
      </c>
      <c r="N20" s="54"/>
      <c r="O20" s="55" t="s">
        <v>117</v>
      </c>
      <c r="P20" s="55" t="s">
        <v>144</v>
      </c>
    </row>
    <row r="21" spans="1:16" ht="12.75" customHeight="1">
      <c r="A21" s="26" t="str">
        <f t="shared" si="0"/>
        <v> ORI 115 </v>
      </c>
      <c r="B21" s="16" t="str">
        <f t="shared" si="1"/>
        <v>I</v>
      </c>
      <c r="C21" s="26">
        <f t="shared" si="2"/>
        <v>40444.353000000003</v>
      </c>
      <c r="D21" t="str">
        <f t="shared" si="3"/>
        <v>vis</v>
      </c>
      <c r="E21">
        <f>VLOOKUP(C21,Active!C$21:E$970,3,FALSE)</f>
        <v>-4214.0029838141563</v>
      </c>
      <c r="F21" s="16" t="s">
        <v>112</v>
      </c>
      <c r="G21" t="str">
        <f t="shared" si="4"/>
        <v>40444.353</v>
      </c>
      <c r="H21" s="26">
        <f t="shared" si="5"/>
        <v>-4214</v>
      </c>
      <c r="I21" s="53" t="s">
        <v>148</v>
      </c>
      <c r="J21" s="54" t="s">
        <v>149</v>
      </c>
      <c r="K21" s="53">
        <v>-4214</v>
      </c>
      <c r="L21" s="53" t="s">
        <v>150</v>
      </c>
      <c r="M21" s="54" t="s">
        <v>116</v>
      </c>
      <c r="N21" s="54"/>
      <c r="O21" s="55" t="s">
        <v>117</v>
      </c>
      <c r="P21" s="55" t="s">
        <v>144</v>
      </c>
    </row>
    <row r="22" spans="1:16" ht="12.75" customHeight="1">
      <c r="A22" s="26" t="str">
        <f t="shared" si="0"/>
        <v> ORI 115 </v>
      </c>
      <c r="B22" s="16" t="str">
        <f t="shared" si="1"/>
        <v>I</v>
      </c>
      <c r="C22" s="26">
        <f t="shared" si="2"/>
        <v>40464.406999999999</v>
      </c>
      <c r="D22" t="str">
        <f t="shared" si="3"/>
        <v>vis</v>
      </c>
      <c r="E22">
        <f>VLOOKUP(C22,Active!C$21:E$970,3,FALSE)</f>
        <v>-4193.0037175947427</v>
      </c>
      <c r="F22" s="16" t="s">
        <v>112</v>
      </c>
      <c r="G22" t="str">
        <f t="shared" si="4"/>
        <v>40464.407</v>
      </c>
      <c r="H22" s="26">
        <f t="shared" si="5"/>
        <v>-4193</v>
      </c>
      <c r="I22" s="53" t="s">
        <v>151</v>
      </c>
      <c r="J22" s="54" t="s">
        <v>152</v>
      </c>
      <c r="K22" s="53">
        <v>-4193</v>
      </c>
      <c r="L22" s="53" t="s">
        <v>143</v>
      </c>
      <c r="M22" s="54" t="s">
        <v>116</v>
      </c>
      <c r="N22" s="54"/>
      <c r="O22" s="55" t="s">
        <v>117</v>
      </c>
      <c r="P22" s="55" t="s">
        <v>144</v>
      </c>
    </row>
    <row r="23" spans="1:16" ht="12.75" customHeight="1">
      <c r="A23" s="26" t="str">
        <f t="shared" si="0"/>
        <v> ORI 115 </v>
      </c>
      <c r="B23" s="16" t="str">
        <f t="shared" si="1"/>
        <v>I</v>
      </c>
      <c r="C23" s="26">
        <f t="shared" si="2"/>
        <v>40465.362999999998</v>
      </c>
      <c r="D23" t="str">
        <f t="shared" si="3"/>
        <v>vis</v>
      </c>
      <c r="E23">
        <f>VLOOKUP(C23,Active!C$21:E$970,3,FALSE)</f>
        <v>-4192.0026555370123</v>
      </c>
      <c r="F23" s="16" t="s">
        <v>112</v>
      </c>
      <c r="G23" t="str">
        <f t="shared" si="4"/>
        <v>40465.363</v>
      </c>
      <c r="H23" s="26">
        <f t="shared" si="5"/>
        <v>-4192</v>
      </c>
      <c r="I23" s="53" t="s">
        <v>153</v>
      </c>
      <c r="J23" s="54" t="s">
        <v>154</v>
      </c>
      <c r="K23" s="53">
        <v>-4192</v>
      </c>
      <c r="L23" s="53" t="s">
        <v>150</v>
      </c>
      <c r="M23" s="54" t="s">
        <v>116</v>
      </c>
      <c r="N23" s="54"/>
      <c r="O23" s="55" t="s">
        <v>117</v>
      </c>
      <c r="P23" s="55" t="s">
        <v>144</v>
      </c>
    </row>
    <row r="24" spans="1:16" ht="12.75" customHeight="1">
      <c r="A24" s="26" t="str">
        <f t="shared" si="0"/>
        <v> ORI 116 </v>
      </c>
      <c r="B24" s="16" t="str">
        <f t="shared" si="1"/>
        <v>I</v>
      </c>
      <c r="C24" s="26">
        <f t="shared" si="2"/>
        <v>40509.290999999997</v>
      </c>
      <c r="D24" t="str">
        <f t="shared" si="3"/>
        <v>vis</v>
      </c>
      <c r="E24">
        <f>VLOOKUP(C24,Active!C$21:E$970,3,FALSE)</f>
        <v>-4146.004063411423</v>
      </c>
      <c r="F24" s="16" t="s">
        <v>112</v>
      </c>
      <c r="G24" t="str">
        <f t="shared" si="4"/>
        <v>40509.291</v>
      </c>
      <c r="H24" s="26">
        <f t="shared" si="5"/>
        <v>-4146</v>
      </c>
      <c r="I24" s="53" t="s">
        <v>155</v>
      </c>
      <c r="J24" s="54" t="s">
        <v>156</v>
      </c>
      <c r="K24" s="53">
        <v>-4146</v>
      </c>
      <c r="L24" s="53" t="s">
        <v>143</v>
      </c>
      <c r="M24" s="54" t="s">
        <v>116</v>
      </c>
      <c r="N24" s="54"/>
      <c r="O24" s="55" t="s">
        <v>117</v>
      </c>
      <c r="P24" s="55" t="s">
        <v>157</v>
      </c>
    </row>
    <row r="25" spans="1:16" ht="12.75" customHeight="1">
      <c r="A25" s="26" t="str">
        <f t="shared" si="0"/>
        <v> ORI 116 </v>
      </c>
      <c r="B25" s="16" t="str">
        <f t="shared" si="1"/>
        <v>I</v>
      </c>
      <c r="C25" s="26">
        <f t="shared" si="2"/>
        <v>40530.298000000003</v>
      </c>
      <c r="D25" t="str">
        <f t="shared" si="3"/>
        <v>vis</v>
      </c>
      <c r="E25">
        <f>VLOOKUP(C25,Active!C$21:E$970,3,FALSE)</f>
        <v>-4124.0068765423985</v>
      </c>
      <c r="F25" s="16" t="s">
        <v>112</v>
      </c>
      <c r="G25" t="str">
        <f t="shared" si="4"/>
        <v>40530.298</v>
      </c>
      <c r="H25" s="26">
        <f t="shared" si="5"/>
        <v>-4124</v>
      </c>
      <c r="I25" s="53" t="s">
        <v>158</v>
      </c>
      <c r="J25" s="54" t="s">
        <v>159</v>
      </c>
      <c r="K25" s="53">
        <v>-4124</v>
      </c>
      <c r="L25" s="53" t="s">
        <v>160</v>
      </c>
      <c r="M25" s="54" t="s">
        <v>116</v>
      </c>
      <c r="N25" s="54"/>
      <c r="O25" s="55" t="s">
        <v>117</v>
      </c>
      <c r="P25" s="55" t="s">
        <v>157</v>
      </c>
    </row>
    <row r="26" spans="1:16" ht="12.75" customHeight="1">
      <c r="A26" s="26" t="str">
        <f t="shared" si="0"/>
        <v> ORI 120 </v>
      </c>
      <c r="B26" s="16" t="str">
        <f t="shared" si="1"/>
        <v>I</v>
      </c>
      <c r="C26" s="26">
        <f t="shared" si="2"/>
        <v>40780.521000000001</v>
      </c>
      <c r="D26" t="str">
        <f t="shared" si="3"/>
        <v>vis</v>
      </c>
      <c r="E26">
        <f>VLOOKUP(C26,Active!C$21:E$970,3,FALSE)</f>
        <v>-3861.9893542914142</v>
      </c>
      <c r="F26" s="16" t="s">
        <v>112</v>
      </c>
      <c r="G26" t="str">
        <f t="shared" si="4"/>
        <v>40780.521</v>
      </c>
      <c r="H26" s="26">
        <f t="shared" si="5"/>
        <v>-3862</v>
      </c>
      <c r="I26" s="53" t="s">
        <v>161</v>
      </c>
      <c r="J26" s="54" t="s">
        <v>162</v>
      </c>
      <c r="K26" s="53">
        <v>-3862</v>
      </c>
      <c r="L26" s="53" t="s">
        <v>163</v>
      </c>
      <c r="M26" s="54" t="s">
        <v>116</v>
      </c>
      <c r="N26" s="54"/>
      <c r="O26" s="55" t="s">
        <v>117</v>
      </c>
      <c r="P26" s="55" t="s">
        <v>164</v>
      </c>
    </row>
    <row r="27" spans="1:16" ht="12.75" customHeight="1">
      <c r="A27" s="26" t="str">
        <f t="shared" si="0"/>
        <v> ORI 120 </v>
      </c>
      <c r="B27" s="16" t="str">
        <f t="shared" si="1"/>
        <v>I</v>
      </c>
      <c r="C27" s="26">
        <f t="shared" si="2"/>
        <v>40803.430999999997</v>
      </c>
      <c r="D27" t="str">
        <f t="shared" si="3"/>
        <v>vis</v>
      </c>
      <c r="E27">
        <f>VLOOKUP(C27,Active!C$21:E$970,3,FALSE)</f>
        <v>-3837.9994675313278</v>
      </c>
      <c r="F27" s="16" t="s">
        <v>112</v>
      </c>
      <c r="G27" t="str">
        <f t="shared" si="4"/>
        <v>40803.431</v>
      </c>
      <c r="H27" s="26">
        <f t="shared" si="5"/>
        <v>-3838</v>
      </c>
      <c r="I27" s="53" t="s">
        <v>165</v>
      </c>
      <c r="J27" s="54" t="s">
        <v>166</v>
      </c>
      <c r="K27" s="53">
        <v>-3838</v>
      </c>
      <c r="L27" s="53" t="s">
        <v>167</v>
      </c>
      <c r="M27" s="54" t="s">
        <v>116</v>
      </c>
      <c r="N27" s="54"/>
      <c r="O27" s="55" t="s">
        <v>117</v>
      </c>
      <c r="P27" s="55" t="s">
        <v>164</v>
      </c>
    </row>
    <row r="28" spans="1:16" ht="12.75" customHeight="1">
      <c r="A28" s="26" t="str">
        <f t="shared" si="0"/>
        <v> ORI 120 </v>
      </c>
      <c r="B28" s="16" t="str">
        <f t="shared" si="1"/>
        <v>I</v>
      </c>
      <c r="C28" s="26">
        <f t="shared" si="2"/>
        <v>40804.381000000001</v>
      </c>
      <c r="D28" t="str">
        <f t="shared" si="3"/>
        <v>vis</v>
      </c>
      <c r="E28">
        <f>VLOOKUP(C28,Active!C$21:E$970,3,FALSE)</f>
        <v>-3837.0046882898528</v>
      </c>
      <c r="F28" s="16" t="s">
        <v>112</v>
      </c>
      <c r="G28" t="str">
        <f t="shared" si="4"/>
        <v>40804.381</v>
      </c>
      <c r="H28" s="26">
        <f t="shared" si="5"/>
        <v>-3837</v>
      </c>
      <c r="I28" s="53" t="s">
        <v>168</v>
      </c>
      <c r="J28" s="54" t="s">
        <v>169</v>
      </c>
      <c r="K28" s="53">
        <v>-3837</v>
      </c>
      <c r="L28" s="53" t="s">
        <v>143</v>
      </c>
      <c r="M28" s="54" t="s">
        <v>116</v>
      </c>
      <c r="N28" s="54"/>
      <c r="O28" s="55" t="s">
        <v>170</v>
      </c>
      <c r="P28" s="55" t="s">
        <v>164</v>
      </c>
    </row>
    <row r="29" spans="1:16" ht="12.75" customHeight="1">
      <c r="A29" s="26" t="str">
        <f t="shared" si="0"/>
        <v> ORI 120 </v>
      </c>
      <c r="B29" s="16" t="str">
        <f t="shared" si="1"/>
        <v>I</v>
      </c>
      <c r="C29" s="26">
        <f t="shared" si="2"/>
        <v>40804.383000000002</v>
      </c>
      <c r="D29" t="str">
        <f t="shared" si="3"/>
        <v>vis</v>
      </c>
      <c r="E29">
        <f>VLOOKUP(C29,Active!C$21:E$970,3,FALSE)</f>
        <v>-3837.0025940177652</v>
      </c>
      <c r="F29" s="16" t="s">
        <v>112</v>
      </c>
      <c r="G29" t="str">
        <f t="shared" si="4"/>
        <v>40804.383</v>
      </c>
      <c r="H29" s="26">
        <f t="shared" si="5"/>
        <v>-3837</v>
      </c>
      <c r="I29" s="53" t="s">
        <v>171</v>
      </c>
      <c r="J29" s="54" t="s">
        <v>172</v>
      </c>
      <c r="K29" s="53">
        <v>-3837</v>
      </c>
      <c r="L29" s="53" t="s">
        <v>124</v>
      </c>
      <c r="M29" s="54" t="s">
        <v>116</v>
      </c>
      <c r="N29" s="54"/>
      <c r="O29" s="55" t="s">
        <v>173</v>
      </c>
      <c r="P29" s="55" t="s">
        <v>164</v>
      </c>
    </row>
    <row r="30" spans="1:16" ht="12.75" customHeight="1">
      <c r="A30" s="26" t="str">
        <f t="shared" si="0"/>
        <v> ORI 121 </v>
      </c>
      <c r="B30" s="16" t="str">
        <f t="shared" si="1"/>
        <v>I</v>
      </c>
      <c r="C30" s="26">
        <f t="shared" si="2"/>
        <v>40820.612999999998</v>
      </c>
      <c r="D30" t="str">
        <f t="shared" si="3"/>
        <v>vis</v>
      </c>
      <c r="E30">
        <f>VLOOKUP(C30,Active!C$21:E$970,3,FALSE)</f>
        <v>-3820.0075760292812</v>
      </c>
      <c r="F30" s="16" t="s">
        <v>112</v>
      </c>
      <c r="G30" t="str">
        <f t="shared" si="4"/>
        <v>40820.613</v>
      </c>
      <c r="H30" s="26">
        <f t="shared" si="5"/>
        <v>-3820</v>
      </c>
      <c r="I30" s="53" t="s">
        <v>174</v>
      </c>
      <c r="J30" s="54" t="s">
        <v>175</v>
      </c>
      <c r="K30" s="53">
        <v>-3820</v>
      </c>
      <c r="L30" s="53" t="s">
        <v>160</v>
      </c>
      <c r="M30" s="54" t="s">
        <v>116</v>
      </c>
      <c r="N30" s="54"/>
      <c r="O30" s="55" t="s">
        <v>176</v>
      </c>
      <c r="P30" s="55" t="s">
        <v>177</v>
      </c>
    </row>
    <row r="31" spans="1:16" ht="12.75" customHeight="1">
      <c r="A31" s="26" t="str">
        <f t="shared" si="0"/>
        <v> ORI 121 </v>
      </c>
      <c r="B31" s="16" t="str">
        <f t="shared" si="1"/>
        <v>I</v>
      </c>
      <c r="C31" s="26">
        <f t="shared" si="2"/>
        <v>40825.39</v>
      </c>
      <c r="D31" t="str">
        <f t="shared" si="3"/>
        <v>vis</v>
      </c>
      <c r="E31">
        <f>VLOOKUP(C31,Active!C$21:E$970,3,FALSE)</f>
        <v>-3815.0054071487489</v>
      </c>
      <c r="F31" s="16" t="s">
        <v>112</v>
      </c>
      <c r="G31" t="str">
        <f t="shared" si="4"/>
        <v>40825.390</v>
      </c>
      <c r="H31" s="26">
        <f t="shared" si="5"/>
        <v>-3815</v>
      </c>
      <c r="I31" s="53" t="s">
        <v>178</v>
      </c>
      <c r="J31" s="54" t="s">
        <v>179</v>
      </c>
      <c r="K31" s="53">
        <v>-3815</v>
      </c>
      <c r="L31" s="53" t="s">
        <v>180</v>
      </c>
      <c r="M31" s="54" t="s">
        <v>116</v>
      </c>
      <c r="N31" s="54"/>
      <c r="O31" s="55" t="s">
        <v>117</v>
      </c>
      <c r="P31" s="55" t="s">
        <v>177</v>
      </c>
    </row>
    <row r="32" spans="1:16" ht="12.75" customHeight="1">
      <c r="A32" s="26" t="str">
        <f t="shared" si="0"/>
        <v> ORI 121 </v>
      </c>
      <c r="B32" s="16" t="str">
        <f t="shared" si="1"/>
        <v>I</v>
      </c>
      <c r="C32" s="26">
        <f t="shared" si="2"/>
        <v>40848.307000000001</v>
      </c>
      <c r="D32" t="str">
        <f t="shared" si="3"/>
        <v>vis</v>
      </c>
      <c r="E32">
        <f>VLOOKUP(C32,Active!C$21:E$970,3,FALSE)</f>
        <v>-3791.0081904363515</v>
      </c>
      <c r="F32" s="16" t="s">
        <v>112</v>
      </c>
      <c r="G32" t="str">
        <f t="shared" si="4"/>
        <v>40848.307</v>
      </c>
      <c r="H32" s="26">
        <f t="shared" si="5"/>
        <v>-3791</v>
      </c>
      <c r="I32" s="53" t="s">
        <v>181</v>
      </c>
      <c r="J32" s="54" t="s">
        <v>182</v>
      </c>
      <c r="K32" s="53">
        <v>-3791</v>
      </c>
      <c r="L32" s="53" t="s">
        <v>183</v>
      </c>
      <c r="M32" s="54" t="s">
        <v>116</v>
      </c>
      <c r="N32" s="54"/>
      <c r="O32" s="55" t="s">
        <v>117</v>
      </c>
      <c r="P32" s="55" t="s">
        <v>177</v>
      </c>
    </row>
    <row r="33" spans="1:16" ht="12.75" customHeight="1">
      <c r="A33" s="26" t="str">
        <f t="shared" si="0"/>
        <v> ORI 122 </v>
      </c>
      <c r="B33" s="16" t="str">
        <f t="shared" si="1"/>
        <v>I</v>
      </c>
      <c r="C33" s="26">
        <f t="shared" si="2"/>
        <v>40892.235000000001</v>
      </c>
      <c r="D33" t="str">
        <f t="shared" si="3"/>
        <v>vis</v>
      </c>
      <c r="E33">
        <f>VLOOKUP(C33,Active!C$21:E$970,3,FALSE)</f>
        <v>-3745.0095983107622</v>
      </c>
      <c r="F33" s="16" t="s">
        <v>112</v>
      </c>
      <c r="G33" t="str">
        <f t="shared" si="4"/>
        <v>40892.235</v>
      </c>
      <c r="H33" s="26">
        <f t="shared" si="5"/>
        <v>-3745</v>
      </c>
      <c r="I33" s="53" t="s">
        <v>184</v>
      </c>
      <c r="J33" s="54" t="s">
        <v>185</v>
      </c>
      <c r="K33" s="53">
        <v>-3745</v>
      </c>
      <c r="L33" s="53" t="s">
        <v>186</v>
      </c>
      <c r="M33" s="54" t="s">
        <v>116</v>
      </c>
      <c r="N33" s="54"/>
      <c r="O33" s="55" t="s">
        <v>117</v>
      </c>
      <c r="P33" s="55" t="s">
        <v>187</v>
      </c>
    </row>
    <row r="34" spans="1:16" ht="12.75" customHeight="1">
      <c r="A34" s="26" t="str">
        <f t="shared" si="0"/>
        <v> ORI 126 </v>
      </c>
      <c r="B34" s="16" t="str">
        <f t="shared" si="1"/>
        <v>I</v>
      </c>
      <c r="C34" s="26">
        <f t="shared" si="2"/>
        <v>41162.504999999997</v>
      </c>
      <c r="D34" t="str">
        <f t="shared" si="3"/>
        <v>vis</v>
      </c>
      <c r="E34">
        <f>VLOOKUP(C34,Active!C$21:E$970,3,FALSE)</f>
        <v>-3462.0001397926671</v>
      </c>
      <c r="F34" s="16" t="s">
        <v>112</v>
      </c>
      <c r="G34" t="str">
        <f t="shared" si="4"/>
        <v>41162.505</v>
      </c>
      <c r="H34" s="26">
        <f t="shared" si="5"/>
        <v>-3462</v>
      </c>
      <c r="I34" s="53" t="s">
        <v>188</v>
      </c>
      <c r="J34" s="54" t="s">
        <v>189</v>
      </c>
      <c r="K34" s="53">
        <v>-3462</v>
      </c>
      <c r="L34" s="53" t="s">
        <v>127</v>
      </c>
      <c r="M34" s="54" t="s">
        <v>116</v>
      </c>
      <c r="N34" s="54"/>
      <c r="O34" s="55" t="s">
        <v>117</v>
      </c>
      <c r="P34" s="55" t="s">
        <v>190</v>
      </c>
    </row>
    <row r="35" spans="1:16" ht="12.75" customHeight="1">
      <c r="A35" s="26" t="str">
        <f t="shared" si="0"/>
        <v> ORI 126 </v>
      </c>
      <c r="B35" s="16" t="str">
        <f t="shared" si="1"/>
        <v>I</v>
      </c>
      <c r="C35" s="26">
        <f t="shared" si="2"/>
        <v>41162.504999999997</v>
      </c>
      <c r="D35" t="str">
        <f t="shared" si="3"/>
        <v>vis</v>
      </c>
      <c r="E35">
        <f>VLOOKUP(C35,Active!C$21:E$970,3,FALSE)</f>
        <v>-3462.0001397926671</v>
      </c>
      <c r="F35" s="16" t="str">
        <f>LEFT(M35,1)</f>
        <v>V</v>
      </c>
      <c r="G35" t="str">
        <f t="shared" si="4"/>
        <v>41162.505</v>
      </c>
      <c r="H35" s="26">
        <f t="shared" si="5"/>
        <v>-3462</v>
      </c>
      <c r="I35" s="53" t="s">
        <v>188</v>
      </c>
      <c r="J35" s="54" t="s">
        <v>189</v>
      </c>
      <c r="K35" s="53">
        <v>-3462</v>
      </c>
      <c r="L35" s="53" t="s">
        <v>127</v>
      </c>
      <c r="M35" s="54" t="s">
        <v>116</v>
      </c>
      <c r="N35" s="54"/>
      <c r="O35" s="55" t="s">
        <v>191</v>
      </c>
      <c r="P35" s="55" t="s">
        <v>190</v>
      </c>
    </row>
    <row r="36" spans="1:16" ht="12.75" customHeight="1">
      <c r="A36" s="26" t="str">
        <f t="shared" si="0"/>
        <v> ORI 126 </v>
      </c>
      <c r="B36" s="16" t="str">
        <f t="shared" si="1"/>
        <v>I</v>
      </c>
      <c r="C36" s="26">
        <f t="shared" si="2"/>
        <v>41163.459000000003</v>
      </c>
      <c r="D36" t="str">
        <f t="shared" si="3"/>
        <v>vis</v>
      </c>
      <c r="E36">
        <f>VLOOKUP(C36,Active!C$21:E$970,3,FALSE)</f>
        <v>-3461.001172007017</v>
      </c>
      <c r="F36" s="16" t="str">
        <f>LEFT(M36,1)</f>
        <v>V</v>
      </c>
      <c r="G36" t="str">
        <f t="shared" si="4"/>
        <v>41163.459</v>
      </c>
      <c r="H36" s="26">
        <f t="shared" si="5"/>
        <v>-3461</v>
      </c>
      <c r="I36" s="53" t="s">
        <v>192</v>
      </c>
      <c r="J36" s="54" t="s">
        <v>193</v>
      </c>
      <c r="K36" s="53">
        <v>-3461</v>
      </c>
      <c r="L36" s="53" t="s">
        <v>115</v>
      </c>
      <c r="M36" s="54" t="s">
        <v>116</v>
      </c>
      <c r="N36" s="54"/>
      <c r="O36" s="55" t="s">
        <v>117</v>
      </c>
      <c r="P36" s="55" t="s">
        <v>190</v>
      </c>
    </row>
    <row r="37" spans="1:16" ht="12.75" customHeight="1">
      <c r="A37" s="26" t="str">
        <f t="shared" si="0"/>
        <v> BBS 2 </v>
      </c>
      <c r="B37" s="16" t="str">
        <f t="shared" si="1"/>
        <v>I</v>
      </c>
      <c r="C37" s="26">
        <f t="shared" si="2"/>
        <v>41391.688000000002</v>
      </c>
      <c r="D37" t="str">
        <f t="shared" si="3"/>
        <v>vis</v>
      </c>
      <c r="E37">
        <f>VLOOKUP(C37,Active!C$21:E$970,3,FALSE)</f>
        <v>-3222.0143599001353</v>
      </c>
      <c r="F37" s="16" t="str">
        <f>LEFT(M37,1)</f>
        <v>V</v>
      </c>
      <c r="G37" t="str">
        <f t="shared" si="4"/>
        <v>41391.688</v>
      </c>
      <c r="H37" s="26">
        <f t="shared" si="5"/>
        <v>-3222</v>
      </c>
      <c r="I37" s="53" t="s">
        <v>194</v>
      </c>
      <c r="J37" s="54" t="s">
        <v>195</v>
      </c>
      <c r="K37" s="53">
        <v>-3222</v>
      </c>
      <c r="L37" s="53" t="s">
        <v>196</v>
      </c>
      <c r="M37" s="54" t="s">
        <v>116</v>
      </c>
      <c r="N37" s="54"/>
      <c r="O37" s="55" t="s">
        <v>117</v>
      </c>
      <c r="P37" s="55" t="s">
        <v>197</v>
      </c>
    </row>
    <row r="38" spans="1:16" ht="12.75" customHeight="1">
      <c r="A38" s="26" t="str">
        <f t="shared" si="0"/>
        <v> BBS 3 </v>
      </c>
      <c r="B38" s="16" t="str">
        <f t="shared" si="1"/>
        <v>I</v>
      </c>
      <c r="C38" s="26">
        <f t="shared" si="2"/>
        <v>41482.421000000002</v>
      </c>
      <c r="D38" t="str">
        <f t="shared" si="3"/>
        <v>vis</v>
      </c>
      <c r="E38">
        <f>VLOOKUP(C38,Active!C$21:E$970,3,FALSE)</f>
        <v>-3127.0045652513668</v>
      </c>
      <c r="F38" s="16" t="str">
        <f>LEFT(M38,1)</f>
        <v>V</v>
      </c>
      <c r="G38" t="str">
        <f t="shared" si="4"/>
        <v>41482.421</v>
      </c>
      <c r="H38" s="26">
        <f t="shared" si="5"/>
        <v>-3127</v>
      </c>
      <c r="I38" s="53" t="s">
        <v>198</v>
      </c>
      <c r="J38" s="54" t="s">
        <v>199</v>
      </c>
      <c r="K38" s="53">
        <v>-3127</v>
      </c>
      <c r="L38" s="53" t="s">
        <v>143</v>
      </c>
      <c r="M38" s="54" t="s">
        <v>116</v>
      </c>
      <c r="N38" s="54"/>
      <c r="O38" s="55" t="s">
        <v>117</v>
      </c>
      <c r="P38" s="55" t="s">
        <v>200</v>
      </c>
    </row>
    <row r="39" spans="1:16" ht="12.75" customHeight="1">
      <c r="A39" s="26" t="str">
        <f t="shared" si="0"/>
        <v> BBS 4 </v>
      </c>
      <c r="B39" s="16" t="str">
        <f t="shared" si="1"/>
        <v>I</v>
      </c>
      <c r="C39" s="26">
        <f t="shared" si="2"/>
        <v>41503.432000000001</v>
      </c>
      <c r="D39" t="str">
        <f t="shared" si="3"/>
        <v>vis</v>
      </c>
      <c r="E39">
        <f>VLOOKUP(C39,Active!C$21:E$970,3,FALSE)</f>
        <v>-3105.0031898381749</v>
      </c>
      <c r="F39" s="16" t="str">
        <f>LEFT(M39,1)</f>
        <v>V</v>
      </c>
      <c r="G39" t="str">
        <f t="shared" si="4"/>
        <v>41503.432</v>
      </c>
      <c r="H39" s="26">
        <f t="shared" si="5"/>
        <v>-3105</v>
      </c>
      <c r="I39" s="53" t="s">
        <v>201</v>
      </c>
      <c r="J39" s="54" t="s">
        <v>202</v>
      </c>
      <c r="K39" s="53">
        <v>-3105</v>
      </c>
      <c r="L39" s="53" t="s">
        <v>150</v>
      </c>
      <c r="M39" s="54" t="s">
        <v>116</v>
      </c>
      <c r="N39" s="54"/>
      <c r="O39" s="55" t="s">
        <v>117</v>
      </c>
      <c r="P39" s="55" t="s">
        <v>203</v>
      </c>
    </row>
    <row r="40" spans="1:16" ht="12.75" customHeight="1">
      <c r="A40" s="26" t="str">
        <f t="shared" si="0"/>
        <v> BBS 5 </v>
      </c>
      <c r="B40" s="16" t="str">
        <f t="shared" si="1"/>
        <v>I</v>
      </c>
      <c r="C40" s="26">
        <f t="shared" si="2"/>
        <v>41591.279999999999</v>
      </c>
      <c r="D40" t="str">
        <f t="shared" si="3"/>
        <v>vis</v>
      </c>
      <c r="E40">
        <f>VLOOKUP(C40,Active!C$21:E$970,3,FALSE)</f>
        <v>-3013.0143826753474</v>
      </c>
      <c r="F40" s="16" t="s">
        <v>112</v>
      </c>
      <c r="G40" t="str">
        <f t="shared" si="4"/>
        <v>41591.280</v>
      </c>
      <c r="H40" s="26">
        <f t="shared" si="5"/>
        <v>-3013</v>
      </c>
      <c r="I40" s="53" t="s">
        <v>204</v>
      </c>
      <c r="J40" s="54" t="s">
        <v>205</v>
      </c>
      <c r="K40" s="53">
        <v>-3013</v>
      </c>
      <c r="L40" s="53" t="s">
        <v>196</v>
      </c>
      <c r="M40" s="54" t="s">
        <v>116</v>
      </c>
      <c r="N40" s="54"/>
      <c r="O40" s="55" t="s">
        <v>117</v>
      </c>
      <c r="P40" s="55" t="s">
        <v>206</v>
      </c>
    </row>
    <row r="41" spans="1:16" ht="12.75" customHeight="1">
      <c r="A41" s="26" t="str">
        <f t="shared" si="0"/>
        <v> BBS 11 </v>
      </c>
      <c r="B41" s="16" t="str">
        <f t="shared" si="1"/>
        <v>I</v>
      </c>
      <c r="C41" s="26">
        <f t="shared" si="2"/>
        <v>41928.398999999998</v>
      </c>
      <c r="D41" t="str">
        <f t="shared" si="3"/>
        <v>vis</v>
      </c>
      <c r="E41">
        <f>VLOOKUP(C41,Active!C$21:E$970,3,FALSE)</f>
        <v>-2660.0049267750906</v>
      </c>
      <c r="F41" s="16" t="s">
        <v>112</v>
      </c>
      <c r="G41" t="str">
        <f t="shared" si="4"/>
        <v>41928.399</v>
      </c>
      <c r="H41" s="26">
        <f t="shared" si="5"/>
        <v>-2660</v>
      </c>
      <c r="I41" s="53" t="s">
        <v>207</v>
      </c>
      <c r="J41" s="54" t="s">
        <v>208</v>
      </c>
      <c r="K41" s="53">
        <v>-2660</v>
      </c>
      <c r="L41" s="53" t="s">
        <v>180</v>
      </c>
      <c r="M41" s="54" t="s">
        <v>116</v>
      </c>
      <c r="N41" s="54"/>
      <c r="O41" s="55" t="s">
        <v>191</v>
      </c>
      <c r="P41" s="55" t="s">
        <v>209</v>
      </c>
    </row>
    <row r="42" spans="1:16" ht="12.75" customHeight="1">
      <c r="A42" s="26" t="str">
        <f t="shared" si="0"/>
        <v> BBS 11 </v>
      </c>
      <c r="B42" s="16" t="str">
        <f t="shared" si="1"/>
        <v>I</v>
      </c>
      <c r="C42" s="26">
        <f t="shared" si="2"/>
        <v>41929.35</v>
      </c>
      <c r="D42" t="str">
        <f t="shared" si="3"/>
        <v>vis</v>
      </c>
      <c r="E42">
        <f>VLOOKUP(C42,Active!C$21:E$970,3,FALSE)</f>
        <v>-2659.0091003975758</v>
      </c>
      <c r="F42" s="16" t="s">
        <v>112</v>
      </c>
      <c r="G42" t="str">
        <f t="shared" si="4"/>
        <v>41929.350</v>
      </c>
      <c r="H42" s="26">
        <f t="shared" si="5"/>
        <v>-2659</v>
      </c>
      <c r="I42" s="53" t="s">
        <v>210</v>
      </c>
      <c r="J42" s="54" t="s">
        <v>211</v>
      </c>
      <c r="K42" s="53">
        <v>-2659</v>
      </c>
      <c r="L42" s="53" t="s">
        <v>186</v>
      </c>
      <c r="M42" s="54" t="s">
        <v>116</v>
      </c>
      <c r="N42" s="54"/>
      <c r="O42" s="55" t="s">
        <v>191</v>
      </c>
      <c r="P42" s="55" t="s">
        <v>209</v>
      </c>
    </row>
    <row r="43" spans="1:16" ht="12.75" customHeight="1">
      <c r="A43" s="26" t="str">
        <f t="shared" ref="A43:A74" si="6">P43</f>
        <v> BBS 15 </v>
      </c>
      <c r="B43" s="16" t="str">
        <f t="shared" ref="B43:B74" si="7">IF(H43=INT(H43),"I","II")</f>
        <v>I</v>
      </c>
      <c r="C43" s="26">
        <f t="shared" ref="C43:C74" si="8">1*G43</f>
        <v>42157.608</v>
      </c>
      <c r="D43" t="str">
        <f t="shared" ref="D43:D74" si="9">VLOOKUP(F43,I$1:J$5,2,FALSE)</f>
        <v>vis</v>
      </c>
      <c r="E43">
        <f>VLOOKUP(C43,Active!C$21:E$970,3,FALSE)</f>
        <v>-2419.9919213454259</v>
      </c>
      <c r="F43" s="16" t="s">
        <v>112</v>
      </c>
      <c r="G43" t="str">
        <f t="shared" ref="G43:G74" si="10">MID(I43,3,LEN(I43)-3)</f>
        <v>42157.608</v>
      </c>
      <c r="H43" s="26">
        <f t="shared" ref="H43:H74" si="11">1*K43</f>
        <v>-2420</v>
      </c>
      <c r="I43" s="53" t="s">
        <v>212</v>
      </c>
      <c r="J43" s="54" t="s">
        <v>213</v>
      </c>
      <c r="K43" s="53">
        <v>-2420</v>
      </c>
      <c r="L43" s="53" t="s">
        <v>214</v>
      </c>
      <c r="M43" s="54" t="s">
        <v>116</v>
      </c>
      <c r="N43" s="54"/>
      <c r="O43" s="55" t="s">
        <v>117</v>
      </c>
      <c r="P43" s="55" t="s">
        <v>215</v>
      </c>
    </row>
    <row r="44" spans="1:16" ht="12.75" customHeight="1">
      <c r="A44" s="26" t="str">
        <f t="shared" si="6"/>
        <v> BBS 15 </v>
      </c>
      <c r="B44" s="16" t="str">
        <f t="shared" si="7"/>
        <v>I</v>
      </c>
      <c r="C44" s="26">
        <f t="shared" si="8"/>
        <v>42158.572</v>
      </c>
      <c r="D44" t="str">
        <f t="shared" si="9"/>
        <v>vis</v>
      </c>
      <c r="E44">
        <f>VLOOKUP(C44,Active!C$21:E$970,3,FALSE)</f>
        <v>-2418.9824821993443</v>
      </c>
      <c r="F44" s="16" t="s">
        <v>112</v>
      </c>
      <c r="G44" t="str">
        <f t="shared" si="10"/>
        <v>42158.572</v>
      </c>
      <c r="H44" s="26">
        <f t="shared" si="11"/>
        <v>-2419</v>
      </c>
      <c r="I44" s="53" t="s">
        <v>216</v>
      </c>
      <c r="J44" s="54" t="s">
        <v>217</v>
      </c>
      <c r="K44" s="53">
        <v>-2419</v>
      </c>
      <c r="L44" s="53" t="s">
        <v>218</v>
      </c>
      <c r="M44" s="54" t="s">
        <v>116</v>
      </c>
      <c r="N44" s="54"/>
      <c r="O44" s="55" t="s">
        <v>117</v>
      </c>
      <c r="P44" s="55" t="s">
        <v>215</v>
      </c>
    </row>
    <row r="45" spans="1:16" ht="12.75" customHeight="1">
      <c r="A45" s="26" t="str">
        <f t="shared" si="6"/>
        <v> BBS 17 </v>
      </c>
      <c r="B45" s="16" t="str">
        <f t="shared" si="7"/>
        <v>I</v>
      </c>
      <c r="C45" s="26">
        <f t="shared" si="8"/>
        <v>42267.417999999998</v>
      </c>
      <c r="D45" t="str">
        <f t="shared" si="9"/>
        <v>vis</v>
      </c>
      <c r="E45">
        <f>VLOOKUP(C45,Active!C$21:E$970,3,FALSE)</f>
        <v>-2305.0059123918913</v>
      </c>
      <c r="F45" s="16" t="s">
        <v>112</v>
      </c>
      <c r="G45" t="str">
        <f t="shared" si="10"/>
        <v>42267.418</v>
      </c>
      <c r="H45" s="26">
        <f t="shared" si="11"/>
        <v>-2305</v>
      </c>
      <c r="I45" s="53" t="s">
        <v>219</v>
      </c>
      <c r="J45" s="54" t="s">
        <v>220</v>
      </c>
      <c r="K45" s="53">
        <v>-2305</v>
      </c>
      <c r="L45" s="53" t="s">
        <v>221</v>
      </c>
      <c r="M45" s="54" t="s">
        <v>116</v>
      </c>
      <c r="N45" s="54"/>
      <c r="O45" s="55" t="s">
        <v>117</v>
      </c>
      <c r="P45" s="55" t="s">
        <v>222</v>
      </c>
    </row>
    <row r="46" spans="1:16" ht="12.75" customHeight="1">
      <c r="A46" s="26" t="str">
        <f t="shared" si="6"/>
        <v> BBS 23 </v>
      </c>
      <c r="B46" s="16" t="str">
        <f t="shared" si="7"/>
        <v>I</v>
      </c>
      <c r="C46" s="26">
        <f t="shared" si="8"/>
        <v>42606.436000000002</v>
      </c>
      <c r="D46" t="str">
        <f t="shared" si="9"/>
        <v>vis</v>
      </c>
      <c r="E46">
        <f>VLOOKUP(C46,Active!C$21:E$970,3,FALSE)</f>
        <v>-1950.0079451447323</v>
      </c>
      <c r="F46" s="16" t="s">
        <v>112</v>
      </c>
      <c r="G46" t="str">
        <f t="shared" si="10"/>
        <v>42606.436</v>
      </c>
      <c r="H46" s="26">
        <f t="shared" si="11"/>
        <v>-1950</v>
      </c>
      <c r="I46" s="53" t="s">
        <v>223</v>
      </c>
      <c r="J46" s="54" t="s">
        <v>224</v>
      </c>
      <c r="K46" s="53">
        <v>-1950</v>
      </c>
      <c r="L46" s="53" t="s">
        <v>183</v>
      </c>
      <c r="M46" s="54" t="s">
        <v>116</v>
      </c>
      <c r="N46" s="54"/>
      <c r="O46" s="55" t="s">
        <v>173</v>
      </c>
      <c r="P46" s="55" t="s">
        <v>225</v>
      </c>
    </row>
    <row r="47" spans="1:16" ht="12.75" customHeight="1">
      <c r="A47" s="26" t="str">
        <f t="shared" si="6"/>
        <v> BBS 23 </v>
      </c>
      <c r="B47" s="16" t="str">
        <f t="shared" si="7"/>
        <v>I</v>
      </c>
      <c r="C47" s="26">
        <f t="shared" si="8"/>
        <v>42606.44</v>
      </c>
      <c r="D47" t="str">
        <f t="shared" si="9"/>
        <v>vis</v>
      </c>
      <c r="E47">
        <f>VLOOKUP(C47,Active!C$21:E$970,3,FALSE)</f>
        <v>-1950.0037566005569</v>
      </c>
      <c r="F47" s="16" t="s">
        <v>112</v>
      </c>
      <c r="G47" t="str">
        <f t="shared" si="10"/>
        <v>42606.440</v>
      </c>
      <c r="H47" s="26">
        <f t="shared" si="11"/>
        <v>-1950</v>
      </c>
      <c r="I47" s="53" t="s">
        <v>226</v>
      </c>
      <c r="J47" s="54" t="s">
        <v>227</v>
      </c>
      <c r="K47" s="53">
        <v>-1950</v>
      </c>
      <c r="L47" s="53" t="s">
        <v>143</v>
      </c>
      <c r="M47" s="54" t="s">
        <v>116</v>
      </c>
      <c r="N47" s="54"/>
      <c r="O47" s="55" t="s">
        <v>191</v>
      </c>
      <c r="P47" s="55" t="s">
        <v>225</v>
      </c>
    </row>
    <row r="48" spans="1:16" ht="12.75" customHeight="1">
      <c r="A48" s="26" t="str">
        <f t="shared" si="6"/>
        <v> BBS 23 </v>
      </c>
      <c r="B48" s="16" t="str">
        <f t="shared" si="7"/>
        <v>I</v>
      </c>
      <c r="C48" s="26">
        <f t="shared" si="8"/>
        <v>42628.415000000001</v>
      </c>
      <c r="D48" t="str">
        <f t="shared" si="9"/>
        <v>vis</v>
      </c>
      <c r="E48">
        <f>VLOOKUP(C48,Active!C$21:E$970,3,FALSE)</f>
        <v>-1926.9929420412836</v>
      </c>
      <c r="F48" s="16" t="s">
        <v>112</v>
      </c>
      <c r="G48" t="str">
        <f t="shared" si="10"/>
        <v>42628.415</v>
      </c>
      <c r="H48" s="26">
        <f t="shared" si="11"/>
        <v>-1927</v>
      </c>
      <c r="I48" s="53" t="s">
        <v>228</v>
      </c>
      <c r="J48" s="54" t="s">
        <v>229</v>
      </c>
      <c r="K48" s="53">
        <v>-1927</v>
      </c>
      <c r="L48" s="53" t="s">
        <v>230</v>
      </c>
      <c r="M48" s="54" t="s">
        <v>116</v>
      </c>
      <c r="N48" s="54"/>
      <c r="O48" s="55" t="s">
        <v>173</v>
      </c>
      <c r="P48" s="55" t="s">
        <v>225</v>
      </c>
    </row>
    <row r="49" spans="1:16" ht="12.75" customHeight="1">
      <c r="A49" s="26" t="str">
        <f t="shared" si="6"/>
        <v> BBS 23 </v>
      </c>
      <c r="B49" s="16" t="str">
        <f t="shared" si="7"/>
        <v>I</v>
      </c>
      <c r="C49" s="26">
        <f t="shared" si="8"/>
        <v>42629.366999999998</v>
      </c>
      <c r="D49" t="str">
        <f t="shared" si="9"/>
        <v>vis</v>
      </c>
      <c r="E49">
        <f>VLOOKUP(C49,Active!C$21:E$970,3,FALSE)</f>
        <v>-1925.9960685277285</v>
      </c>
      <c r="F49" s="16" t="s">
        <v>112</v>
      </c>
      <c r="G49" t="str">
        <f t="shared" si="10"/>
        <v>42629.367</v>
      </c>
      <c r="H49" s="26">
        <f t="shared" si="11"/>
        <v>-1926</v>
      </c>
      <c r="I49" s="53" t="s">
        <v>231</v>
      </c>
      <c r="J49" s="54" t="s">
        <v>232</v>
      </c>
      <c r="K49" s="53">
        <v>-1926</v>
      </c>
      <c r="L49" s="53" t="s">
        <v>121</v>
      </c>
      <c r="M49" s="54" t="s">
        <v>116</v>
      </c>
      <c r="N49" s="54"/>
      <c r="O49" s="55" t="s">
        <v>173</v>
      </c>
      <c r="P49" s="55" t="s">
        <v>225</v>
      </c>
    </row>
    <row r="50" spans="1:16" ht="12.75" customHeight="1">
      <c r="A50" s="26" t="str">
        <f t="shared" si="6"/>
        <v> BBS 28 </v>
      </c>
      <c r="B50" s="16" t="str">
        <f t="shared" si="7"/>
        <v>I</v>
      </c>
      <c r="C50" s="26">
        <f t="shared" si="8"/>
        <v>42900.589</v>
      </c>
      <c r="D50" t="str">
        <f t="shared" si="9"/>
        <v>vis</v>
      </c>
      <c r="E50">
        <f>VLOOKUP(C50,Active!C$21:E$970,3,FALSE)</f>
        <v>-1641.9897364960709</v>
      </c>
      <c r="F50" s="16" t="s">
        <v>112</v>
      </c>
      <c r="G50" t="str">
        <f t="shared" si="10"/>
        <v>42900.589</v>
      </c>
      <c r="H50" s="26">
        <f t="shared" si="11"/>
        <v>-1642</v>
      </c>
      <c r="I50" s="53" t="s">
        <v>233</v>
      </c>
      <c r="J50" s="54" t="s">
        <v>234</v>
      </c>
      <c r="K50" s="53">
        <v>-1642</v>
      </c>
      <c r="L50" s="53" t="s">
        <v>163</v>
      </c>
      <c r="M50" s="54" t="s">
        <v>116</v>
      </c>
      <c r="N50" s="54"/>
      <c r="O50" s="55" t="s">
        <v>117</v>
      </c>
      <c r="P50" s="55" t="s">
        <v>235</v>
      </c>
    </row>
    <row r="51" spans="1:16" ht="12.75" customHeight="1">
      <c r="A51" s="26" t="str">
        <f t="shared" si="6"/>
        <v> BBS 29 </v>
      </c>
      <c r="B51" s="16" t="str">
        <f t="shared" si="7"/>
        <v>I</v>
      </c>
      <c r="C51" s="26">
        <f t="shared" si="8"/>
        <v>43011.364000000001</v>
      </c>
      <c r="D51" t="str">
        <f t="shared" si="9"/>
        <v>vis</v>
      </c>
      <c r="E51">
        <f>VLOOKUP(C51,Active!C$21:E$970,3,FALSE)</f>
        <v>-1525.9932412604073</v>
      </c>
      <c r="F51" s="16" t="s">
        <v>112</v>
      </c>
      <c r="G51" t="str">
        <f t="shared" si="10"/>
        <v>43011.364</v>
      </c>
      <c r="H51" s="26">
        <f t="shared" si="11"/>
        <v>-1526</v>
      </c>
      <c r="I51" s="53" t="s">
        <v>236</v>
      </c>
      <c r="J51" s="54" t="s">
        <v>237</v>
      </c>
      <c r="K51" s="53">
        <v>-1526</v>
      </c>
      <c r="L51" s="53" t="s">
        <v>140</v>
      </c>
      <c r="M51" s="54" t="s">
        <v>116</v>
      </c>
      <c r="N51" s="54"/>
      <c r="O51" s="55" t="s">
        <v>191</v>
      </c>
      <c r="P51" s="55" t="s">
        <v>238</v>
      </c>
    </row>
    <row r="52" spans="1:16" ht="12.75" customHeight="1">
      <c r="A52" s="26" t="str">
        <f t="shared" si="6"/>
        <v> BBS 39 </v>
      </c>
      <c r="B52" s="16" t="str">
        <f t="shared" si="7"/>
        <v>I</v>
      </c>
      <c r="C52" s="26">
        <f t="shared" si="8"/>
        <v>43754.347000000002</v>
      </c>
      <c r="D52" t="str">
        <f t="shared" si="9"/>
        <v>vis</v>
      </c>
      <c r="E52">
        <f>VLOOKUP(C52,Active!C$21:E$970,3,FALSE)</f>
        <v>-747.98896213896489</v>
      </c>
      <c r="F52" s="16" t="s">
        <v>112</v>
      </c>
      <c r="G52" t="str">
        <f t="shared" si="10"/>
        <v>43754.347</v>
      </c>
      <c r="H52" s="26">
        <f t="shared" si="11"/>
        <v>-748</v>
      </c>
      <c r="I52" s="53" t="s">
        <v>239</v>
      </c>
      <c r="J52" s="54" t="s">
        <v>240</v>
      </c>
      <c r="K52" s="53">
        <v>-748</v>
      </c>
      <c r="L52" s="53" t="s">
        <v>241</v>
      </c>
      <c r="M52" s="54" t="s">
        <v>116</v>
      </c>
      <c r="N52" s="54"/>
      <c r="O52" s="55" t="s">
        <v>173</v>
      </c>
      <c r="P52" s="55" t="s">
        <v>242</v>
      </c>
    </row>
    <row r="53" spans="1:16" ht="12.75" customHeight="1">
      <c r="A53" s="26" t="str">
        <f t="shared" si="6"/>
        <v> BBS 44 </v>
      </c>
      <c r="B53" s="16" t="str">
        <f t="shared" si="7"/>
        <v>I</v>
      </c>
      <c r="C53" s="26">
        <f t="shared" si="8"/>
        <v>44048.476999999999</v>
      </c>
      <c r="D53" t="str">
        <f t="shared" si="9"/>
        <v>vis</v>
      </c>
      <c r="E53">
        <f>VLOOKUP(C53,Active!C$21:E$970,3,FALSE)</f>
        <v>-439.9948376193085</v>
      </c>
      <c r="F53" s="16" t="s">
        <v>112</v>
      </c>
      <c r="G53" t="str">
        <f t="shared" si="10"/>
        <v>44048.477</v>
      </c>
      <c r="H53" s="26">
        <f t="shared" si="11"/>
        <v>-440</v>
      </c>
      <c r="I53" s="53" t="s">
        <v>243</v>
      </c>
      <c r="J53" s="54" t="s">
        <v>244</v>
      </c>
      <c r="K53" s="53">
        <v>-440</v>
      </c>
      <c r="L53" s="53" t="s">
        <v>137</v>
      </c>
      <c r="M53" s="54" t="s">
        <v>116</v>
      </c>
      <c r="N53" s="54"/>
      <c r="O53" s="55" t="s">
        <v>191</v>
      </c>
      <c r="P53" s="55" t="s">
        <v>245</v>
      </c>
    </row>
    <row r="54" spans="1:16" ht="12.75" customHeight="1">
      <c r="A54" s="26" t="str">
        <f t="shared" si="6"/>
        <v> BBS 44 </v>
      </c>
      <c r="B54" s="16" t="str">
        <f t="shared" si="7"/>
        <v>I</v>
      </c>
      <c r="C54" s="26">
        <f t="shared" si="8"/>
        <v>44070.44</v>
      </c>
      <c r="D54" t="str">
        <f t="shared" si="9"/>
        <v>vis</v>
      </c>
      <c r="E54">
        <f>VLOOKUP(C54,Active!C$21:E$970,3,FALSE)</f>
        <v>-416.99658869255398</v>
      </c>
      <c r="F54" s="16" t="s">
        <v>112</v>
      </c>
      <c r="G54" t="str">
        <f t="shared" si="10"/>
        <v>44070.440</v>
      </c>
      <c r="H54" s="26">
        <f t="shared" si="11"/>
        <v>-417</v>
      </c>
      <c r="I54" s="53" t="s">
        <v>246</v>
      </c>
      <c r="J54" s="54" t="s">
        <v>247</v>
      </c>
      <c r="K54" s="53">
        <v>-417</v>
      </c>
      <c r="L54" s="53" t="s">
        <v>248</v>
      </c>
      <c r="M54" s="54" t="s">
        <v>116</v>
      </c>
      <c r="N54" s="54"/>
      <c r="O54" s="55" t="s">
        <v>191</v>
      </c>
      <c r="P54" s="55" t="s">
        <v>245</v>
      </c>
    </row>
    <row r="55" spans="1:16" ht="12.75" customHeight="1">
      <c r="A55" s="26" t="str">
        <f t="shared" si="6"/>
        <v> BBS 44 </v>
      </c>
      <c r="B55" s="16" t="str">
        <f t="shared" si="7"/>
        <v>I</v>
      </c>
      <c r="C55" s="26">
        <f t="shared" si="8"/>
        <v>44114.368000000002</v>
      </c>
      <c r="D55" t="str">
        <f t="shared" si="9"/>
        <v>vis</v>
      </c>
      <c r="E55">
        <f>VLOOKUP(C55,Active!C$21:E$970,3,FALSE)</f>
        <v>-370.99799656696479</v>
      </c>
      <c r="F55" s="16" t="s">
        <v>112</v>
      </c>
      <c r="G55" t="str">
        <f t="shared" si="10"/>
        <v>44114.368</v>
      </c>
      <c r="H55" s="26">
        <f t="shared" si="11"/>
        <v>-371</v>
      </c>
      <c r="I55" s="53" t="s">
        <v>249</v>
      </c>
      <c r="J55" s="54" t="s">
        <v>250</v>
      </c>
      <c r="K55" s="53">
        <v>-371</v>
      </c>
      <c r="L55" s="53" t="s">
        <v>251</v>
      </c>
      <c r="M55" s="54" t="s">
        <v>116</v>
      </c>
      <c r="N55" s="54"/>
      <c r="O55" s="55" t="s">
        <v>191</v>
      </c>
      <c r="P55" s="55" t="s">
        <v>245</v>
      </c>
    </row>
    <row r="56" spans="1:16" ht="12.75" customHeight="1">
      <c r="A56" s="26" t="str">
        <f t="shared" si="6"/>
        <v> BBS 45 </v>
      </c>
      <c r="B56" s="16" t="str">
        <f t="shared" si="7"/>
        <v>I</v>
      </c>
      <c r="C56" s="26">
        <f t="shared" si="8"/>
        <v>44136.326999999997</v>
      </c>
      <c r="D56" t="str">
        <f t="shared" si="9"/>
        <v>vis</v>
      </c>
      <c r="E56">
        <f>VLOOKUP(C56,Active!C$21:E$970,3,FALSE)</f>
        <v>-348.00393618439335</v>
      </c>
      <c r="F56" s="16" t="s">
        <v>112</v>
      </c>
      <c r="G56" t="str">
        <f t="shared" si="10"/>
        <v>44136.327</v>
      </c>
      <c r="H56" s="26">
        <f t="shared" si="11"/>
        <v>-348</v>
      </c>
      <c r="I56" s="53" t="s">
        <v>252</v>
      </c>
      <c r="J56" s="54" t="s">
        <v>253</v>
      </c>
      <c r="K56" s="53">
        <v>-348</v>
      </c>
      <c r="L56" s="53" t="s">
        <v>143</v>
      </c>
      <c r="M56" s="54" t="s">
        <v>116</v>
      </c>
      <c r="N56" s="54"/>
      <c r="O56" s="55" t="s">
        <v>191</v>
      </c>
      <c r="P56" s="55" t="s">
        <v>254</v>
      </c>
    </row>
    <row r="57" spans="1:16" ht="12.75" customHeight="1">
      <c r="A57" s="26" t="str">
        <f t="shared" si="6"/>
        <v>IBVS 2185 </v>
      </c>
      <c r="B57" s="16" t="str">
        <f t="shared" si="7"/>
        <v>I</v>
      </c>
      <c r="C57" s="26">
        <f t="shared" si="8"/>
        <v>44468.665800000002</v>
      </c>
      <c r="D57" t="str">
        <f t="shared" si="9"/>
        <v>vis</v>
      </c>
      <c r="E57">
        <f>VLOOKUP(C57,Active!C$21:E$970,3,FALSE)</f>
        <v>0</v>
      </c>
      <c r="F57" s="16" t="s">
        <v>112</v>
      </c>
      <c r="G57" t="str">
        <f t="shared" si="10"/>
        <v>44468.6658</v>
      </c>
      <c r="H57" s="26">
        <f t="shared" si="11"/>
        <v>0</v>
      </c>
      <c r="I57" s="53" t="s">
        <v>255</v>
      </c>
      <c r="J57" s="54" t="s">
        <v>256</v>
      </c>
      <c r="K57" s="53">
        <v>0</v>
      </c>
      <c r="L57" s="53" t="s">
        <v>257</v>
      </c>
      <c r="M57" s="54" t="s">
        <v>258</v>
      </c>
      <c r="N57" s="54" t="s">
        <v>259</v>
      </c>
      <c r="O57" s="55" t="s">
        <v>260</v>
      </c>
      <c r="P57" s="56" t="s">
        <v>261</v>
      </c>
    </row>
    <row r="58" spans="1:16" ht="12.75" customHeight="1">
      <c r="A58" s="26" t="str">
        <f t="shared" si="6"/>
        <v> BBS 50 </v>
      </c>
      <c r="B58" s="16" t="str">
        <f t="shared" si="7"/>
        <v>I</v>
      </c>
      <c r="C58" s="26">
        <f t="shared" si="8"/>
        <v>44496.36</v>
      </c>
      <c r="D58" t="str">
        <f t="shared" si="9"/>
        <v>vis</v>
      </c>
      <c r="E58">
        <f>VLOOKUP(C58,Active!C$21:E$970,3,FALSE)</f>
        <v>28.999595020133118</v>
      </c>
      <c r="F58" s="16" t="s">
        <v>112</v>
      </c>
      <c r="G58" t="str">
        <f t="shared" si="10"/>
        <v>44496.360</v>
      </c>
      <c r="H58" s="26">
        <f t="shared" si="11"/>
        <v>29</v>
      </c>
      <c r="I58" s="53" t="s">
        <v>262</v>
      </c>
      <c r="J58" s="54" t="s">
        <v>263</v>
      </c>
      <c r="K58" s="53">
        <v>29</v>
      </c>
      <c r="L58" s="53" t="s">
        <v>127</v>
      </c>
      <c r="M58" s="54" t="s">
        <v>116</v>
      </c>
      <c r="N58" s="54"/>
      <c r="O58" s="55" t="s">
        <v>191</v>
      </c>
      <c r="P58" s="55" t="s">
        <v>264</v>
      </c>
    </row>
    <row r="59" spans="1:16" ht="12.75" customHeight="1">
      <c r="A59" s="26" t="str">
        <f t="shared" si="6"/>
        <v> BBS 56 </v>
      </c>
      <c r="B59" s="16" t="str">
        <f t="shared" si="7"/>
        <v>I</v>
      </c>
      <c r="C59" s="26">
        <f t="shared" si="8"/>
        <v>44813.423000000003</v>
      </c>
      <c r="D59" t="str">
        <f t="shared" si="9"/>
        <v>vis</v>
      </c>
      <c r="E59">
        <f>VLOOKUP(C59,Active!C$21:E$970,3,FALSE)</f>
        <v>361.00769042888862</v>
      </c>
      <c r="F59" s="16" t="s">
        <v>112</v>
      </c>
      <c r="G59" t="str">
        <f t="shared" si="10"/>
        <v>44813.423</v>
      </c>
      <c r="H59" s="26">
        <f t="shared" si="11"/>
        <v>361</v>
      </c>
      <c r="I59" s="53" t="s">
        <v>265</v>
      </c>
      <c r="J59" s="54" t="s">
        <v>266</v>
      </c>
      <c r="K59" s="53">
        <v>361</v>
      </c>
      <c r="L59" s="53" t="s">
        <v>230</v>
      </c>
      <c r="M59" s="54" t="s">
        <v>116</v>
      </c>
      <c r="N59" s="54"/>
      <c r="O59" s="55" t="s">
        <v>191</v>
      </c>
      <c r="P59" s="55" t="s">
        <v>267</v>
      </c>
    </row>
    <row r="60" spans="1:16" ht="12.75" customHeight="1">
      <c r="A60" s="26" t="str">
        <f t="shared" si="6"/>
        <v> BBS 73 </v>
      </c>
      <c r="B60" s="16" t="str">
        <f t="shared" si="7"/>
        <v>I</v>
      </c>
      <c r="C60" s="26">
        <f t="shared" si="8"/>
        <v>45915.474999999999</v>
      </c>
      <c r="D60" t="str">
        <f t="shared" si="9"/>
        <v>vis</v>
      </c>
      <c r="E60">
        <f>VLOOKUP(C60,Active!C$21:E$970,3,FALSE)</f>
        <v>1515.0060616087685</v>
      </c>
      <c r="F60" s="16" t="s">
        <v>112</v>
      </c>
      <c r="G60" t="str">
        <f t="shared" si="10"/>
        <v>45915.475</v>
      </c>
      <c r="H60" s="26">
        <f t="shared" si="11"/>
        <v>1515</v>
      </c>
      <c r="I60" s="53" t="s">
        <v>268</v>
      </c>
      <c r="J60" s="54" t="s">
        <v>269</v>
      </c>
      <c r="K60" s="53">
        <v>1515</v>
      </c>
      <c r="L60" s="53" t="s">
        <v>140</v>
      </c>
      <c r="M60" s="54" t="s">
        <v>116</v>
      </c>
      <c r="N60" s="54"/>
      <c r="O60" s="55" t="s">
        <v>191</v>
      </c>
      <c r="P60" s="55" t="s">
        <v>270</v>
      </c>
    </row>
    <row r="61" spans="1:16" ht="12.75" customHeight="1">
      <c r="A61" s="26" t="str">
        <f t="shared" si="6"/>
        <v> BBS 78 </v>
      </c>
      <c r="B61" s="16" t="str">
        <f t="shared" si="7"/>
        <v>I</v>
      </c>
      <c r="C61" s="26">
        <f t="shared" si="8"/>
        <v>46299.38</v>
      </c>
      <c r="D61" t="str">
        <f t="shared" si="9"/>
        <v>vis</v>
      </c>
      <c r="E61">
        <f>VLOOKUP(C61,Active!C$21:E$970,3,FALSE)</f>
        <v>1917.0068244473753</v>
      </c>
      <c r="F61" s="16" t="s">
        <v>112</v>
      </c>
      <c r="G61" t="str">
        <f t="shared" si="10"/>
        <v>46299.380</v>
      </c>
      <c r="H61" s="26">
        <f t="shared" si="11"/>
        <v>1917</v>
      </c>
      <c r="I61" s="53" t="s">
        <v>271</v>
      </c>
      <c r="J61" s="54" t="s">
        <v>272</v>
      </c>
      <c r="K61" s="53">
        <v>1917</v>
      </c>
      <c r="L61" s="53" t="s">
        <v>230</v>
      </c>
      <c r="M61" s="54" t="s">
        <v>116</v>
      </c>
      <c r="N61" s="54"/>
      <c r="O61" s="55" t="s">
        <v>191</v>
      </c>
      <c r="P61" s="55" t="s">
        <v>273</v>
      </c>
    </row>
    <row r="62" spans="1:16" ht="12.75" customHeight="1">
      <c r="A62" s="26" t="str">
        <f t="shared" si="6"/>
        <v> BBS 78 </v>
      </c>
      <c r="B62" s="16" t="str">
        <f t="shared" si="7"/>
        <v>I</v>
      </c>
      <c r="C62" s="26">
        <f t="shared" si="8"/>
        <v>46321.345999999998</v>
      </c>
      <c r="D62" t="str">
        <f t="shared" si="9"/>
        <v>vis</v>
      </c>
      <c r="E62">
        <f>VLOOKUP(C62,Active!C$21:E$970,3,FALSE)</f>
        <v>1940.0082147822575</v>
      </c>
      <c r="F62" s="16" t="s">
        <v>112</v>
      </c>
      <c r="G62" t="str">
        <f t="shared" si="10"/>
        <v>46321.346</v>
      </c>
      <c r="H62" s="26">
        <f t="shared" si="11"/>
        <v>1940</v>
      </c>
      <c r="I62" s="53" t="s">
        <v>274</v>
      </c>
      <c r="J62" s="54" t="s">
        <v>275</v>
      </c>
      <c r="K62" s="53">
        <v>1940</v>
      </c>
      <c r="L62" s="53" t="s">
        <v>214</v>
      </c>
      <c r="M62" s="54" t="s">
        <v>116</v>
      </c>
      <c r="N62" s="54"/>
      <c r="O62" s="55" t="s">
        <v>191</v>
      </c>
      <c r="P62" s="55" t="s">
        <v>273</v>
      </c>
    </row>
    <row r="63" spans="1:16" ht="12.75" customHeight="1">
      <c r="A63" s="26" t="str">
        <f t="shared" si="6"/>
        <v> BBS 96 </v>
      </c>
      <c r="B63" s="16" t="str">
        <f t="shared" si="7"/>
        <v>I</v>
      </c>
      <c r="C63" s="26">
        <f t="shared" si="8"/>
        <v>48123.398999999998</v>
      </c>
      <c r="D63" t="str">
        <f t="shared" si="9"/>
        <v>vis</v>
      </c>
      <c r="E63">
        <f>VLOOKUP(C63,Active!C$21:E$970,3,FALSE)</f>
        <v>3827.0028636552902</v>
      </c>
      <c r="F63" s="16" t="s">
        <v>112</v>
      </c>
      <c r="G63" t="str">
        <f t="shared" si="10"/>
        <v>48123.399</v>
      </c>
      <c r="H63" s="26">
        <f t="shared" si="11"/>
        <v>3827</v>
      </c>
      <c r="I63" s="53" t="s">
        <v>276</v>
      </c>
      <c r="J63" s="54" t="s">
        <v>277</v>
      </c>
      <c r="K63" s="53">
        <v>3827</v>
      </c>
      <c r="L63" s="53" t="s">
        <v>248</v>
      </c>
      <c r="M63" s="54" t="s">
        <v>116</v>
      </c>
      <c r="N63" s="54"/>
      <c r="O63" s="55" t="s">
        <v>191</v>
      </c>
      <c r="P63" s="55" t="s">
        <v>278</v>
      </c>
    </row>
    <row r="64" spans="1:16" ht="12.75" customHeight="1">
      <c r="A64" s="26" t="str">
        <f t="shared" si="6"/>
        <v> BBS 96 </v>
      </c>
      <c r="B64" s="16" t="str">
        <f t="shared" si="7"/>
        <v>I</v>
      </c>
      <c r="C64" s="26">
        <f t="shared" si="8"/>
        <v>48146.319000000003</v>
      </c>
      <c r="D64" t="str">
        <f t="shared" si="9"/>
        <v>vis</v>
      </c>
      <c r="E64">
        <f>VLOOKUP(C64,Active!C$21:E$970,3,FALSE)</f>
        <v>3851.003221775823</v>
      </c>
      <c r="F64" s="16" t="s">
        <v>112</v>
      </c>
      <c r="G64" t="str">
        <f t="shared" si="10"/>
        <v>48146.319</v>
      </c>
      <c r="H64" s="26">
        <f t="shared" si="11"/>
        <v>3851</v>
      </c>
      <c r="I64" s="53" t="s">
        <v>279</v>
      </c>
      <c r="J64" s="54" t="s">
        <v>280</v>
      </c>
      <c r="K64" s="53">
        <v>3851</v>
      </c>
      <c r="L64" s="53" t="s">
        <v>248</v>
      </c>
      <c r="M64" s="54" t="s">
        <v>116</v>
      </c>
      <c r="N64" s="54"/>
      <c r="O64" s="55" t="s">
        <v>191</v>
      </c>
      <c r="P64" s="55" t="s">
        <v>278</v>
      </c>
    </row>
    <row r="65" spans="1:16" ht="12.75" customHeight="1">
      <c r="A65" s="26" t="str">
        <f t="shared" si="6"/>
        <v> BBS 98 </v>
      </c>
      <c r="B65" s="16" t="str">
        <f t="shared" si="7"/>
        <v>I</v>
      </c>
      <c r="C65" s="26">
        <f t="shared" si="8"/>
        <v>48484.394999999997</v>
      </c>
      <c r="D65" t="str">
        <f t="shared" si="9"/>
        <v>vis</v>
      </c>
      <c r="E65">
        <f>VLOOKUP(C65,Active!C$21:E$970,3,FALSE)</f>
        <v>4205.0147868698505</v>
      </c>
      <c r="F65" s="16" t="s">
        <v>112</v>
      </c>
      <c r="G65" t="str">
        <f t="shared" si="10"/>
        <v>48484.395</v>
      </c>
      <c r="H65" s="26">
        <f t="shared" si="11"/>
        <v>4205</v>
      </c>
      <c r="I65" s="53" t="s">
        <v>281</v>
      </c>
      <c r="J65" s="54" t="s">
        <v>282</v>
      </c>
      <c r="K65" s="53">
        <v>4205</v>
      </c>
      <c r="L65" s="53" t="s">
        <v>283</v>
      </c>
      <c r="M65" s="54" t="s">
        <v>116</v>
      </c>
      <c r="N65" s="54"/>
      <c r="O65" s="55" t="s">
        <v>191</v>
      </c>
      <c r="P65" s="55" t="s">
        <v>284</v>
      </c>
    </row>
    <row r="66" spans="1:16" ht="12.75" customHeight="1">
      <c r="A66" s="26" t="str">
        <f t="shared" si="6"/>
        <v> BRNO 31 </v>
      </c>
      <c r="B66" s="16" t="str">
        <f t="shared" si="7"/>
        <v>I</v>
      </c>
      <c r="C66" s="26">
        <f t="shared" si="8"/>
        <v>49543.463000000003</v>
      </c>
      <c r="D66" t="str">
        <f t="shared" si="9"/>
        <v>vis</v>
      </c>
      <c r="E66">
        <f>VLOOKUP(C66,Active!C$21:E$970,3,FALSE)</f>
        <v>5314.0030623493603</v>
      </c>
      <c r="F66" s="16" t="s">
        <v>112</v>
      </c>
      <c r="G66" t="str">
        <f t="shared" si="10"/>
        <v>49543.463</v>
      </c>
      <c r="H66" s="26">
        <f t="shared" si="11"/>
        <v>5314</v>
      </c>
      <c r="I66" s="53" t="s">
        <v>285</v>
      </c>
      <c r="J66" s="54" t="s">
        <v>286</v>
      </c>
      <c r="K66" s="53">
        <v>5314</v>
      </c>
      <c r="L66" s="53" t="s">
        <v>248</v>
      </c>
      <c r="M66" s="54" t="s">
        <v>116</v>
      </c>
      <c r="N66" s="54"/>
      <c r="O66" s="55" t="s">
        <v>287</v>
      </c>
      <c r="P66" s="55" t="s">
        <v>288</v>
      </c>
    </row>
    <row r="67" spans="1:16" ht="12.75" customHeight="1">
      <c r="A67" s="26" t="str">
        <f t="shared" si="6"/>
        <v> BBS 107 </v>
      </c>
      <c r="B67" s="16" t="str">
        <f t="shared" si="7"/>
        <v>I</v>
      </c>
      <c r="C67" s="26">
        <f t="shared" si="8"/>
        <v>49544.43</v>
      </c>
      <c r="D67" t="str">
        <f t="shared" si="9"/>
        <v>vis</v>
      </c>
      <c r="E67">
        <f>VLOOKUP(C67,Active!C$21:E$970,3,FALSE)</f>
        <v>5315.0156429035696</v>
      </c>
      <c r="F67" s="16" t="s">
        <v>112</v>
      </c>
      <c r="G67" t="str">
        <f t="shared" si="10"/>
        <v>49544.430</v>
      </c>
      <c r="H67" s="26">
        <f t="shared" si="11"/>
        <v>5315</v>
      </c>
      <c r="I67" s="53" t="s">
        <v>289</v>
      </c>
      <c r="J67" s="54" t="s">
        <v>290</v>
      </c>
      <c r="K67" s="53">
        <v>5315</v>
      </c>
      <c r="L67" s="53" t="s">
        <v>291</v>
      </c>
      <c r="M67" s="54" t="s">
        <v>116</v>
      </c>
      <c r="N67" s="54"/>
      <c r="O67" s="55" t="s">
        <v>191</v>
      </c>
      <c r="P67" s="55" t="s">
        <v>292</v>
      </c>
    </row>
    <row r="68" spans="1:16" ht="12.75" customHeight="1">
      <c r="A68" s="26" t="str">
        <f t="shared" si="6"/>
        <v> BRNO 31 </v>
      </c>
      <c r="B68" s="16" t="str">
        <f t="shared" si="7"/>
        <v>I</v>
      </c>
      <c r="C68" s="26">
        <f t="shared" si="8"/>
        <v>49565.425999999999</v>
      </c>
      <c r="D68" t="str">
        <f t="shared" si="9"/>
        <v>vis</v>
      </c>
      <c r="E68">
        <f>VLOOKUP(C68,Active!C$21:E$970,3,FALSE)</f>
        <v>5337.001311276108</v>
      </c>
      <c r="F68" s="16" t="s">
        <v>112</v>
      </c>
      <c r="G68" t="str">
        <f t="shared" si="10"/>
        <v>49565.426</v>
      </c>
      <c r="H68" s="26">
        <f t="shared" si="11"/>
        <v>5337</v>
      </c>
      <c r="I68" s="53" t="s">
        <v>293</v>
      </c>
      <c r="J68" s="54" t="s">
        <v>294</v>
      </c>
      <c r="K68" s="53">
        <v>5337</v>
      </c>
      <c r="L68" s="53" t="s">
        <v>167</v>
      </c>
      <c r="M68" s="54" t="s">
        <v>116</v>
      </c>
      <c r="N68" s="54"/>
      <c r="O68" s="55" t="s">
        <v>295</v>
      </c>
      <c r="P68" s="55" t="s">
        <v>288</v>
      </c>
    </row>
    <row r="69" spans="1:16" ht="12.75" customHeight="1">
      <c r="A69" s="26" t="str">
        <f t="shared" si="6"/>
        <v> BRNO 31 </v>
      </c>
      <c r="B69" s="16" t="str">
        <f t="shared" si="7"/>
        <v>I</v>
      </c>
      <c r="C69" s="26">
        <f t="shared" si="8"/>
        <v>49565.425999999999</v>
      </c>
      <c r="D69" t="str">
        <f t="shared" si="9"/>
        <v>vis</v>
      </c>
      <c r="E69">
        <f>VLOOKUP(C69,Active!C$21:E$970,3,FALSE)</f>
        <v>5337.001311276108</v>
      </c>
      <c r="F69" s="16" t="s">
        <v>112</v>
      </c>
      <c r="G69" t="str">
        <f t="shared" si="10"/>
        <v>49565.426</v>
      </c>
      <c r="H69" s="26">
        <f t="shared" si="11"/>
        <v>5337</v>
      </c>
      <c r="I69" s="53" t="s">
        <v>293</v>
      </c>
      <c r="J69" s="54" t="s">
        <v>294</v>
      </c>
      <c r="K69" s="53">
        <v>5337</v>
      </c>
      <c r="L69" s="53" t="s">
        <v>167</v>
      </c>
      <c r="M69" s="54" t="s">
        <v>116</v>
      </c>
      <c r="N69" s="54"/>
      <c r="O69" s="55" t="s">
        <v>296</v>
      </c>
      <c r="P69" s="55" t="s">
        <v>288</v>
      </c>
    </row>
    <row r="70" spans="1:16" ht="12.75" customHeight="1">
      <c r="A70" s="26" t="str">
        <f t="shared" si="6"/>
        <v> BBS 110 </v>
      </c>
      <c r="B70" s="16" t="str">
        <f t="shared" si="7"/>
        <v>I</v>
      </c>
      <c r="C70" s="26">
        <f t="shared" si="8"/>
        <v>49947.430999999997</v>
      </c>
      <c r="D70" t="str">
        <f t="shared" si="9"/>
        <v>vis</v>
      </c>
      <c r="E70">
        <f>VLOOKUP(C70,Active!C$21:E$970,3,FALSE)</f>
        <v>5737.0125156317717</v>
      </c>
      <c r="F70" s="16" t="s">
        <v>112</v>
      </c>
      <c r="G70" t="str">
        <f t="shared" si="10"/>
        <v>49947.431</v>
      </c>
      <c r="H70" s="26">
        <f t="shared" si="11"/>
        <v>5737</v>
      </c>
      <c r="I70" s="53" t="s">
        <v>297</v>
      </c>
      <c r="J70" s="54" t="s">
        <v>298</v>
      </c>
      <c r="K70" s="53">
        <v>5737</v>
      </c>
      <c r="L70" s="53" t="s">
        <v>299</v>
      </c>
      <c r="M70" s="54" t="s">
        <v>116</v>
      </c>
      <c r="N70" s="54"/>
      <c r="O70" s="55" t="s">
        <v>191</v>
      </c>
      <c r="P70" s="55" t="s">
        <v>300</v>
      </c>
    </row>
    <row r="71" spans="1:16" ht="12.75" customHeight="1">
      <c r="A71" s="26" t="str">
        <f t="shared" si="6"/>
        <v>IBVS 5843 </v>
      </c>
      <c r="B71" s="16" t="str">
        <f t="shared" si="7"/>
        <v>I</v>
      </c>
      <c r="C71" s="26">
        <f t="shared" si="8"/>
        <v>53950.712200000002</v>
      </c>
      <c r="D71" t="str">
        <f t="shared" si="9"/>
        <v>vis</v>
      </c>
      <c r="E71">
        <f>VLOOKUP(C71,Active!C$21:E$970,3,FALSE)</f>
        <v>9928.9925530302407</v>
      </c>
      <c r="F71" s="16" t="s">
        <v>112</v>
      </c>
      <c r="G71" t="str">
        <f t="shared" si="10"/>
        <v>53950.7122</v>
      </c>
      <c r="H71" s="26">
        <f t="shared" si="11"/>
        <v>9929</v>
      </c>
      <c r="I71" s="53" t="s">
        <v>301</v>
      </c>
      <c r="J71" s="54" t="s">
        <v>302</v>
      </c>
      <c r="K71" s="53">
        <v>9929</v>
      </c>
      <c r="L71" s="53" t="s">
        <v>303</v>
      </c>
      <c r="M71" s="54" t="s">
        <v>304</v>
      </c>
      <c r="N71" s="54" t="s">
        <v>305</v>
      </c>
      <c r="O71" s="55" t="s">
        <v>306</v>
      </c>
      <c r="P71" s="56" t="s">
        <v>307</v>
      </c>
    </row>
    <row r="72" spans="1:16" ht="12.75" customHeight="1">
      <c r="A72" s="26" t="str">
        <f t="shared" si="6"/>
        <v>IBVS 6029 </v>
      </c>
      <c r="B72" s="16" t="str">
        <f t="shared" si="7"/>
        <v>I</v>
      </c>
      <c r="C72" s="26">
        <f t="shared" si="8"/>
        <v>56089.876900000003</v>
      </c>
      <c r="D72" t="str">
        <f t="shared" si="9"/>
        <v>vis</v>
      </c>
      <c r="E72">
        <f>VLOOKUP(C72,Active!C$21:E$970,3,FALSE)</f>
        <v>12168.989013710416</v>
      </c>
      <c r="F72" s="16" t="s">
        <v>112</v>
      </c>
      <c r="G72" t="str">
        <f t="shared" si="10"/>
        <v>56089.8769</v>
      </c>
      <c r="H72" s="26">
        <f t="shared" si="11"/>
        <v>12169</v>
      </c>
      <c r="I72" s="53" t="s">
        <v>308</v>
      </c>
      <c r="J72" s="54" t="s">
        <v>309</v>
      </c>
      <c r="K72" s="53" t="s">
        <v>310</v>
      </c>
      <c r="L72" s="53" t="s">
        <v>311</v>
      </c>
      <c r="M72" s="54" t="s">
        <v>304</v>
      </c>
      <c r="N72" s="54" t="s">
        <v>112</v>
      </c>
      <c r="O72" s="55" t="s">
        <v>173</v>
      </c>
      <c r="P72" s="56" t="s">
        <v>312</v>
      </c>
    </row>
    <row r="73" spans="1:16" ht="12.75" customHeight="1">
      <c r="A73" s="26" t="str">
        <f t="shared" si="6"/>
        <v>OEJV 0160 </v>
      </c>
      <c r="B73" s="16" t="str">
        <f t="shared" si="7"/>
        <v>II</v>
      </c>
      <c r="C73" s="26">
        <f t="shared" si="8"/>
        <v>56131.416700000002</v>
      </c>
      <c r="D73" t="str">
        <f t="shared" si="9"/>
        <v>vis</v>
      </c>
      <c r="E73">
        <f>VLOOKUP(C73,Active!C$21:E$970,3,FALSE)</f>
        <v>12212.486835536551</v>
      </c>
      <c r="F73" s="16" t="s">
        <v>112</v>
      </c>
      <c r="G73" t="str">
        <f t="shared" si="10"/>
        <v>56131.4167</v>
      </c>
      <c r="H73" s="26">
        <f t="shared" si="11"/>
        <v>12212.5</v>
      </c>
      <c r="I73" s="53" t="s">
        <v>313</v>
      </c>
      <c r="J73" s="54" t="s">
        <v>314</v>
      </c>
      <c r="K73" s="53" t="s">
        <v>315</v>
      </c>
      <c r="L73" s="53" t="s">
        <v>316</v>
      </c>
      <c r="M73" s="54" t="s">
        <v>304</v>
      </c>
      <c r="N73" s="54" t="s">
        <v>107</v>
      </c>
      <c r="O73" s="55" t="s">
        <v>317</v>
      </c>
      <c r="P73" s="56" t="s">
        <v>318</v>
      </c>
    </row>
    <row r="74" spans="1:16" ht="12.75" customHeight="1">
      <c r="A74" s="26" t="str">
        <f t="shared" si="6"/>
        <v>OEJV 0160 </v>
      </c>
      <c r="B74" s="16" t="str">
        <f t="shared" si="7"/>
        <v>I</v>
      </c>
      <c r="C74" s="26">
        <f t="shared" si="8"/>
        <v>56459.44455</v>
      </c>
      <c r="D74" t="str">
        <f t="shared" si="9"/>
        <v>vis</v>
      </c>
      <c r="E74">
        <f>VLOOKUP(C74,Active!C$21:E$970,3,FALSE)</f>
        <v>12555.976620593552</v>
      </c>
      <c r="F74" s="16" t="s">
        <v>112</v>
      </c>
      <c r="G74" t="str">
        <f t="shared" si="10"/>
        <v>56459.44455</v>
      </c>
      <c r="H74" s="26">
        <f t="shared" si="11"/>
        <v>12556</v>
      </c>
      <c r="I74" s="53" t="s">
        <v>319</v>
      </c>
      <c r="J74" s="54" t="s">
        <v>320</v>
      </c>
      <c r="K74" s="53" t="s">
        <v>321</v>
      </c>
      <c r="L74" s="53" t="s">
        <v>322</v>
      </c>
      <c r="M74" s="54" t="s">
        <v>304</v>
      </c>
      <c r="N74" s="54" t="s">
        <v>107</v>
      </c>
      <c r="O74" s="55" t="s">
        <v>317</v>
      </c>
      <c r="P74" s="56" t="s">
        <v>318</v>
      </c>
    </row>
    <row r="75" spans="1:16" ht="12.75" customHeight="1">
      <c r="A75" s="26" t="str">
        <f t="shared" ref="A75:A106" si="12">P75</f>
        <v>BAVM 234 </v>
      </c>
      <c r="B75" s="16" t="str">
        <f t="shared" ref="B75:B106" si="13">IF(H75=INT(H75),"I","II")</f>
        <v>I</v>
      </c>
      <c r="C75" s="26">
        <f t="shared" ref="C75:C106" si="14">1*G75</f>
        <v>56481.4185</v>
      </c>
      <c r="D75" t="str">
        <f t="shared" ref="D75:D106" si="15">VLOOKUP(F75,I$1:J$5,2,FALSE)</f>
        <v>vis</v>
      </c>
      <c r="E75">
        <f>VLOOKUP(C75,Active!C$21:E$970,3,FALSE)</f>
        <v>12578.98633565998</v>
      </c>
      <c r="F75" s="16" t="s">
        <v>112</v>
      </c>
      <c r="G75" t="str">
        <f t="shared" ref="G75:G106" si="16">MID(I75,3,LEN(I75)-3)</f>
        <v>56481.4185</v>
      </c>
      <c r="H75" s="26">
        <f t="shared" ref="H75:H106" si="17">1*K75</f>
        <v>12579</v>
      </c>
      <c r="I75" s="53" t="s">
        <v>323</v>
      </c>
      <c r="J75" s="54" t="s">
        <v>324</v>
      </c>
      <c r="K75" s="53" t="s">
        <v>325</v>
      </c>
      <c r="L75" s="53" t="s">
        <v>326</v>
      </c>
      <c r="M75" s="54" t="s">
        <v>304</v>
      </c>
      <c r="N75" s="54" t="s">
        <v>327</v>
      </c>
      <c r="O75" s="55" t="s">
        <v>328</v>
      </c>
      <c r="P75" s="56" t="s">
        <v>329</v>
      </c>
    </row>
    <row r="76" spans="1:16" ht="12.75" customHeight="1">
      <c r="A76" s="26" t="str">
        <f t="shared" si="12"/>
        <v> AN 175.328 </v>
      </c>
      <c r="B76" s="16" t="str">
        <f t="shared" si="13"/>
        <v>I</v>
      </c>
      <c r="C76" s="26">
        <f t="shared" si="14"/>
        <v>15515.421</v>
      </c>
      <c r="D76" t="str">
        <f t="shared" si="15"/>
        <v>vis</v>
      </c>
      <c r="E76">
        <f>VLOOKUP(C76,Active!C$21:E$970,3,FALSE)</f>
        <v>-30317.986210789011</v>
      </c>
      <c r="F76" s="16" t="s">
        <v>112</v>
      </c>
      <c r="G76" t="str">
        <f t="shared" si="16"/>
        <v>15515.421</v>
      </c>
      <c r="H76" s="26">
        <f t="shared" si="17"/>
        <v>-30318</v>
      </c>
      <c r="I76" s="53" t="s">
        <v>330</v>
      </c>
      <c r="J76" s="54" t="s">
        <v>331</v>
      </c>
      <c r="K76" s="53">
        <v>-30318</v>
      </c>
      <c r="L76" s="53" t="s">
        <v>332</v>
      </c>
      <c r="M76" s="54" t="s">
        <v>116</v>
      </c>
      <c r="N76" s="54"/>
      <c r="O76" s="55" t="s">
        <v>333</v>
      </c>
      <c r="P76" s="55" t="s">
        <v>44</v>
      </c>
    </row>
    <row r="77" spans="1:16" ht="12.75" customHeight="1">
      <c r="A77" s="26" t="str">
        <f t="shared" si="12"/>
        <v> AN 175.328 </v>
      </c>
      <c r="B77" s="16" t="str">
        <f t="shared" si="13"/>
        <v>I</v>
      </c>
      <c r="C77" s="26">
        <f t="shared" si="14"/>
        <v>15601.362999999999</v>
      </c>
      <c r="D77" t="str">
        <f t="shared" si="15"/>
        <v>vis</v>
      </c>
      <c r="E77">
        <f>VLOOKUP(C77,Active!C$21:E$970,3,FALSE)</f>
        <v>-30227.99324492539</v>
      </c>
      <c r="F77" s="16" t="s">
        <v>112</v>
      </c>
      <c r="G77" t="str">
        <f t="shared" si="16"/>
        <v>15601.363</v>
      </c>
      <c r="H77" s="26">
        <f t="shared" si="17"/>
        <v>-30228</v>
      </c>
      <c r="I77" s="53" t="s">
        <v>334</v>
      </c>
      <c r="J77" s="54" t="s">
        <v>335</v>
      </c>
      <c r="K77" s="53">
        <v>-30228</v>
      </c>
      <c r="L77" s="53" t="s">
        <v>140</v>
      </c>
      <c r="M77" s="54" t="s">
        <v>116</v>
      </c>
      <c r="N77" s="54"/>
      <c r="O77" s="55" t="s">
        <v>333</v>
      </c>
      <c r="P77" s="55" t="s">
        <v>44</v>
      </c>
    </row>
    <row r="78" spans="1:16" ht="12.75" customHeight="1">
      <c r="A78" s="26" t="str">
        <f t="shared" si="12"/>
        <v> AN 175.328 </v>
      </c>
      <c r="B78" s="16" t="str">
        <f t="shared" si="13"/>
        <v>I</v>
      </c>
      <c r="C78" s="26">
        <f t="shared" si="14"/>
        <v>15646.249</v>
      </c>
      <c r="D78" t="str">
        <f t="shared" si="15"/>
        <v>vis</v>
      </c>
      <c r="E78">
        <f>VLOOKUP(C78,Active!C$21:E$970,3,FALSE)</f>
        <v>-30180.991496469978</v>
      </c>
      <c r="F78" s="16" t="s">
        <v>112</v>
      </c>
      <c r="G78" t="str">
        <f t="shared" si="16"/>
        <v>15646.249</v>
      </c>
      <c r="H78" s="26">
        <f t="shared" si="17"/>
        <v>-30181</v>
      </c>
      <c r="I78" s="53" t="s">
        <v>336</v>
      </c>
      <c r="J78" s="54" t="s">
        <v>337</v>
      </c>
      <c r="K78" s="53">
        <v>-30181</v>
      </c>
      <c r="L78" s="53" t="s">
        <v>214</v>
      </c>
      <c r="M78" s="54" t="s">
        <v>116</v>
      </c>
      <c r="N78" s="54"/>
      <c r="O78" s="55" t="s">
        <v>333</v>
      </c>
      <c r="P78" s="55" t="s">
        <v>44</v>
      </c>
    </row>
    <row r="79" spans="1:16" ht="12.75" customHeight="1">
      <c r="A79" s="26" t="str">
        <f t="shared" si="12"/>
        <v> AN 175.328 </v>
      </c>
      <c r="B79" s="16" t="str">
        <f t="shared" si="13"/>
        <v>I</v>
      </c>
      <c r="C79" s="26">
        <f t="shared" si="14"/>
        <v>16343.383</v>
      </c>
      <c r="D79" t="str">
        <f t="shared" si="15"/>
        <v>vis</v>
      </c>
      <c r="E79">
        <f>VLOOKUP(C79,Active!C$21:E$970,3,FALSE)</f>
        <v>-29450.99735781398</v>
      </c>
      <c r="F79" s="16" t="s">
        <v>112</v>
      </c>
      <c r="G79" t="str">
        <f t="shared" si="16"/>
        <v>16343.383</v>
      </c>
      <c r="H79" s="26">
        <f t="shared" si="17"/>
        <v>-29451</v>
      </c>
      <c r="I79" s="53" t="s">
        <v>338</v>
      </c>
      <c r="J79" s="54" t="s">
        <v>339</v>
      </c>
      <c r="K79" s="53">
        <v>-29451</v>
      </c>
      <c r="L79" s="53" t="s">
        <v>248</v>
      </c>
      <c r="M79" s="54" t="s">
        <v>116</v>
      </c>
      <c r="N79" s="54"/>
      <c r="O79" s="55" t="s">
        <v>333</v>
      </c>
      <c r="P79" s="55" t="s">
        <v>44</v>
      </c>
    </row>
    <row r="80" spans="1:16" ht="12.75" customHeight="1">
      <c r="A80" s="26" t="str">
        <f t="shared" si="12"/>
        <v> AN 175.328 </v>
      </c>
      <c r="B80" s="16" t="str">
        <f t="shared" si="13"/>
        <v>I</v>
      </c>
      <c r="C80" s="26">
        <f t="shared" si="14"/>
        <v>16366.3</v>
      </c>
      <c r="D80" t="str">
        <f t="shared" si="15"/>
        <v>vis</v>
      </c>
      <c r="E80">
        <f>VLOOKUP(C80,Active!C$21:E$970,3,FALSE)</f>
        <v>-29427.000141101587</v>
      </c>
      <c r="F80" s="16" t="s">
        <v>112</v>
      </c>
      <c r="G80" t="str">
        <f t="shared" si="16"/>
        <v>16366.300</v>
      </c>
      <c r="H80" s="26">
        <f t="shared" si="17"/>
        <v>-29427</v>
      </c>
      <c r="I80" s="53" t="s">
        <v>340</v>
      </c>
      <c r="J80" s="54" t="s">
        <v>341</v>
      </c>
      <c r="K80" s="53">
        <v>-29427</v>
      </c>
      <c r="L80" s="53" t="s">
        <v>127</v>
      </c>
      <c r="M80" s="54" t="s">
        <v>116</v>
      </c>
      <c r="N80" s="54"/>
      <c r="O80" s="55" t="s">
        <v>333</v>
      </c>
      <c r="P80" s="55" t="s">
        <v>44</v>
      </c>
    </row>
    <row r="81" spans="1:16" ht="12.75" customHeight="1">
      <c r="A81" s="26" t="str">
        <f t="shared" si="12"/>
        <v> ABEL 13.85 </v>
      </c>
      <c r="B81" s="16" t="str">
        <f t="shared" si="13"/>
        <v>I</v>
      </c>
      <c r="C81" s="26">
        <f t="shared" si="14"/>
        <v>17828.384999999998</v>
      </c>
      <c r="D81" t="str">
        <f t="shared" si="15"/>
        <v>vis</v>
      </c>
      <c r="E81">
        <f>VLOOKUP(C81,Active!C$21:E$970,3,FALSE)</f>
        <v>-27895.99823871718</v>
      </c>
      <c r="F81" s="16" t="s">
        <v>112</v>
      </c>
      <c r="G81" t="str">
        <f t="shared" si="16"/>
        <v>17828.385</v>
      </c>
      <c r="H81" s="26">
        <f t="shared" si="17"/>
        <v>-27896</v>
      </c>
      <c r="I81" s="53" t="s">
        <v>342</v>
      </c>
      <c r="J81" s="54" t="s">
        <v>343</v>
      </c>
      <c r="K81" s="53">
        <v>-27896</v>
      </c>
      <c r="L81" s="53" t="s">
        <v>251</v>
      </c>
      <c r="M81" s="54" t="s">
        <v>116</v>
      </c>
      <c r="N81" s="54"/>
      <c r="O81" s="55" t="s">
        <v>344</v>
      </c>
      <c r="P81" s="55" t="s">
        <v>46</v>
      </c>
    </row>
    <row r="82" spans="1:16" ht="12.75" customHeight="1">
      <c r="A82" s="26" t="str">
        <f t="shared" si="12"/>
        <v> AN 203.409 </v>
      </c>
      <c r="B82" s="16" t="str">
        <f t="shared" si="13"/>
        <v>I</v>
      </c>
      <c r="C82" s="26">
        <f t="shared" si="14"/>
        <v>18525.534</v>
      </c>
      <c r="D82" t="str">
        <f t="shared" si="15"/>
        <v>vis</v>
      </c>
      <c r="E82">
        <f>VLOOKUP(C82,Active!C$21:E$970,3,FALSE)</f>
        <v>-27165.988393020529</v>
      </c>
      <c r="F82" s="16" t="s">
        <v>112</v>
      </c>
      <c r="G82" t="str">
        <f t="shared" si="16"/>
        <v>18525.534</v>
      </c>
      <c r="H82" s="26">
        <f t="shared" si="17"/>
        <v>-27166</v>
      </c>
      <c r="I82" s="53" t="s">
        <v>345</v>
      </c>
      <c r="J82" s="54" t="s">
        <v>346</v>
      </c>
      <c r="K82" s="53">
        <v>-27166</v>
      </c>
      <c r="L82" s="53" t="s">
        <v>241</v>
      </c>
      <c r="M82" s="54" t="s">
        <v>116</v>
      </c>
      <c r="N82" s="54"/>
      <c r="O82" s="55" t="s">
        <v>347</v>
      </c>
      <c r="P82" s="55" t="s">
        <v>47</v>
      </c>
    </row>
    <row r="83" spans="1:16" ht="12.75" customHeight="1">
      <c r="A83" s="26" t="str">
        <f t="shared" si="12"/>
        <v> AN 203.409 </v>
      </c>
      <c r="B83" s="16" t="str">
        <f t="shared" si="13"/>
        <v>I</v>
      </c>
      <c r="C83" s="26">
        <f t="shared" si="14"/>
        <v>18527.421999999999</v>
      </c>
      <c r="D83" t="str">
        <f t="shared" si="15"/>
        <v>vis</v>
      </c>
      <c r="E83">
        <f>VLOOKUP(C83,Active!C$21:E$970,3,FALSE)</f>
        <v>-27164.011400170111</v>
      </c>
      <c r="F83" s="16" t="s">
        <v>112</v>
      </c>
      <c r="G83" t="str">
        <f t="shared" si="16"/>
        <v>18527.422</v>
      </c>
      <c r="H83" s="26">
        <f t="shared" si="17"/>
        <v>-27164</v>
      </c>
      <c r="I83" s="53" t="s">
        <v>348</v>
      </c>
      <c r="J83" s="54" t="s">
        <v>349</v>
      </c>
      <c r="K83" s="53">
        <v>-27164</v>
      </c>
      <c r="L83" s="53" t="s">
        <v>350</v>
      </c>
      <c r="M83" s="54" t="s">
        <v>116</v>
      </c>
      <c r="N83" s="54"/>
      <c r="O83" s="55" t="s">
        <v>347</v>
      </c>
      <c r="P83" s="55" t="s">
        <v>47</v>
      </c>
    </row>
    <row r="84" spans="1:16" ht="12.75" customHeight="1">
      <c r="A84" s="26" t="str">
        <f t="shared" si="12"/>
        <v> AN 203.409 </v>
      </c>
      <c r="B84" s="16" t="str">
        <f t="shared" si="13"/>
        <v>I</v>
      </c>
      <c r="C84" s="26">
        <f t="shared" si="14"/>
        <v>18529.345000000001</v>
      </c>
      <c r="D84" t="str">
        <f t="shared" si="15"/>
        <v>vis</v>
      </c>
      <c r="E84">
        <f>VLOOKUP(C84,Active!C$21:E$970,3,FALSE)</f>
        <v>-27161.997757558165</v>
      </c>
      <c r="F84" s="16" t="s">
        <v>112</v>
      </c>
      <c r="G84" t="str">
        <f t="shared" si="16"/>
        <v>18529.345</v>
      </c>
      <c r="H84" s="26">
        <f t="shared" si="17"/>
        <v>-27162</v>
      </c>
      <c r="I84" s="53" t="s">
        <v>351</v>
      </c>
      <c r="J84" s="54" t="s">
        <v>352</v>
      </c>
      <c r="K84" s="53">
        <v>-27162</v>
      </c>
      <c r="L84" s="53" t="s">
        <v>251</v>
      </c>
      <c r="M84" s="54" t="s">
        <v>116</v>
      </c>
      <c r="N84" s="54"/>
      <c r="O84" s="55" t="s">
        <v>347</v>
      </c>
      <c r="P84" s="55" t="s">
        <v>47</v>
      </c>
    </row>
    <row r="85" spans="1:16" ht="12.75" customHeight="1">
      <c r="A85" s="26" t="str">
        <f t="shared" si="12"/>
        <v> AN 203.409 </v>
      </c>
      <c r="B85" s="16" t="str">
        <f t="shared" si="13"/>
        <v>I</v>
      </c>
      <c r="C85" s="26">
        <f t="shared" si="14"/>
        <v>19206.419000000002</v>
      </c>
      <c r="D85" t="str">
        <f t="shared" si="15"/>
        <v>vis</v>
      </c>
      <c r="E85">
        <f>VLOOKUP(C85,Active!C$21:E$970,3,FALSE)</f>
        <v>-26453.009167937849</v>
      </c>
      <c r="F85" s="16" t="s">
        <v>112</v>
      </c>
      <c r="G85" t="str">
        <f t="shared" si="16"/>
        <v>19206.419</v>
      </c>
      <c r="H85" s="26">
        <f t="shared" si="17"/>
        <v>-26453</v>
      </c>
      <c r="I85" s="53" t="s">
        <v>353</v>
      </c>
      <c r="J85" s="54" t="s">
        <v>354</v>
      </c>
      <c r="K85" s="53">
        <v>-26453</v>
      </c>
      <c r="L85" s="53" t="s">
        <v>186</v>
      </c>
      <c r="M85" s="54" t="s">
        <v>116</v>
      </c>
      <c r="N85" s="54"/>
      <c r="O85" s="55" t="s">
        <v>347</v>
      </c>
      <c r="P85" s="55" t="s">
        <v>47</v>
      </c>
    </row>
    <row r="86" spans="1:16" ht="12.75" customHeight="1">
      <c r="A86" s="26" t="str">
        <f t="shared" si="12"/>
        <v> AN 203.409 </v>
      </c>
      <c r="B86" s="16" t="str">
        <f t="shared" si="13"/>
        <v>I</v>
      </c>
      <c r="C86" s="26">
        <f t="shared" si="14"/>
        <v>19225.521000000001</v>
      </c>
      <c r="D86" t="str">
        <f t="shared" si="15"/>
        <v>vis</v>
      </c>
      <c r="E86">
        <f>VLOOKUP(C86,Active!C$21:E$970,3,FALSE)</f>
        <v>-26433.006775231988</v>
      </c>
      <c r="F86" s="16" t="s">
        <v>112</v>
      </c>
      <c r="G86" t="str">
        <f t="shared" si="16"/>
        <v>19225.521</v>
      </c>
      <c r="H86" s="26">
        <f t="shared" si="17"/>
        <v>-26433</v>
      </c>
      <c r="I86" s="53" t="s">
        <v>355</v>
      </c>
      <c r="J86" s="54" t="s">
        <v>356</v>
      </c>
      <c r="K86" s="53">
        <v>-26433</v>
      </c>
      <c r="L86" s="53" t="s">
        <v>221</v>
      </c>
      <c r="M86" s="54" t="s">
        <v>116</v>
      </c>
      <c r="N86" s="54"/>
      <c r="O86" s="55" t="s">
        <v>347</v>
      </c>
      <c r="P86" s="55" t="s">
        <v>47</v>
      </c>
    </row>
    <row r="87" spans="1:16" ht="12.75" customHeight="1">
      <c r="A87" s="26" t="str">
        <f t="shared" si="12"/>
        <v> AN 203.409 </v>
      </c>
      <c r="B87" s="16" t="str">
        <f t="shared" si="13"/>
        <v>I</v>
      </c>
      <c r="C87" s="26">
        <f t="shared" si="14"/>
        <v>19247.488000000001</v>
      </c>
      <c r="D87" t="str">
        <f t="shared" si="15"/>
        <v>vis</v>
      </c>
      <c r="E87">
        <f>VLOOKUP(C87,Active!C$21:E$970,3,FALSE)</f>
        <v>-26410.004337761064</v>
      </c>
      <c r="F87" s="16" t="s">
        <v>112</v>
      </c>
      <c r="G87" t="str">
        <f t="shared" si="16"/>
        <v>19247.488</v>
      </c>
      <c r="H87" s="26">
        <f t="shared" si="17"/>
        <v>-26410</v>
      </c>
      <c r="I87" s="53" t="s">
        <v>357</v>
      </c>
      <c r="J87" s="54" t="s">
        <v>358</v>
      </c>
      <c r="K87" s="53">
        <v>-26410</v>
      </c>
      <c r="L87" s="53" t="s">
        <v>143</v>
      </c>
      <c r="M87" s="54" t="s">
        <v>116</v>
      </c>
      <c r="N87" s="54"/>
      <c r="O87" s="55" t="s">
        <v>347</v>
      </c>
      <c r="P87" s="55" t="s">
        <v>47</v>
      </c>
    </row>
    <row r="88" spans="1:16" ht="12.75" customHeight="1">
      <c r="A88" s="26" t="str">
        <f t="shared" si="12"/>
        <v> AN 203.409 </v>
      </c>
      <c r="B88" s="16" t="str">
        <f t="shared" si="13"/>
        <v>I</v>
      </c>
      <c r="C88" s="26">
        <f t="shared" si="14"/>
        <v>19272.332999999999</v>
      </c>
      <c r="D88" t="str">
        <f t="shared" si="15"/>
        <v>vis</v>
      </c>
      <c r="E88">
        <f>VLOOKUP(C88,Active!C$21:E$970,3,FALSE)</f>
        <v>-26383.988242756506</v>
      </c>
      <c r="F88" s="16" t="s">
        <v>112</v>
      </c>
      <c r="G88" t="str">
        <f t="shared" si="16"/>
        <v>19272.333</v>
      </c>
      <c r="H88" s="26">
        <f t="shared" si="17"/>
        <v>-26384</v>
      </c>
      <c r="I88" s="53" t="s">
        <v>359</v>
      </c>
      <c r="J88" s="54" t="s">
        <v>360</v>
      </c>
      <c r="K88" s="53">
        <v>-26384</v>
      </c>
      <c r="L88" s="53" t="s">
        <v>241</v>
      </c>
      <c r="M88" s="54" t="s">
        <v>116</v>
      </c>
      <c r="N88" s="54"/>
      <c r="O88" s="55" t="s">
        <v>347</v>
      </c>
      <c r="P88" s="55" t="s">
        <v>47</v>
      </c>
    </row>
    <row r="89" spans="1:16" ht="12.75" customHeight="1">
      <c r="A89" s="26" t="str">
        <f t="shared" si="12"/>
        <v> AN 192.201 </v>
      </c>
      <c r="B89" s="16" t="str">
        <f t="shared" si="13"/>
        <v>I</v>
      </c>
      <c r="C89" s="26">
        <f t="shared" si="14"/>
        <v>19292.371999999999</v>
      </c>
      <c r="D89" t="str">
        <f t="shared" si="15"/>
        <v>vis</v>
      </c>
      <c r="E89">
        <f>VLOOKUP(C89,Active!C$21:E$970,3,FALSE)</f>
        <v>-26363.004683577743</v>
      </c>
      <c r="F89" s="16" t="s">
        <v>112</v>
      </c>
      <c r="G89" t="str">
        <f t="shared" si="16"/>
        <v>19292.372</v>
      </c>
      <c r="H89" s="26">
        <f t="shared" si="17"/>
        <v>-26363</v>
      </c>
      <c r="I89" s="53" t="s">
        <v>361</v>
      </c>
      <c r="J89" s="54" t="s">
        <v>362</v>
      </c>
      <c r="K89" s="53">
        <v>-26363</v>
      </c>
      <c r="L89" s="53" t="s">
        <v>143</v>
      </c>
      <c r="M89" s="54" t="s">
        <v>116</v>
      </c>
      <c r="N89" s="54"/>
      <c r="O89" s="55" t="s">
        <v>363</v>
      </c>
      <c r="P89" s="55" t="s">
        <v>48</v>
      </c>
    </row>
    <row r="90" spans="1:16" ht="12.75" customHeight="1">
      <c r="A90" s="26" t="str">
        <f t="shared" si="12"/>
        <v> AN 203.409 </v>
      </c>
      <c r="B90" s="16" t="str">
        <f t="shared" si="13"/>
        <v>I</v>
      </c>
      <c r="C90" s="26">
        <f t="shared" si="14"/>
        <v>19543.538</v>
      </c>
      <c r="D90" t="str">
        <f t="shared" si="15"/>
        <v>vis</v>
      </c>
      <c r="E90">
        <f>VLOOKUP(C90,Active!C$21:E$970,3,FALSE)</f>
        <v>-26099.999712037592</v>
      </c>
      <c r="F90" s="16" t="s">
        <v>112</v>
      </c>
      <c r="G90" t="str">
        <f t="shared" si="16"/>
        <v>19543.538</v>
      </c>
      <c r="H90" s="26">
        <f t="shared" si="17"/>
        <v>-26100</v>
      </c>
      <c r="I90" s="53" t="s">
        <v>364</v>
      </c>
      <c r="J90" s="54" t="s">
        <v>365</v>
      </c>
      <c r="K90" s="53">
        <v>-26100</v>
      </c>
      <c r="L90" s="53" t="s">
        <v>366</v>
      </c>
      <c r="M90" s="54" t="s">
        <v>116</v>
      </c>
      <c r="N90" s="54"/>
      <c r="O90" s="55" t="s">
        <v>347</v>
      </c>
      <c r="P90" s="55" t="s">
        <v>47</v>
      </c>
    </row>
    <row r="91" spans="1:16" ht="12.75" customHeight="1">
      <c r="A91" s="26" t="str">
        <f t="shared" si="12"/>
        <v> AN 203.409 </v>
      </c>
      <c r="B91" s="16" t="str">
        <f t="shared" si="13"/>
        <v>I</v>
      </c>
      <c r="C91" s="26">
        <f t="shared" si="14"/>
        <v>19607.512999999999</v>
      </c>
      <c r="D91" t="str">
        <f t="shared" si="15"/>
        <v>vis</v>
      </c>
      <c r="E91">
        <f>VLOOKUP(C91,Active!C$21:E$970,3,FALSE)</f>
        <v>-26033.009183644892</v>
      </c>
      <c r="F91" s="16" t="s">
        <v>112</v>
      </c>
      <c r="G91" t="str">
        <f t="shared" si="16"/>
        <v>19607.513</v>
      </c>
      <c r="H91" s="26">
        <f t="shared" si="17"/>
        <v>-26033</v>
      </c>
      <c r="I91" s="53" t="s">
        <v>367</v>
      </c>
      <c r="J91" s="54" t="s">
        <v>368</v>
      </c>
      <c r="K91" s="53">
        <v>-26033</v>
      </c>
      <c r="L91" s="53" t="s">
        <v>186</v>
      </c>
      <c r="M91" s="54" t="s">
        <v>116</v>
      </c>
      <c r="N91" s="54"/>
      <c r="O91" s="55" t="s">
        <v>347</v>
      </c>
      <c r="P91" s="55" t="s">
        <v>47</v>
      </c>
    </row>
    <row r="92" spans="1:16" ht="12.75" customHeight="1">
      <c r="A92" s="26" t="str">
        <f t="shared" si="12"/>
        <v> AN 203.409 </v>
      </c>
      <c r="B92" s="16" t="str">
        <f t="shared" si="13"/>
        <v>I</v>
      </c>
      <c r="C92" s="26">
        <f t="shared" si="14"/>
        <v>20241.621999999999</v>
      </c>
      <c r="D92" t="str">
        <f t="shared" si="15"/>
        <v>vis</v>
      </c>
      <c r="E92">
        <f>VLOOKUP(C92,Active!C$21:E$970,3,FALSE)</f>
        <v>-25369.010794140126</v>
      </c>
      <c r="F92" s="16" t="s">
        <v>112</v>
      </c>
      <c r="G92" t="str">
        <f t="shared" si="16"/>
        <v>20241.622</v>
      </c>
      <c r="H92" s="26">
        <f t="shared" si="17"/>
        <v>-25369</v>
      </c>
      <c r="I92" s="53" t="s">
        <v>369</v>
      </c>
      <c r="J92" s="54" t="s">
        <v>370</v>
      </c>
      <c r="K92" s="53">
        <v>-25369</v>
      </c>
      <c r="L92" s="53" t="s">
        <v>371</v>
      </c>
      <c r="M92" s="54" t="s">
        <v>116</v>
      </c>
      <c r="N92" s="54"/>
      <c r="O92" s="55" t="s">
        <v>347</v>
      </c>
      <c r="P92" s="55" t="s">
        <v>47</v>
      </c>
    </row>
    <row r="93" spans="1:16" ht="12.75" customHeight="1">
      <c r="A93" s="26" t="str">
        <f t="shared" si="12"/>
        <v> AN 203.409 </v>
      </c>
      <c r="B93" s="16" t="str">
        <f t="shared" si="13"/>
        <v>I</v>
      </c>
      <c r="C93" s="26">
        <f t="shared" si="14"/>
        <v>20242.580999999998</v>
      </c>
      <c r="D93" t="str">
        <f t="shared" si="15"/>
        <v>vis</v>
      </c>
      <c r="E93">
        <f>VLOOKUP(C93,Active!C$21:E$970,3,FALSE)</f>
        <v>-25368.006590674264</v>
      </c>
      <c r="F93" s="16" t="s">
        <v>112</v>
      </c>
      <c r="G93" t="str">
        <f t="shared" si="16"/>
        <v>20242.581</v>
      </c>
      <c r="H93" s="26">
        <f t="shared" si="17"/>
        <v>-25368</v>
      </c>
      <c r="I93" s="53" t="s">
        <v>372</v>
      </c>
      <c r="J93" s="54" t="s">
        <v>373</v>
      </c>
      <c r="K93" s="53">
        <v>-25368</v>
      </c>
      <c r="L93" s="53" t="s">
        <v>221</v>
      </c>
      <c r="M93" s="54" t="s">
        <v>116</v>
      </c>
      <c r="N93" s="54"/>
      <c r="O93" s="55" t="s">
        <v>347</v>
      </c>
      <c r="P93" s="55" t="s">
        <v>47</v>
      </c>
    </row>
    <row r="94" spans="1:16" ht="12.75" customHeight="1">
      <c r="A94" s="26" t="str">
        <f t="shared" si="12"/>
        <v> AN 203.409 </v>
      </c>
      <c r="B94" s="16" t="str">
        <f t="shared" si="13"/>
        <v>I</v>
      </c>
      <c r="C94" s="26">
        <f t="shared" si="14"/>
        <v>20243.542000000001</v>
      </c>
      <c r="D94" t="str">
        <f t="shared" si="15"/>
        <v>vis</v>
      </c>
      <c r="E94">
        <f>VLOOKUP(C94,Active!C$21:E$970,3,FALSE)</f>
        <v>-25367.000292936311</v>
      </c>
      <c r="F94" s="16" t="s">
        <v>112</v>
      </c>
      <c r="G94" t="str">
        <f t="shared" si="16"/>
        <v>20243.542</v>
      </c>
      <c r="H94" s="26">
        <f t="shared" si="17"/>
        <v>-25367</v>
      </c>
      <c r="I94" s="53" t="s">
        <v>374</v>
      </c>
      <c r="J94" s="54" t="s">
        <v>375</v>
      </c>
      <c r="K94" s="53">
        <v>-25367</v>
      </c>
      <c r="L94" s="53" t="s">
        <v>127</v>
      </c>
      <c r="M94" s="54" t="s">
        <v>116</v>
      </c>
      <c r="N94" s="54"/>
      <c r="O94" s="55" t="s">
        <v>347</v>
      </c>
      <c r="P94" s="55" t="s">
        <v>47</v>
      </c>
    </row>
    <row r="95" spans="1:16" ht="12.75" customHeight="1">
      <c r="A95" s="26" t="str">
        <f t="shared" si="12"/>
        <v> AN 203.409 </v>
      </c>
      <c r="B95" s="16" t="str">
        <f t="shared" si="13"/>
        <v>I</v>
      </c>
      <c r="C95" s="26">
        <f t="shared" si="14"/>
        <v>20330.448</v>
      </c>
      <c r="D95" t="str">
        <f t="shared" si="15"/>
        <v>vis</v>
      </c>
      <c r="E95">
        <f>VLOOKUP(C95,Active!C$21:E$970,3,FALSE)</f>
        <v>-25275.997887926602</v>
      </c>
      <c r="F95" s="16" t="s">
        <v>112</v>
      </c>
      <c r="G95" t="str">
        <f t="shared" si="16"/>
        <v>20330.448</v>
      </c>
      <c r="H95" s="26">
        <f t="shared" si="17"/>
        <v>-25276</v>
      </c>
      <c r="I95" s="53" t="s">
        <v>376</v>
      </c>
      <c r="J95" s="54" t="s">
        <v>377</v>
      </c>
      <c r="K95" s="53">
        <v>-25276</v>
      </c>
      <c r="L95" s="53" t="s">
        <v>251</v>
      </c>
      <c r="M95" s="54" t="s">
        <v>116</v>
      </c>
      <c r="N95" s="54"/>
      <c r="O95" s="55" t="s">
        <v>347</v>
      </c>
      <c r="P95" s="55" t="s">
        <v>47</v>
      </c>
    </row>
    <row r="96" spans="1:16" ht="12.75" customHeight="1">
      <c r="A96" s="26" t="str">
        <f t="shared" si="12"/>
        <v> AN 203.409 </v>
      </c>
      <c r="B96" s="16" t="str">
        <f t="shared" si="13"/>
        <v>I</v>
      </c>
      <c r="C96" s="26">
        <f t="shared" si="14"/>
        <v>20331.397000000001</v>
      </c>
      <c r="D96" t="str">
        <f t="shared" si="15"/>
        <v>vis</v>
      </c>
      <c r="E96">
        <f>VLOOKUP(C96,Active!C$21:E$970,3,FALSE)</f>
        <v>-25275.004155821174</v>
      </c>
      <c r="F96" s="16" t="s">
        <v>112</v>
      </c>
      <c r="G96" t="str">
        <f t="shared" si="16"/>
        <v>20331.397</v>
      </c>
      <c r="H96" s="26">
        <f t="shared" si="17"/>
        <v>-25275</v>
      </c>
      <c r="I96" s="53" t="s">
        <v>378</v>
      </c>
      <c r="J96" s="54" t="s">
        <v>379</v>
      </c>
      <c r="K96" s="53">
        <v>-25275</v>
      </c>
      <c r="L96" s="53" t="s">
        <v>143</v>
      </c>
      <c r="M96" s="54" t="s">
        <v>116</v>
      </c>
      <c r="N96" s="54"/>
      <c r="O96" s="55" t="s">
        <v>347</v>
      </c>
      <c r="P96" s="55" t="s">
        <v>47</v>
      </c>
    </row>
    <row r="97" spans="1:16" ht="12.75" customHeight="1">
      <c r="A97" s="26" t="str">
        <f t="shared" si="12"/>
        <v> AN 203.409 </v>
      </c>
      <c r="B97" s="16" t="str">
        <f t="shared" si="13"/>
        <v>I</v>
      </c>
      <c r="C97" s="26">
        <f t="shared" si="14"/>
        <v>20417.344000000001</v>
      </c>
      <c r="D97" t="str">
        <f t="shared" si="15"/>
        <v>vis</v>
      </c>
      <c r="E97">
        <f>VLOOKUP(C97,Active!C$21:E$970,3,FALSE)</f>
        <v>-25185.005954277331</v>
      </c>
      <c r="F97" s="16" t="s">
        <v>112</v>
      </c>
      <c r="G97" t="str">
        <f t="shared" si="16"/>
        <v>20417.344</v>
      </c>
      <c r="H97" s="26">
        <f t="shared" si="17"/>
        <v>-25185</v>
      </c>
      <c r="I97" s="53" t="s">
        <v>380</v>
      </c>
      <c r="J97" s="54" t="s">
        <v>381</v>
      </c>
      <c r="K97" s="53">
        <v>-25185</v>
      </c>
      <c r="L97" s="53" t="s">
        <v>221</v>
      </c>
      <c r="M97" s="54" t="s">
        <v>116</v>
      </c>
      <c r="N97" s="54"/>
      <c r="O97" s="55" t="s">
        <v>347</v>
      </c>
      <c r="P97" s="55" t="s">
        <v>47</v>
      </c>
    </row>
    <row r="98" spans="1:16" ht="12.75" customHeight="1">
      <c r="A98" s="26" t="str">
        <f t="shared" si="12"/>
        <v> AN 203.409 </v>
      </c>
      <c r="B98" s="16" t="str">
        <f t="shared" si="13"/>
        <v>I</v>
      </c>
      <c r="C98" s="26">
        <f t="shared" si="14"/>
        <v>20602.618999999999</v>
      </c>
      <c r="D98" t="str">
        <f t="shared" si="15"/>
        <v>vis</v>
      </c>
      <c r="E98">
        <f>VLOOKUP(C98,Active!C$21:E$970,3,FALSE)</f>
        <v>-24990.997823789523</v>
      </c>
      <c r="F98" s="16" t="s">
        <v>112</v>
      </c>
      <c r="G98" t="str">
        <f t="shared" si="16"/>
        <v>20602.619</v>
      </c>
      <c r="H98" s="26">
        <f t="shared" si="17"/>
        <v>-24991</v>
      </c>
      <c r="I98" s="53" t="s">
        <v>382</v>
      </c>
      <c r="J98" s="54" t="s">
        <v>383</v>
      </c>
      <c r="K98" s="53">
        <v>-24991</v>
      </c>
      <c r="L98" s="53" t="s">
        <v>251</v>
      </c>
      <c r="M98" s="54" t="s">
        <v>116</v>
      </c>
      <c r="N98" s="54"/>
      <c r="O98" s="55" t="s">
        <v>347</v>
      </c>
      <c r="P98" s="55" t="s">
        <v>47</v>
      </c>
    </row>
    <row r="99" spans="1:16" ht="12.75" customHeight="1">
      <c r="A99" s="26" t="str">
        <f t="shared" si="12"/>
        <v> AN 203.409 </v>
      </c>
      <c r="B99" s="16" t="str">
        <f t="shared" si="13"/>
        <v>I</v>
      </c>
      <c r="C99" s="26">
        <f t="shared" si="14"/>
        <v>20649.407999999999</v>
      </c>
      <c r="D99" t="str">
        <f t="shared" si="15"/>
        <v>vis</v>
      </c>
      <c r="E99">
        <f>VLOOKUP(C99,Active!C$21:E$970,3,FALSE)</f>
        <v>-24942.003375443041</v>
      </c>
      <c r="F99" s="16" t="s">
        <v>112</v>
      </c>
      <c r="G99" t="str">
        <f t="shared" si="16"/>
        <v>20649.408</v>
      </c>
      <c r="H99" s="26">
        <f t="shared" si="17"/>
        <v>-24942</v>
      </c>
      <c r="I99" s="53" t="s">
        <v>384</v>
      </c>
      <c r="J99" s="54" t="s">
        <v>385</v>
      </c>
      <c r="K99" s="53">
        <v>-24942</v>
      </c>
      <c r="L99" s="53" t="s">
        <v>150</v>
      </c>
      <c r="M99" s="54" t="s">
        <v>116</v>
      </c>
      <c r="N99" s="54"/>
      <c r="O99" s="55" t="s">
        <v>347</v>
      </c>
      <c r="P99" s="55" t="s">
        <v>47</v>
      </c>
    </row>
    <row r="100" spans="1:16" ht="12.75" customHeight="1">
      <c r="A100" s="26" t="str">
        <f t="shared" si="12"/>
        <v> AN 203.409 </v>
      </c>
      <c r="B100" s="16" t="str">
        <f t="shared" si="13"/>
        <v>I</v>
      </c>
      <c r="C100" s="26">
        <f t="shared" si="14"/>
        <v>20711.476999999999</v>
      </c>
      <c r="D100" t="str">
        <f t="shared" si="15"/>
        <v>vis</v>
      </c>
      <c r="E100">
        <f>VLOOKUP(C100,Active!C$21:E$970,3,FALSE)</f>
        <v>-24877.008688349542</v>
      </c>
      <c r="F100" s="16" t="s">
        <v>112</v>
      </c>
      <c r="G100" t="str">
        <f t="shared" si="16"/>
        <v>20711.477</v>
      </c>
      <c r="H100" s="26">
        <f t="shared" si="17"/>
        <v>-24877</v>
      </c>
      <c r="I100" s="53" t="s">
        <v>386</v>
      </c>
      <c r="J100" s="54" t="s">
        <v>387</v>
      </c>
      <c r="K100" s="53">
        <v>-24877</v>
      </c>
      <c r="L100" s="53" t="s">
        <v>183</v>
      </c>
      <c r="M100" s="54" t="s">
        <v>116</v>
      </c>
      <c r="N100" s="54"/>
      <c r="O100" s="55" t="s">
        <v>347</v>
      </c>
      <c r="P100" s="55" t="s">
        <v>47</v>
      </c>
    </row>
    <row r="101" spans="1:16" ht="12.75" customHeight="1">
      <c r="A101" s="26" t="str">
        <f t="shared" si="12"/>
        <v> AN 203.409 </v>
      </c>
      <c r="B101" s="16" t="str">
        <f t="shared" si="13"/>
        <v>I</v>
      </c>
      <c r="C101" s="26">
        <f t="shared" si="14"/>
        <v>20735.357</v>
      </c>
      <c r="D101" t="str">
        <f t="shared" si="15"/>
        <v>vis</v>
      </c>
      <c r="E101">
        <f>VLOOKUP(C101,Active!C$21:E$970,3,FALSE)</f>
        <v>-24852.003079627109</v>
      </c>
      <c r="F101" s="16" t="s">
        <v>112</v>
      </c>
      <c r="G101" t="str">
        <f t="shared" si="16"/>
        <v>20735.357</v>
      </c>
      <c r="H101" s="26">
        <f t="shared" si="17"/>
        <v>-24852</v>
      </c>
      <c r="I101" s="53" t="s">
        <v>388</v>
      </c>
      <c r="J101" s="54" t="s">
        <v>389</v>
      </c>
      <c r="K101" s="53">
        <v>-24852</v>
      </c>
      <c r="L101" s="53" t="s">
        <v>150</v>
      </c>
      <c r="M101" s="54" t="s">
        <v>116</v>
      </c>
      <c r="N101" s="54"/>
      <c r="O101" s="55" t="s">
        <v>347</v>
      </c>
      <c r="P101" s="55" t="s">
        <v>47</v>
      </c>
    </row>
    <row r="102" spans="1:16" ht="12.75" customHeight="1">
      <c r="A102" s="26" t="str">
        <f t="shared" si="12"/>
        <v> AN 266.23 </v>
      </c>
      <c r="B102" s="16" t="str">
        <f t="shared" si="13"/>
        <v>I</v>
      </c>
      <c r="C102" s="26">
        <f t="shared" si="14"/>
        <v>25803.453000000001</v>
      </c>
      <c r="D102" t="str">
        <f t="shared" si="15"/>
        <v>vis</v>
      </c>
      <c r="E102">
        <f>VLOOKUP(C102,Active!C$21:E$970,3,FALSE)</f>
        <v>-19545.017085333475</v>
      </c>
      <c r="F102" s="16" t="s">
        <v>112</v>
      </c>
      <c r="G102" t="str">
        <f t="shared" si="16"/>
        <v>25803.453</v>
      </c>
      <c r="H102" s="26">
        <f t="shared" si="17"/>
        <v>-19545</v>
      </c>
      <c r="I102" s="53" t="s">
        <v>390</v>
      </c>
      <c r="J102" s="54" t="s">
        <v>391</v>
      </c>
      <c r="K102" s="53">
        <v>-19545</v>
      </c>
      <c r="L102" s="53" t="s">
        <v>392</v>
      </c>
      <c r="M102" s="54" t="s">
        <v>116</v>
      </c>
      <c r="N102" s="54"/>
      <c r="O102" s="55" t="s">
        <v>393</v>
      </c>
      <c r="P102" s="55" t="s">
        <v>49</v>
      </c>
    </row>
    <row r="103" spans="1:16" ht="12.75" customHeight="1">
      <c r="A103" s="26" t="str">
        <f t="shared" si="12"/>
        <v> AN 266.23 </v>
      </c>
      <c r="B103" s="16" t="str">
        <f t="shared" si="13"/>
        <v>I</v>
      </c>
      <c r="C103" s="26">
        <f t="shared" si="14"/>
        <v>25804.402999999998</v>
      </c>
      <c r="D103" t="str">
        <f t="shared" si="15"/>
        <v>vis</v>
      </c>
      <c r="E103">
        <f>VLOOKUP(C103,Active!C$21:E$970,3,FALSE)</f>
        <v>-19544.022306092007</v>
      </c>
      <c r="F103" s="16" t="s">
        <v>112</v>
      </c>
      <c r="G103" t="str">
        <f t="shared" si="16"/>
        <v>25804.403</v>
      </c>
      <c r="H103" s="26">
        <f t="shared" si="17"/>
        <v>-19544</v>
      </c>
      <c r="I103" s="53" t="s">
        <v>394</v>
      </c>
      <c r="J103" s="54" t="s">
        <v>395</v>
      </c>
      <c r="K103" s="53">
        <v>-19544</v>
      </c>
      <c r="L103" s="53" t="s">
        <v>396</v>
      </c>
      <c r="M103" s="54" t="s">
        <v>116</v>
      </c>
      <c r="N103" s="54"/>
      <c r="O103" s="55" t="s">
        <v>393</v>
      </c>
      <c r="P103" s="55" t="s">
        <v>49</v>
      </c>
    </row>
    <row r="104" spans="1:16" ht="12.75" customHeight="1">
      <c r="A104" s="26" t="str">
        <f t="shared" si="12"/>
        <v> AN 266.23 </v>
      </c>
      <c r="B104" s="16" t="str">
        <f t="shared" si="13"/>
        <v>I</v>
      </c>
      <c r="C104" s="26">
        <f t="shared" si="14"/>
        <v>25913.286</v>
      </c>
      <c r="D104" t="str">
        <f t="shared" si="15"/>
        <v>vis</v>
      </c>
      <c r="E104">
        <f>VLOOKUP(C104,Active!C$21:E$970,3,FALSE)</f>
        <v>-19430.006992250936</v>
      </c>
      <c r="F104" s="16" t="s">
        <v>112</v>
      </c>
      <c r="G104" t="str">
        <f t="shared" si="16"/>
        <v>25913.286</v>
      </c>
      <c r="H104" s="26">
        <f t="shared" si="17"/>
        <v>-19430</v>
      </c>
      <c r="I104" s="53" t="s">
        <v>397</v>
      </c>
      <c r="J104" s="54" t="s">
        <v>398</v>
      </c>
      <c r="K104" s="53">
        <v>-19430</v>
      </c>
      <c r="L104" s="53" t="s">
        <v>160</v>
      </c>
      <c r="M104" s="54" t="s">
        <v>116</v>
      </c>
      <c r="N104" s="54"/>
      <c r="O104" s="55" t="s">
        <v>393</v>
      </c>
      <c r="P104" s="55" t="s">
        <v>49</v>
      </c>
    </row>
    <row r="105" spans="1:16" ht="12.75" customHeight="1">
      <c r="A105" s="26" t="str">
        <f t="shared" si="12"/>
        <v> AN 266.23 </v>
      </c>
      <c r="B105" s="16" t="str">
        <f t="shared" si="13"/>
        <v>I</v>
      </c>
      <c r="C105" s="26">
        <f t="shared" si="14"/>
        <v>25938.141</v>
      </c>
      <c r="D105" t="str">
        <f t="shared" si="15"/>
        <v>vis</v>
      </c>
      <c r="E105">
        <f>VLOOKUP(C105,Active!C$21:E$970,3,FALSE)</f>
        <v>-19403.98042588594</v>
      </c>
      <c r="F105" s="16" t="s">
        <v>112</v>
      </c>
      <c r="G105" t="str">
        <f t="shared" si="16"/>
        <v>25938.141</v>
      </c>
      <c r="H105" s="26">
        <f t="shared" si="17"/>
        <v>-19404</v>
      </c>
      <c r="I105" s="53" t="s">
        <v>399</v>
      </c>
      <c r="J105" s="54" t="s">
        <v>400</v>
      </c>
      <c r="K105" s="53">
        <v>-19404</v>
      </c>
      <c r="L105" s="53" t="s">
        <v>401</v>
      </c>
      <c r="M105" s="54" t="s">
        <v>116</v>
      </c>
      <c r="N105" s="54"/>
      <c r="O105" s="55" t="s">
        <v>393</v>
      </c>
      <c r="P105" s="55" t="s">
        <v>49</v>
      </c>
    </row>
    <row r="106" spans="1:16" ht="12.75" customHeight="1">
      <c r="A106" s="26" t="str">
        <f t="shared" si="12"/>
        <v> PZ 4.123 </v>
      </c>
      <c r="B106" s="16" t="str">
        <f t="shared" si="13"/>
        <v>I</v>
      </c>
      <c r="C106" s="26">
        <f t="shared" si="14"/>
        <v>26894.062000000002</v>
      </c>
      <c r="D106" t="str">
        <f t="shared" si="15"/>
        <v>vis</v>
      </c>
      <c r="E106">
        <f>VLOOKUP(C106,Active!C$21:E$970,3,FALSE)</f>
        <v>-18403.001091901111</v>
      </c>
      <c r="F106" s="16" t="s">
        <v>112</v>
      </c>
      <c r="G106" t="str">
        <f t="shared" si="16"/>
        <v>26894.062</v>
      </c>
      <c r="H106" s="26">
        <f t="shared" si="17"/>
        <v>-18403</v>
      </c>
      <c r="I106" s="53" t="s">
        <v>402</v>
      </c>
      <c r="J106" s="54" t="s">
        <v>403</v>
      </c>
      <c r="K106" s="53">
        <v>-18403</v>
      </c>
      <c r="L106" s="53" t="s">
        <v>115</v>
      </c>
      <c r="M106" s="54" t="s">
        <v>116</v>
      </c>
      <c r="N106" s="54"/>
      <c r="O106" s="55" t="s">
        <v>404</v>
      </c>
      <c r="P106" s="55" t="s">
        <v>50</v>
      </c>
    </row>
    <row r="107" spans="1:16" ht="12.75" customHeight="1">
      <c r="A107" s="26" t="str">
        <f t="shared" ref="A107:A120" si="18">P107</f>
        <v> PZ 4.123 </v>
      </c>
      <c r="B107" s="16" t="str">
        <f t="shared" ref="B107:B120" si="19">IF(H107=INT(H107),"I","II")</f>
        <v>II</v>
      </c>
      <c r="C107" s="26">
        <f t="shared" ref="C107:C120" si="20">1*G107</f>
        <v>26894.524000000001</v>
      </c>
      <c r="D107" t="str">
        <f t="shared" ref="D107:D120" si="21">VLOOKUP(F107,I$1:J$5,2,FALSE)</f>
        <v>vis</v>
      </c>
      <c r="E107">
        <f>VLOOKUP(C107,Active!C$21:E$970,3,FALSE)</f>
        <v>-18402.517315048943</v>
      </c>
      <c r="F107" s="16" t="s">
        <v>112</v>
      </c>
      <c r="G107" t="str">
        <f t="shared" ref="G107:G120" si="22">MID(I107,3,LEN(I107)-3)</f>
        <v>26894.524</v>
      </c>
      <c r="H107" s="26">
        <f t="shared" ref="H107:H120" si="23">1*K107</f>
        <v>-18402.5</v>
      </c>
      <c r="I107" s="53" t="s">
        <v>405</v>
      </c>
      <c r="J107" s="54" t="s">
        <v>406</v>
      </c>
      <c r="K107" s="53">
        <v>-18402.5</v>
      </c>
      <c r="L107" s="53" t="s">
        <v>407</v>
      </c>
      <c r="M107" s="54" t="s">
        <v>116</v>
      </c>
      <c r="N107" s="54"/>
      <c r="O107" s="55" t="s">
        <v>404</v>
      </c>
      <c r="P107" s="55" t="s">
        <v>50</v>
      </c>
    </row>
    <row r="108" spans="1:16" ht="12.75" customHeight="1">
      <c r="A108" s="26" t="str">
        <f t="shared" si="18"/>
        <v> AAC 2.63 </v>
      </c>
      <c r="B108" s="16" t="str">
        <f t="shared" si="19"/>
        <v>I</v>
      </c>
      <c r="C108" s="26">
        <f t="shared" si="20"/>
        <v>27243.579000000002</v>
      </c>
      <c r="D108" t="str">
        <f t="shared" si="21"/>
        <v>vis</v>
      </c>
      <c r="E108">
        <f>VLOOKUP(C108,Active!C$21:E$970,3,FALSE)</f>
        <v>-18037.009243331642</v>
      </c>
      <c r="F108" s="16" t="s">
        <v>112</v>
      </c>
      <c r="G108" t="str">
        <f t="shared" si="22"/>
        <v>27243.579</v>
      </c>
      <c r="H108" s="26">
        <f t="shared" si="23"/>
        <v>-18037</v>
      </c>
      <c r="I108" s="53" t="s">
        <v>408</v>
      </c>
      <c r="J108" s="54" t="s">
        <v>409</v>
      </c>
      <c r="K108" s="53">
        <v>-18037</v>
      </c>
      <c r="L108" s="53" t="s">
        <v>186</v>
      </c>
      <c r="M108" s="54" t="s">
        <v>116</v>
      </c>
      <c r="N108" s="54"/>
      <c r="O108" s="55" t="s">
        <v>410</v>
      </c>
      <c r="P108" s="55" t="s">
        <v>52</v>
      </c>
    </row>
    <row r="109" spans="1:16" ht="12.75" customHeight="1">
      <c r="A109" s="26" t="str">
        <f t="shared" si="18"/>
        <v> HA 113.77 </v>
      </c>
      <c r="B109" s="16" t="str">
        <f t="shared" si="19"/>
        <v>I</v>
      </c>
      <c r="C109" s="26">
        <f t="shared" si="20"/>
        <v>27664.74</v>
      </c>
      <c r="D109" t="str">
        <f t="shared" si="21"/>
        <v>vis</v>
      </c>
      <c r="E109">
        <f>VLOOKUP(C109,Active!C$21:E$970,3,FALSE)</f>
        <v>-17595.996380050699</v>
      </c>
      <c r="F109" s="16" t="s">
        <v>112</v>
      </c>
      <c r="G109" t="str">
        <f t="shared" si="22"/>
        <v>27664.740</v>
      </c>
      <c r="H109" s="26">
        <f t="shared" si="23"/>
        <v>-17596</v>
      </c>
      <c r="I109" s="53" t="s">
        <v>411</v>
      </c>
      <c r="J109" s="54" t="s">
        <v>412</v>
      </c>
      <c r="K109" s="53">
        <v>-17596</v>
      </c>
      <c r="L109" s="53" t="s">
        <v>248</v>
      </c>
      <c r="M109" s="54" t="s">
        <v>413</v>
      </c>
      <c r="N109" s="54"/>
      <c r="O109" s="55" t="s">
        <v>414</v>
      </c>
      <c r="P109" s="55" t="s">
        <v>53</v>
      </c>
    </row>
    <row r="110" spans="1:16" ht="12.75" customHeight="1">
      <c r="A110" s="26" t="str">
        <f t="shared" si="18"/>
        <v> AN 266.23 </v>
      </c>
      <c r="B110" s="16" t="str">
        <f t="shared" si="19"/>
        <v>I</v>
      </c>
      <c r="C110" s="26">
        <f t="shared" si="20"/>
        <v>28373.34</v>
      </c>
      <c r="D110" t="str">
        <f t="shared" si="21"/>
        <v>vis</v>
      </c>
      <c r="E110">
        <f>VLOOKUP(C110,Active!C$21:E$970,3,FALSE)</f>
        <v>-16853.99577951818</v>
      </c>
      <c r="F110" s="16" t="s">
        <v>112</v>
      </c>
      <c r="G110" t="str">
        <f t="shared" si="22"/>
        <v>28373.340</v>
      </c>
      <c r="H110" s="26">
        <f t="shared" si="23"/>
        <v>-16854</v>
      </c>
      <c r="I110" s="53" t="s">
        <v>415</v>
      </c>
      <c r="J110" s="54" t="s">
        <v>416</v>
      </c>
      <c r="K110" s="53">
        <v>-16854</v>
      </c>
      <c r="L110" s="53" t="s">
        <v>121</v>
      </c>
      <c r="M110" s="54" t="s">
        <v>116</v>
      </c>
      <c r="N110" s="54"/>
      <c r="O110" s="55" t="s">
        <v>393</v>
      </c>
      <c r="P110" s="55" t="s">
        <v>49</v>
      </c>
    </row>
    <row r="111" spans="1:16" ht="12.75" customHeight="1">
      <c r="A111" s="26" t="str">
        <f t="shared" si="18"/>
        <v> AN 266.23 </v>
      </c>
      <c r="B111" s="16" t="str">
        <f t="shared" si="19"/>
        <v>I</v>
      </c>
      <c r="C111" s="26">
        <f t="shared" si="20"/>
        <v>28374.286</v>
      </c>
      <c r="D111" t="str">
        <f t="shared" si="21"/>
        <v>vis</v>
      </c>
      <c r="E111">
        <f>VLOOKUP(C111,Active!C$21:E$970,3,FALSE)</f>
        <v>-16853.005188820884</v>
      </c>
      <c r="F111" s="16" t="s">
        <v>112</v>
      </c>
      <c r="G111" t="str">
        <f t="shared" si="22"/>
        <v>28374.286</v>
      </c>
      <c r="H111" s="26">
        <f t="shared" si="23"/>
        <v>-16853</v>
      </c>
      <c r="I111" s="53" t="s">
        <v>417</v>
      </c>
      <c r="J111" s="54" t="s">
        <v>418</v>
      </c>
      <c r="K111" s="53">
        <v>-16853</v>
      </c>
      <c r="L111" s="53" t="s">
        <v>180</v>
      </c>
      <c r="M111" s="54" t="s">
        <v>116</v>
      </c>
      <c r="N111" s="54"/>
      <c r="O111" s="55" t="s">
        <v>393</v>
      </c>
      <c r="P111" s="55" t="s">
        <v>49</v>
      </c>
    </row>
    <row r="112" spans="1:16" ht="12.75" customHeight="1">
      <c r="A112" s="26" t="str">
        <f t="shared" si="18"/>
        <v> AN 266.23 </v>
      </c>
      <c r="B112" s="16" t="str">
        <f t="shared" si="19"/>
        <v>I</v>
      </c>
      <c r="C112" s="26">
        <f t="shared" si="20"/>
        <v>28395.276000000002</v>
      </c>
      <c r="D112" t="str">
        <f t="shared" si="21"/>
        <v>vis</v>
      </c>
      <c r="E112">
        <f>VLOOKUP(C112,Active!C$21:E$970,3,FALSE)</f>
        <v>-16831.025803264605</v>
      </c>
      <c r="F112" s="16" t="s">
        <v>112</v>
      </c>
      <c r="G112" t="str">
        <f t="shared" si="22"/>
        <v>28395.276</v>
      </c>
      <c r="H112" s="26">
        <f t="shared" si="23"/>
        <v>-16831</v>
      </c>
      <c r="I112" s="53" t="s">
        <v>419</v>
      </c>
      <c r="J112" s="54" t="s">
        <v>420</v>
      </c>
      <c r="K112" s="53">
        <v>-16831</v>
      </c>
      <c r="L112" s="53" t="s">
        <v>421</v>
      </c>
      <c r="M112" s="54" t="s">
        <v>116</v>
      </c>
      <c r="N112" s="54"/>
      <c r="O112" s="55" t="s">
        <v>393</v>
      </c>
      <c r="P112" s="55" t="s">
        <v>49</v>
      </c>
    </row>
    <row r="113" spans="1:16" ht="12.75" customHeight="1">
      <c r="A113" s="26" t="str">
        <f t="shared" si="18"/>
        <v> AN 266.23 </v>
      </c>
      <c r="B113" s="16" t="str">
        <f t="shared" si="19"/>
        <v>I</v>
      </c>
      <c r="C113" s="26">
        <f t="shared" si="20"/>
        <v>28690.379000000001</v>
      </c>
      <c r="D113" t="str">
        <f t="shared" si="21"/>
        <v>vis</v>
      </c>
      <c r="E113">
        <f>VLOOKUP(C113,Active!C$21:E$970,3,FALSE)</f>
        <v>-16522.012815374474</v>
      </c>
      <c r="F113" s="16" t="s">
        <v>112</v>
      </c>
      <c r="G113" t="str">
        <f t="shared" si="22"/>
        <v>28690.379</v>
      </c>
      <c r="H113" s="26">
        <f t="shared" si="23"/>
        <v>-16522</v>
      </c>
      <c r="I113" s="53" t="s">
        <v>422</v>
      </c>
      <c r="J113" s="54" t="s">
        <v>423</v>
      </c>
      <c r="K113" s="53">
        <v>-16522</v>
      </c>
      <c r="L113" s="53" t="s">
        <v>147</v>
      </c>
      <c r="M113" s="54" t="s">
        <v>116</v>
      </c>
      <c r="N113" s="54"/>
      <c r="O113" s="55" t="s">
        <v>393</v>
      </c>
      <c r="P113" s="55" t="s">
        <v>49</v>
      </c>
    </row>
    <row r="114" spans="1:16" ht="12.75" customHeight="1">
      <c r="A114" s="26" t="str">
        <f t="shared" si="18"/>
        <v> AN 266.23 </v>
      </c>
      <c r="B114" s="16" t="str">
        <f t="shared" si="19"/>
        <v>I</v>
      </c>
      <c r="C114" s="26">
        <f t="shared" si="20"/>
        <v>28751.513999999999</v>
      </c>
      <c r="D114" t="str">
        <f t="shared" si="21"/>
        <v>vis</v>
      </c>
      <c r="E114">
        <f>VLOOKUP(C114,Active!C$21:E$970,3,FALSE)</f>
        <v>-16457.996153345746</v>
      </c>
      <c r="F114" s="16" t="s">
        <v>112</v>
      </c>
      <c r="G114" t="str">
        <f t="shared" si="22"/>
        <v>28751.514</v>
      </c>
      <c r="H114" s="26">
        <f t="shared" si="23"/>
        <v>-16458</v>
      </c>
      <c r="I114" s="53" t="s">
        <v>424</v>
      </c>
      <c r="J114" s="54" t="s">
        <v>425</v>
      </c>
      <c r="K114" s="53">
        <v>-16458</v>
      </c>
      <c r="L114" s="53" t="s">
        <v>121</v>
      </c>
      <c r="M114" s="54" t="s">
        <v>116</v>
      </c>
      <c r="N114" s="54"/>
      <c r="O114" s="55" t="s">
        <v>393</v>
      </c>
      <c r="P114" s="55" t="s">
        <v>49</v>
      </c>
    </row>
    <row r="115" spans="1:16" ht="12.75" customHeight="1">
      <c r="A115" s="26" t="str">
        <f t="shared" si="18"/>
        <v> AN 266.23 </v>
      </c>
      <c r="B115" s="16" t="str">
        <f t="shared" si="19"/>
        <v>I</v>
      </c>
      <c r="C115" s="26">
        <f t="shared" si="20"/>
        <v>28752.454000000002</v>
      </c>
      <c r="D115" t="str">
        <f t="shared" si="21"/>
        <v>vis</v>
      </c>
      <c r="E115">
        <f>VLOOKUP(C115,Active!C$21:E$970,3,FALSE)</f>
        <v>-16457.011845464713</v>
      </c>
      <c r="F115" s="16" t="s">
        <v>112</v>
      </c>
      <c r="G115" t="str">
        <f t="shared" si="22"/>
        <v>28752.454</v>
      </c>
      <c r="H115" s="26">
        <f t="shared" si="23"/>
        <v>-16457</v>
      </c>
      <c r="I115" s="53" t="s">
        <v>426</v>
      </c>
      <c r="J115" s="54" t="s">
        <v>427</v>
      </c>
      <c r="K115" s="53">
        <v>-16457</v>
      </c>
      <c r="L115" s="53" t="s">
        <v>350</v>
      </c>
      <c r="M115" s="54" t="s">
        <v>116</v>
      </c>
      <c r="N115" s="54"/>
      <c r="O115" s="55" t="s">
        <v>393</v>
      </c>
      <c r="P115" s="55" t="s">
        <v>49</v>
      </c>
    </row>
    <row r="116" spans="1:16" ht="12.75" customHeight="1">
      <c r="A116" s="26" t="str">
        <f t="shared" si="18"/>
        <v> AN 266.23 </v>
      </c>
      <c r="B116" s="16" t="str">
        <f t="shared" si="19"/>
        <v>I</v>
      </c>
      <c r="C116" s="26">
        <f t="shared" si="20"/>
        <v>28753.414000000001</v>
      </c>
      <c r="D116" t="str">
        <f t="shared" si="21"/>
        <v>vis</v>
      </c>
      <c r="E116">
        <f>VLOOKUP(C116,Active!C$21:E$970,3,FALSE)</f>
        <v>-16456.006594862807</v>
      </c>
      <c r="F116" s="16" t="s">
        <v>112</v>
      </c>
      <c r="G116" t="str">
        <f t="shared" si="22"/>
        <v>28753.414</v>
      </c>
      <c r="H116" s="26">
        <f t="shared" si="23"/>
        <v>-16456</v>
      </c>
      <c r="I116" s="53" t="s">
        <v>428</v>
      </c>
      <c r="J116" s="54" t="s">
        <v>429</v>
      </c>
      <c r="K116" s="53">
        <v>-16456</v>
      </c>
      <c r="L116" s="53" t="s">
        <v>221</v>
      </c>
      <c r="M116" s="54" t="s">
        <v>116</v>
      </c>
      <c r="N116" s="54"/>
      <c r="O116" s="55" t="s">
        <v>393</v>
      </c>
      <c r="P116" s="55" t="s">
        <v>49</v>
      </c>
    </row>
    <row r="117" spans="1:16" ht="12.75" customHeight="1">
      <c r="A117" s="26" t="str">
        <f t="shared" si="18"/>
        <v> AN 266.23 </v>
      </c>
      <c r="B117" s="16" t="str">
        <f t="shared" si="19"/>
        <v>I</v>
      </c>
      <c r="C117" s="26">
        <f t="shared" si="20"/>
        <v>28754.376</v>
      </c>
      <c r="D117" t="str">
        <f t="shared" si="21"/>
        <v>vis</v>
      </c>
      <c r="E117">
        <f>VLOOKUP(C117,Active!C$21:E$970,3,FALSE)</f>
        <v>-16454.99924998881</v>
      </c>
      <c r="F117" s="16" t="s">
        <v>112</v>
      </c>
      <c r="G117" t="str">
        <f t="shared" si="22"/>
        <v>28754.376</v>
      </c>
      <c r="H117" s="26">
        <f t="shared" si="23"/>
        <v>-16455</v>
      </c>
      <c r="I117" s="53" t="s">
        <v>430</v>
      </c>
      <c r="J117" s="54" t="s">
        <v>431</v>
      </c>
      <c r="K117" s="53">
        <v>-16455</v>
      </c>
      <c r="L117" s="53" t="s">
        <v>167</v>
      </c>
      <c r="M117" s="54" t="s">
        <v>116</v>
      </c>
      <c r="N117" s="54"/>
      <c r="O117" s="55" t="s">
        <v>393</v>
      </c>
      <c r="P117" s="55" t="s">
        <v>49</v>
      </c>
    </row>
    <row r="118" spans="1:16" ht="12.75" customHeight="1">
      <c r="A118" s="26" t="str">
        <f t="shared" si="18"/>
        <v> AA 26.342 </v>
      </c>
      <c r="B118" s="16" t="str">
        <f t="shared" si="19"/>
        <v>I</v>
      </c>
      <c r="C118" s="26">
        <f t="shared" si="20"/>
        <v>29136.367999999999</v>
      </c>
      <c r="D118" t="str">
        <f t="shared" si="21"/>
        <v>vis</v>
      </c>
      <c r="E118">
        <f>VLOOKUP(C118,Active!C$21:E$970,3,FALSE)</f>
        <v>-16055.001658401714</v>
      </c>
      <c r="F118" s="16" t="s">
        <v>112</v>
      </c>
      <c r="G118" t="str">
        <f t="shared" si="22"/>
        <v>29136.368</v>
      </c>
      <c r="H118" s="26">
        <f t="shared" si="23"/>
        <v>-16055</v>
      </c>
      <c r="I118" s="53" t="s">
        <v>432</v>
      </c>
      <c r="J118" s="54" t="s">
        <v>433</v>
      </c>
      <c r="K118" s="53">
        <v>-16055</v>
      </c>
      <c r="L118" s="53" t="s">
        <v>124</v>
      </c>
      <c r="M118" s="54" t="s">
        <v>116</v>
      </c>
      <c r="N118" s="54"/>
      <c r="O118" s="55" t="s">
        <v>410</v>
      </c>
      <c r="P118" s="55" t="s">
        <v>54</v>
      </c>
    </row>
    <row r="119" spans="1:16" ht="12.75" customHeight="1">
      <c r="A119" s="26" t="str">
        <f t="shared" si="18"/>
        <v>VSB 43 </v>
      </c>
      <c r="B119" s="16" t="str">
        <f t="shared" si="19"/>
        <v>I</v>
      </c>
      <c r="C119" s="26">
        <f t="shared" si="20"/>
        <v>53200.100899999998</v>
      </c>
      <c r="D119" t="str">
        <f t="shared" si="21"/>
        <v>vis</v>
      </c>
      <c r="E119">
        <f>VLOOKUP(C119,Active!C$21:E$970,3,FALSE)</f>
        <v>9143.0004060269966</v>
      </c>
      <c r="F119" s="16" t="s">
        <v>112</v>
      </c>
      <c r="G119" t="str">
        <f t="shared" si="22"/>
        <v>53200.1009</v>
      </c>
      <c r="H119" s="26">
        <f t="shared" si="23"/>
        <v>9143</v>
      </c>
      <c r="I119" s="53" t="s">
        <v>434</v>
      </c>
      <c r="J119" s="54" t="s">
        <v>435</v>
      </c>
      <c r="K119" s="53">
        <v>9143</v>
      </c>
      <c r="L119" s="53" t="s">
        <v>436</v>
      </c>
      <c r="M119" s="54" t="s">
        <v>258</v>
      </c>
      <c r="N119" s="54" t="s">
        <v>259</v>
      </c>
      <c r="O119" s="55" t="s">
        <v>437</v>
      </c>
      <c r="P119" s="56" t="s">
        <v>97</v>
      </c>
    </row>
    <row r="120" spans="1:16" ht="12.75" customHeight="1">
      <c r="A120" s="26" t="str">
        <f t="shared" si="18"/>
        <v>VSB 45 </v>
      </c>
      <c r="B120" s="16" t="str">
        <f t="shared" si="19"/>
        <v>II</v>
      </c>
      <c r="C120" s="26">
        <f t="shared" si="20"/>
        <v>53954.030200000001</v>
      </c>
      <c r="D120" t="str">
        <f t="shared" si="21"/>
        <v>vis</v>
      </c>
      <c r="E120">
        <f>VLOOKUP(C120,Active!C$21:E$970,3,FALSE)</f>
        <v>9932.4669504230806</v>
      </c>
      <c r="F120" s="16" t="s">
        <v>112</v>
      </c>
      <c r="G120" t="str">
        <f t="shared" si="22"/>
        <v>53954.0302</v>
      </c>
      <c r="H120" s="26">
        <f t="shared" si="23"/>
        <v>9932.5</v>
      </c>
      <c r="I120" s="53" t="s">
        <v>438</v>
      </c>
      <c r="J120" s="54" t="s">
        <v>439</v>
      </c>
      <c r="K120" s="53" t="s">
        <v>440</v>
      </c>
      <c r="L120" s="53" t="s">
        <v>441</v>
      </c>
      <c r="M120" s="54" t="s">
        <v>258</v>
      </c>
      <c r="N120" s="54" t="s">
        <v>259</v>
      </c>
      <c r="O120" s="55" t="s">
        <v>442</v>
      </c>
      <c r="P120" s="56" t="s">
        <v>99</v>
      </c>
    </row>
  </sheetData>
  <sheetProtection selectLockedCells="1" selectUnlockedCells="1"/>
  <hyperlinks>
    <hyperlink ref="P57" r:id="rId1" xr:uid="{00000000-0004-0000-0100-000000000000}"/>
    <hyperlink ref="P71" r:id="rId2" xr:uid="{00000000-0004-0000-0100-000001000000}"/>
    <hyperlink ref="P72" r:id="rId3" xr:uid="{00000000-0004-0000-0100-000002000000}"/>
    <hyperlink ref="P73" r:id="rId4" xr:uid="{00000000-0004-0000-0100-000003000000}"/>
    <hyperlink ref="P74" r:id="rId5" xr:uid="{00000000-0004-0000-0100-000004000000}"/>
    <hyperlink ref="P75" r:id="rId6" xr:uid="{00000000-0004-0000-0100-000005000000}"/>
    <hyperlink ref="P119" r:id="rId7" xr:uid="{00000000-0004-0000-0100-000006000000}"/>
    <hyperlink ref="P120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2023-01-24T04:47:13Z</dcterms:created>
  <dcterms:modified xsi:type="dcterms:W3CDTF">2024-03-05T06:17:38Z</dcterms:modified>
</cp:coreProperties>
</file>