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F210CA2-5F90-46B4-AACA-B49BF1BD7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  <sheet name="BAV" sheetId="3" r:id="rId3"/>
    <sheet name="O-C_Gateway" sheetId="4" r:id="rId4"/>
    <sheet name="Sheet3" sheetId="5" r:id="rId5"/>
    <sheet name="A (old)" sheetId="6" r:id="rId6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13" i="1" l="1"/>
  <c r="F113" i="1"/>
  <c r="G113" i="1" s="1"/>
  <c r="Q113" i="1"/>
  <c r="F4" i="1"/>
  <c r="E111" i="1"/>
  <c r="F111" i="1" s="1"/>
  <c r="G111" i="1" s="1"/>
  <c r="Q111" i="1"/>
  <c r="D9" i="1"/>
  <c r="E9" i="1"/>
  <c r="D11" i="1"/>
  <c r="D12" i="1"/>
  <c r="D13" i="1"/>
  <c r="C17" i="1"/>
  <c r="E21" i="1"/>
  <c r="E11" i="4" s="1"/>
  <c r="Q21" i="1"/>
  <c r="E22" i="1"/>
  <c r="F22" i="1"/>
  <c r="G22" i="1" s="1"/>
  <c r="Q22" i="1"/>
  <c r="E23" i="1"/>
  <c r="F23" i="1" s="1"/>
  <c r="G23" i="1" s="1"/>
  <c r="Q23" i="1"/>
  <c r="E24" i="1"/>
  <c r="E87" i="3" s="1"/>
  <c r="Q24" i="1"/>
  <c r="E25" i="1"/>
  <c r="F25" i="1"/>
  <c r="G25" i="1" s="1"/>
  <c r="Q25" i="1"/>
  <c r="E26" i="1"/>
  <c r="F26" i="1" s="1"/>
  <c r="G26" i="1" s="1"/>
  <c r="H26" i="1" s="1"/>
  <c r="Q26" i="1"/>
  <c r="E27" i="1"/>
  <c r="F27" i="1" s="1"/>
  <c r="G27" i="1" s="1"/>
  <c r="Q27" i="1"/>
  <c r="E28" i="1"/>
  <c r="F28" i="1"/>
  <c r="G28" i="1" s="1"/>
  <c r="Q28" i="1"/>
  <c r="E29" i="1"/>
  <c r="F29" i="1"/>
  <c r="G29" i="1" s="1"/>
  <c r="Q29" i="1"/>
  <c r="E30" i="1"/>
  <c r="F30" i="1" s="1"/>
  <c r="G30" i="1" s="1"/>
  <c r="Q30" i="1"/>
  <c r="E31" i="1"/>
  <c r="E88" i="3" s="1"/>
  <c r="Q31" i="1"/>
  <c r="E32" i="1"/>
  <c r="F32" i="1" s="1"/>
  <c r="G32" i="1" s="1"/>
  <c r="Q32" i="1"/>
  <c r="E33" i="1"/>
  <c r="F33" i="1" s="1"/>
  <c r="U33" i="1" s="1"/>
  <c r="Q33" i="1"/>
  <c r="E34" i="1"/>
  <c r="E17" i="3" s="1"/>
  <c r="F34" i="1"/>
  <c r="G34" i="1" s="1"/>
  <c r="I34" i="1" s="1"/>
  <c r="Q34" i="1"/>
  <c r="E35" i="1"/>
  <c r="Q35" i="1"/>
  <c r="E36" i="1"/>
  <c r="F36" i="1"/>
  <c r="G36" i="1" s="1"/>
  <c r="Q36" i="1"/>
  <c r="E37" i="1"/>
  <c r="F37" i="1" s="1"/>
  <c r="G37" i="1" s="1"/>
  <c r="Q37" i="1"/>
  <c r="E38" i="1"/>
  <c r="F38" i="1" s="1"/>
  <c r="G38" i="1" s="1"/>
  <c r="Q38" i="1"/>
  <c r="E39" i="1"/>
  <c r="E25" i="5" s="1"/>
  <c r="Q39" i="1"/>
  <c r="E40" i="1"/>
  <c r="E26" i="5" s="1"/>
  <c r="F40" i="1"/>
  <c r="G40" i="1" s="1"/>
  <c r="Q40" i="1"/>
  <c r="E41" i="1"/>
  <c r="E27" i="5" s="1"/>
  <c r="Q41" i="1"/>
  <c r="E42" i="1"/>
  <c r="F42" i="1"/>
  <c r="G42" i="1" s="1"/>
  <c r="Q42" i="1"/>
  <c r="E43" i="1"/>
  <c r="F43" i="1" s="1"/>
  <c r="G43" i="1" s="1"/>
  <c r="Q43" i="1"/>
  <c r="E44" i="1"/>
  <c r="E27" i="3" s="1"/>
  <c r="F44" i="1"/>
  <c r="G44" i="1" s="1"/>
  <c r="Q44" i="1"/>
  <c r="E45" i="1"/>
  <c r="F45" i="1"/>
  <c r="G45" i="1" s="1"/>
  <c r="Q45" i="1"/>
  <c r="E46" i="1"/>
  <c r="F46" i="1" s="1"/>
  <c r="G46" i="1" s="1"/>
  <c r="Q46" i="1"/>
  <c r="E47" i="1"/>
  <c r="F47" i="1" s="1"/>
  <c r="G47" i="1" s="1"/>
  <c r="I47" i="1" s="1"/>
  <c r="Q47" i="1"/>
  <c r="E48" i="1"/>
  <c r="E31" i="3" s="1"/>
  <c r="F48" i="1"/>
  <c r="G48" i="1" s="1"/>
  <c r="Q48" i="1"/>
  <c r="E49" i="1"/>
  <c r="F49" i="1" s="1"/>
  <c r="G49" i="1" s="1"/>
  <c r="Q49" i="1"/>
  <c r="E50" i="1"/>
  <c r="E37" i="4" s="1"/>
  <c r="F50" i="1"/>
  <c r="G50" i="1" s="1"/>
  <c r="Q50" i="1"/>
  <c r="E51" i="1"/>
  <c r="Q51" i="1"/>
  <c r="E52" i="1"/>
  <c r="E35" i="3" s="1"/>
  <c r="Q52" i="1"/>
  <c r="E53" i="1"/>
  <c r="F53" i="1" s="1"/>
  <c r="G53" i="1" s="1"/>
  <c r="Q53" i="1"/>
  <c r="E54" i="1"/>
  <c r="E41" i="5" s="1"/>
  <c r="Q54" i="1"/>
  <c r="E55" i="1"/>
  <c r="F55" i="1" s="1"/>
  <c r="G55" i="1" s="1"/>
  <c r="Q55" i="1"/>
  <c r="E56" i="1"/>
  <c r="E43" i="4" s="1"/>
  <c r="Q56" i="1"/>
  <c r="E57" i="1"/>
  <c r="E44" i="4" s="1"/>
  <c r="F57" i="1"/>
  <c r="G57" i="1" s="1"/>
  <c r="Q57" i="1"/>
  <c r="E58" i="1"/>
  <c r="E45" i="4" s="1"/>
  <c r="Q58" i="1"/>
  <c r="E59" i="1"/>
  <c r="Q59" i="1"/>
  <c r="E60" i="1"/>
  <c r="F60" i="1"/>
  <c r="G60" i="1"/>
  <c r="I60" i="1" s="1"/>
  <c r="Q60" i="1"/>
  <c r="E61" i="1"/>
  <c r="E44" i="3" s="1"/>
  <c r="Q61" i="1"/>
  <c r="E62" i="1"/>
  <c r="F62" i="1" s="1"/>
  <c r="G62" i="1" s="1"/>
  <c r="I62" i="1" s="1"/>
  <c r="Q62" i="1"/>
  <c r="E63" i="1"/>
  <c r="F63" i="1"/>
  <c r="G63" i="1" s="1"/>
  <c r="Q63" i="1"/>
  <c r="E64" i="1"/>
  <c r="F64" i="1"/>
  <c r="G64" i="1" s="1"/>
  <c r="K64" i="1" s="1"/>
  <c r="Q64" i="1"/>
  <c r="E65" i="1"/>
  <c r="F65" i="1" s="1"/>
  <c r="G65" i="1" s="1"/>
  <c r="Q65" i="1"/>
  <c r="E66" i="1"/>
  <c r="F66" i="1" s="1"/>
  <c r="G66" i="1" s="1"/>
  <c r="Q66" i="1"/>
  <c r="E67" i="1"/>
  <c r="E61" i="3" s="1"/>
  <c r="F67" i="1"/>
  <c r="G67" i="1" s="1"/>
  <c r="Q67" i="1"/>
  <c r="E68" i="1"/>
  <c r="F68" i="1" s="1"/>
  <c r="G68" i="1" s="1"/>
  <c r="Q68" i="1"/>
  <c r="E69" i="1"/>
  <c r="F69" i="1" s="1"/>
  <c r="G69" i="1" s="1"/>
  <c r="Q69" i="1"/>
  <c r="E70" i="1"/>
  <c r="E63" i="3" s="1"/>
  <c r="Q70" i="1"/>
  <c r="E71" i="1"/>
  <c r="F71" i="1" s="1"/>
  <c r="G71" i="1" s="1"/>
  <c r="Q71" i="1"/>
  <c r="E72" i="1"/>
  <c r="F72" i="1" s="1"/>
  <c r="G72" i="1" s="1"/>
  <c r="Q72" i="1"/>
  <c r="E73" i="1"/>
  <c r="F73" i="1" s="1"/>
  <c r="G73" i="1" s="1"/>
  <c r="Q73" i="1"/>
  <c r="E74" i="1"/>
  <c r="F74" i="1"/>
  <c r="U74" i="1" s="1"/>
  <c r="Q74" i="1"/>
  <c r="E75" i="1"/>
  <c r="F75" i="1" s="1"/>
  <c r="G75" i="1" s="1"/>
  <c r="Q75" i="1"/>
  <c r="E76" i="1"/>
  <c r="F76" i="1"/>
  <c r="G76" i="1"/>
  <c r="J76" i="1" s="1"/>
  <c r="Q76" i="1"/>
  <c r="E77" i="1"/>
  <c r="F77" i="1" s="1"/>
  <c r="G77" i="1" s="1"/>
  <c r="Q77" i="1"/>
  <c r="E78" i="1"/>
  <c r="F78" i="1" s="1"/>
  <c r="G78" i="1" s="1"/>
  <c r="Q78" i="1"/>
  <c r="E79" i="1"/>
  <c r="F79" i="1" s="1"/>
  <c r="G79" i="1" s="1"/>
  <c r="Q79" i="1"/>
  <c r="E80" i="1"/>
  <c r="F80" i="1" s="1"/>
  <c r="G80" i="1" s="1"/>
  <c r="Q80" i="1"/>
  <c r="E81" i="1"/>
  <c r="F81" i="1" s="1"/>
  <c r="G81" i="1" s="1"/>
  <c r="Q81" i="1"/>
  <c r="E82" i="1"/>
  <c r="F82" i="1" s="1"/>
  <c r="G82" i="1" s="1"/>
  <c r="Q82" i="1"/>
  <c r="E83" i="1"/>
  <c r="F83" i="1" s="1"/>
  <c r="G83" i="1" s="1"/>
  <c r="J83" i="1" s="1"/>
  <c r="Q83" i="1"/>
  <c r="E84" i="1"/>
  <c r="F84" i="1"/>
  <c r="G84" i="1" s="1"/>
  <c r="Q84" i="1"/>
  <c r="E85" i="1"/>
  <c r="F85" i="1" s="1"/>
  <c r="G85" i="1" s="1"/>
  <c r="Q85" i="1"/>
  <c r="E86" i="1"/>
  <c r="F86" i="1" s="1"/>
  <c r="G86" i="1" s="1"/>
  <c r="Q86" i="1"/>
  <c r="E87" i="1"/>
  <c r="E68" i="4" s="1"/>
  <c r="Q87" i="1"/>
  <c r="E88" i="1"/>
  <c r="Q88" i="1"/>
  <c r="E89" i="1"/>
  <c r="F89" i="1" s="1"/>
  <c r="G89" i="1" s="1"/>
  <c r="Q89" i="1"/>
  <c r="E90" i="1"/>
  <c r="F90" i="1" s="1"/>
  <c r="G90" i="1" s="1"/>
  <c r="Q90" i="1"/>
  <c r="E91" i="1"/>
  <c r="F91" i="1"/>
  <c r="G91" i="1" s="1"/>
  <c r="K91" i="1" s="1"/>
  <c r="Q91" i="1"/>
  <c r="E92" i="1"/>
  <c r="F92" i="1" s="1"/>
  <c r="G92" i="1" s="1"/>
  <c r="J92" i="1" s="1"/>
  <c r="Q92" i="1"/>
  <c r="E93" i="1"/>
  <c r="F93" i="1"/>
  <c r="G93" i="1" s="1"/>
  <c r="Q93" i="1"/>
  <c r="E94" i="1"/>
  <c r="E75" i="4" s="1"/>
  <c r="F94" i="1"/>
  <c r="G94" i="1" s="1"/>
  <c r="Q94" i="1"/>
  <c r="E95" i="1"/>
  <c r="F95" i="1" s="1"/>
  <c r="G95" i="1" s="1"/>
  <c r="Q95" i="1"/>
  <c r="E96" i="1"/>
  <c r="F96" i="1"/>
  <c r="G96" i="1" s="1"/>
  <c r="Q96" i="1"/>
  <c r="E97" i="1"/>
  <c r="E78" i="4" s="1"/>
  <c r="Q97" i="1"/>
  <c r="E98" i="1"/>
  <c r="F98" i="1"/>
  <c r="G98" i="1" s="1"/>
  <c r="Q98" i="1"/>
  <c r="E99" i="1"/>
  <c r="E79" i="4" s="1"/>
  <c r="Q99" i="1"/>
  <c r="E100" i="1"/>
  <c r="F100" i="1"/>
  <c r="G100" i="1" s="1"/>
  <c r="Q100" i="1"/>
  <c r="E101" i="1"/>
  <c r="F101" i="1" s="1"/>
  <c r="G101" i="1" s="1"/>
  <c r="Q101" i="1"/>
  <c r="E102" i="1"/>
  <c r="F102" i="1"/>
  <c r="G102" i="1" s="1"/>
  <c r="Q102" i="1"/>
  <c r="E103" i="1"/>
  <c r="F103" i="1"/>
  <c r="G103" i="1"/>
  <c r="Q103" i="1"/>
  <c r="E104" i="1"/>
  <c r="F104" i="1" s="1"/>
  <c r="G104" i="1" s="1"/>
  <c r="K104" i="1" s="1"/>
  <c r="Q104" i="1"/>
  <c r="E105" i="1"/>
  <c r="F105" i="1"/>
  <c r="G105" i="1" s="1"/>
  <c r="Q105" i="1"/>
  <c r="E106" i="1"/>
  <c r="F106" i="1"/>
  <c r="G106" i="1" s="1"/>
  <c r="K106" i="1" s="1"/>
  <c r="Q106" i="1"/>
  <c r="E107" i="1"/>
  <c r="F107" i="1" s="1"/>
  <c r="G107" i="1" s="1"/>
  <c r="Q107" i="1"/>
  <c r="E108" i="1"/>
  <c r="F108" i="1" s="1"/>
  <c r="G108" i="1" s="1"/>
  <c r="Q108" i="1"/>
  <c r="E112" i="1"/>
  <c r="F112" i="1" s="1"/>
  <c r="G112" i="1" s="1"/>
  <c r="Q112" i="1"/>
  <c r="E109" i="1"/>
  <c r="F109" i="1"/>
  <c r="G109" i="1" s="1"/>
  <c r="Q109" i="1"/>
  <c r="E110" i="1"/>
  <c r="F110" i="1" s="1"/>
  <c r="G110" i="1" s="1"/>
  <c r="Q110" i="1"/>
  <c r="C7" i="6"/>
  <c r="C8" i="6"/>
  <c r="C19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B11" i="3"/>
  <c r="E11" i="3"/>
  <c r="B12" i="3"/>
  <c r="E12" i="3"/>
  <c r="B13" i="3"/>
  <c r="E13" i="3"/>
  <c r="B14" i="3"/>
  <c r="E14" i="3"/>
  <c r="B15" i="3"/>
  <c r="E15" i="3"/>
  <c r="B16" i="3"/>
  <c r="E16" i="3"/>
  <c r="B17" i="3"/>
  <c r="B18" i="3"/>
  <c r="B19" i="3"/>
  <c r="E19" i="3"/>
  <c r="B20" i="3"/>
  <c r="B21" i="3"/>
  <c r="E21" i="3"/>
  <c r="B22" i="3"/>
  <c r="B23" i="3"/>
  <c r="B24" i="3"/>
  <c r="B25" i="3"/>
  <c r="E25" i="3"/>
  <c r="B26" i="3"/>
  <c r="B27" i="3"/>
  <c r="B28" i="3"/>
  <c r="E28" i="3"/>
  <c r="B29" i="3"/>
  <c r="B30" i="3"/>
  <c r="E30" i="3"/>
  <c r="B31" i="3"/>
  <c r="B32" i="3"/>
  <c r="E32" i="3"/>
  <c r="B33" i="3"/>
  <c r="E33" i="3"/>
  <c r="B34" i="3"/>
  <c r="B35" i="3"/>
  <c r="B36" i="3"/>
  <c r="E36" i="3"/>
  <c r="B37" i="3"/>
  <c r="B38" i="3"/>
  <c r="E38" i="3"/>
  <c r="B39" i="3"/>
  <c r="B40" i="3"/>
  <c r="E40" i="3"/>
  <c r="B41" i="3"/>
  <c r="B42" i="3"/>
  <c r="B43" i="3"/>
  <c r="E43" i="3"/>
  <c r="B44" i="3"/>
  <c r="B45" i="3"/>
  <c r="E45" i="3"/>
  <c r="B46" i="3"/>
  <c r="E46" i="3"/>
  <c r="B47" i="3"/>
  <c r="E47" i="3"/>
  <c r="B48" i="3"/>
  <c r="E48" i="3"/>
  <c r="B49" i="3"/>
  <c r="E49" i="3"/>
  <c r="B50" i="3"/>
  <c r="B51" i="3"/>
  <c r="E51" i="3"/>
  <c r="B52" i="3"/>
  <c r="E52" i="3"/>
  <c r="B53" i="3"/>
  <c r="E53" i="3"/>
  <c r="B54" i="3"/>
  <c r="E54" i="3"/>
  <c r="B55" i="3"/>
  <c r="E55" i="3"/>
  <c r="B56" i="3"/>
  <c r="E56" i="3"/>
  <c r="B57" i="3"/>
  <c r="E57" i="3"/>
  <c r="B58" i="3"/>
  <c r="E58" i="3"/>
  <c r="B59" i="3"/>
  <c r="E59" i="3"/>
  <c r="B60" i="3"/>
  <c r="E60" i="3"/>
  <c r="B61" i="3"/>
  <c r="B62" i="3"/>
  <c r="E62" i="3"/>
  <c r="B63" i="3"/>
  <c r="B64" i="3"/>
  <c r="E64" i="3"/>
  <c r="B65" i="3"/>
  <c r="E65" i="3"/>
  <c r="B66" i="3"/>
  <c r="E66" i="3"/>
  <c r="B67" i="3"/>
  <c r="E67" i="3"/>
  <c r="B68" i="3"/>
  <c r="E68" i="3"/>
  <c r="B69" i="3"/>
  <c r="E69" i="3"/>
  <c r="B70" i="3"/>
  <c r="E70" i="3"/>
  <c r="B71" i="3"/>
  <c r="E71" i="3"/>
  <c r="B72" i="3"/>
  <c r="E72" i="3"/>
  <c r="B73" i="3"/>
  <c r="E73" i="3"/>
  <c r="B74" i="3"/>
  <c r="E74" i="3"/>
  <c r="B75" i="3"/>
  <c r="E75" i="3"/>
  <c r="B76" i="3"/>
  <c r="E76" i="3"/>
  <c r="B77" i="3"/>
  <c r="E77" i="3"/>
  <c r="B78" i="3"/>
  <c r="E78" i="3"/>
  <c r="B79" i="3"/>
  <c r="E79" i="3"/>
  <c r="B80" i="3"/>
  <c r="E80" i="3"/>
  <c r="B81" i="3"/>
  <c r="E81" i="3"/>
  <c r="B82" i="3"/>
  <c r="E82" i="3"/>
  <c r="B83" i="3"/>
  <c r="E83" i="3"/>
  <c r="B84" i="3"/>
  <c r="E84" i="3"/>
  <c r="B85" i="3"/>
  <c r="E85" i="3"/>
  <c r="B86" i="3"/>
  <c r="B87" i="3"/>
  <c r="B88" i="3"/>
  <c r="E12" i="4"/>
  <c r="E15" i="4"/>
  <c r="E16" i="4"/>
  <c r="E17" i="4"/>
  <c r="E18" i="4"/>
  <c r="E20" i="4"/>
  <c r="E21" i="4"/>
  <c r="E23" i="4"/>
  <c r="E25" i="4"/>
  <c r="E29" i="4"/>
  <c r="E32" i="4"/>
  <c r="E34" i="4"/>
  <c r="E36" i="4"/>
  <c r="E39" i="4"/>
  <c r="E40" i="4"/>
  <c r="E42" i="4"/>
  <c r="E47" i="4"/>
  <c r="E48" i="4"/>
  <c r="E49" i="4"/>
  <c r="E50" i="4"/>
  <c r="E51" i="4"/>
  <c r="E52" i="4"/>
  <c r="E54" i="4"/>
  <c r="E55" i="4"/>
  <c r="E56" i="4"/>
  <c r="E57" i="4"/>
  <c r="E60" i="4"/>
  <c r="E61" i="4"/>
  <c r="E64" i="4"/>
  <c r="E67" i="4"/>
  <c r="E71" i="4"/>
  <c r="E72" i="4"/>
  <c r="E74" i="4"/>
  <c r="E77" i="4"/>
  <c r="E80" i="4"/>
  <c r="D81" i="4"/>
  <c r="E81" i="4"/>
  <c r="E82" i="4"/>
  <c r="E83" i="4"/>
  <c r="E84" i="4"/>
  <c r="D85" i="4"/>
  <c r="E85" i="4"/>
  <c r="E86" i="4"/>
  <c r="E88" i="4"/>
  <c r="G4" i="2"/>
  <c r="G5" i="2"/>
  <c r="G6" i="2"/>
  <c r="G7" i="2"/>
  <c r="A9" i="2"/>
  <c r="C9" i="2" s="1"/>
  <c r="N13" i="2" s="1"/>
  <c r="B10" i="2"/>
  <c r="D12" i="2"/>
  <c r="C16" i="2"/>
  <c r="C15" i="2"/>
  <c r="D16" i="2"/>
  <c r="D15" i="2"/>
  <c r="E16" i="2"/>
  <c r="E15" i="2"/>
  <c r="F16" i="2"/>
  <c r="F15" i="2"/>
  <c r="G16" i="2"/>
  <c r="G15" i="2"/>
  <c r="H16" i="2"/>
  <c r="H15" i="2"/>
  <c r="I16" i="2"/>
  <c r="I15" i="2"/>
  <c r="J16" i="2"/>
  <c r="J15" i="2"/>
  <c r="K16" i="2"/>
  <c r="K15" i="2"/>
  <c r="L16" i="2"/>
  <c r="L15" i="2"/>
  <c r="L12" i="2"/>
  <c r="M16" i="2"/>
  <c r="M15" i="2"/>
  <c r="N16" i="2"/>
  <c r="N15" i="2"/>
  <c r="O16" i="2"/>
  <c r="O15" i="2"/>
  <c r="P16" i="2"/>
  <c r="P15" i="2"/>
  <c r="P12" i="2"/>
  <c r="Q16" i="2"/>
  <c r="Q15" i="2"/>
  <c r="D21" i="2"/>
  <c r="K21" i="2" s="1"/>
  <c r="E21" i="2"/>
  <c r="G21" i="2"/>
  <c r="D22" i="2"/>
  <c r="E22" i="2"/>
  <c r="F22" i="2"/>
  <c r="G22" i="2"/>
  <c r="H22" i="2"/>
  <c r="L22" i="2"/>
  <c r="D23" i="2"/>
  <c r="F23" i="2"/>
  <c r="E23" i="2"/>
  <c r="G23" i="2"/>
  <c r="H23" i="2"/>
  <c r="I23" i="2"/>
  <c r="D24" i="2"/>
  <c r="I24" i="2"/>
  <c r="E24" i="2"/>
  <c r="G24" i="2"/>
  <c r="H24" i="2"/>
  <c r="D25" i="2"/>
  <c r="E25" i="2"/>
  <c r="F25" i="2"/>
  <c r="G25" i="2"/>
  <c r="H25" i="2"/>
  <c r="I25" i="2"/>
  <c r="J25" i="2"/>
  <c r="K25" i="2"/>
  <c r="D26" i="2"/>
  <c r="F26" i="2"/>
  <c r="E26" i="2"/>
  <c r="G26" i="2"/>
  <c r="H26" i="2"/>
  <c r="J26" i="2"/>
  <c r="D27" i="2"/>
  <c r="J27" i="2"/>
  <c r="E27" i="2"/>
  <c r="I27" i="2"/>
  <c r="D28" i="2"/>
  <c r="I28" i="2"/>
  <c r="E28" i="2"/>
  <c r="K28" i="2"/>
  <c r="F28" i="2"/>
  <c r="H28" i="2"/>
  <c r="L28" i="2"/>
  <c r="D29" i="2"/>
  <c r="H29" i="2"/>
  <c r="E29" i="2"/>
  <c r="F29" i="2"/>
  <c r="I29" i="2"/>
  <c r="J29" i="2"/>
  <c r="D30" i="2"/>
  <c r="H30" i="2"/>
  <c r="E30" i="2"/>
  <c r="F30" i="2"/>
  <c r="G30" i="2"/>
  <c r="L30" i="2"/>
  <c r="D31" i="2"/>
  <c r="F31" i="2"/>
  <c r="E31" i="2"/>
  <c r="G31" i="2"/>
  <c r="I31" i="2"/>
  <c r="K31" i="2"/>
  <c r="L31" i="2"/>
  <c r="D32" i="2"/>
  <c r="F32" i="2"/>
  <c r="E32" i="2"/>
  <c r="H32" i="2"/>
  <c r="I32" i="2"/>
  <c r="J32" i="2"/>
  <c r="D33" i="2"/>
  <c r="E33" i="2"/>
  <c r="L33" i="2"/>
  <c r="F33" i="2"/>
  <c r="G33" i="2"/>
  <c r="H33" i="2"/>
  <c r="I33" i="2"/>
  <c r="J33" i="2"/>
  <c r="K33" i="2"/>
  <c r="D34" i="2"/>
  <c r="I34" i="2"/>
  <c r="E34" i="2"/>
  <c r="F34" i="2"/>
  <c r="G34" i="2"/>
  <c r="H34" i="2"/>
  <c r="K34" i="2"/>
  <c r="D35" i="2"/>
  <c r="H35" i="2"/>
  <c r="E35" i="2"/>
  <c r="G35" i="2"/>
  <c r="L35" i="2"/>
  <c r="D36" i="2"/>
  <c r="J36" i="2"/>
  <c r="E36" i="2"/>
  <c r="G36" i="2"/>
  <c r="H36" i="2"/>
  <c r="I36" i="2"/>
  <c r="K36" i="2"/>
  <c r="D37" i="2"/>
  <c r="J37" i="2"/>
  <c r="E37" i="2"/>
  <c r="K37" i="2"/>
  <c r="H37" i="2"/>
  <c r="L37" i="2"/>
  <c r="D38" i="2"/>
  <c r="E38" i="2"/>
  <c r="K38" i="2"/>
  <c r="F38" i="2"/>
  <c r="H38" i="2"/>
  <c r="I38" i="2"/>
  <c r="J38" i="2"/>
  <c r="D39" i="2"/>
  <c r="H39" i="2"/>
  <c r="E39" i="2"/>
  <c r="F39" i="2"/>
  <c r="G39" i="2"/>
  <c r="J39" i="2"/>
  <c r="K39" i="2"/>
  <c r="L39" i="2"/>
  <c r="D40" i="2"/>
  <c r="F40" i="2"/>
  <c r="E40" i="2"/>
  <c r="G40" i="2"/>
  <c r="K40" i="2"/>
  <c r="L40" i="2"/>
  <c r="D41" i="2"/>
  <c r="E41" i="2"/>
  <c r="G41" i="2"/>
  <c r="L41" i="2"/>
  <c r="D42" i="2"/>
  <c r="H42" i="2"/>
  <c r="E42" i="2"/>
  <c r="F42" i="2"/>
  <c r="I42" i="2"/>
  <c r="J42" i="2"/>
  <c r="D43" i="2"/>
  <c r="I43" i="2"/>
  <c r="E43" i="2"/>
  <c r="F43" i="2"/>
  <c r="G43" i="2"/>
  <c r="H43" i="2"/>
  <c r="J43" i="2"/>
  <c r="K43" i="2"/>
  <c r="L43" i="2"/>
  <c r="D44" i="2"/>
  <c r="J44" i="2"/>
  <c r="E44" i="2"/>
  <c r="G44" i="2"/>
  <c r="H44" i="2"/>
  <c r="I44" i="2"/>
  <c r="K44" i="2"/>
  <c r="D45" i="2"/>
  <c r="H45" i="2"/>
  <c r="E45" i="2"/>
  <c r="L45" i="2"/>
  <c r="D46" i="2"/>
  <c r="E46" i="2"/>
  <c r="F46" i="2"/>
  <c r="H46" i="2"/>
  <c r="I46" i="2"/>
  <c r="J46" i="2"/>
  <c r="D47" i="2"/>
  <c r="H47" i="2"/>
  <c r="E47" i="2"/>
  <c r="F47" i="2"/>
  <c r="G47" i="2"/>
  <c r="J47" i="2"/>
  <c r="K47" i="2"/>
  <c r="L47" i="2"/>
  <c r="D48" i="2"/>
  <c r="F48" i="2"/>
  <c r="E48" i="2"/>
  <c r="G48" i="2"/>
  <c r="K48" i="2"/>
  <c r="L48" i="2"/>
  <c r="D49" i="2"/>
  <c r="L49" i="2"/>
  <c r="E49" i="2"/>
  <c r="G49" i="2"/>
  <c r="H49" i="2"/>
  <c r="D50" i="2"/>
  <c r="H50" i="2"/>
  <c r="E50" i="2"/>
  <c r="F50" i="2"/>
  <c r="I50" i="2"/>
  <c r="J50" i="2"/>
  <c r="D51" i="2"/>
  <c r="I51" i="2"/>
  <c r="E51" i="2"/>
  <c r="F51" i="2"/>
  <c r="G51" i="2"/>
  <c r="H51" i="2"/>
  <c r="J51" i="2"/>
  <c r="K51" i="2"/>
  <c r="L51" i="2"/>
  <c r="D52" i="2"/>
  <c r="I52" i="2"/>
  <c r="E52" i="2"/>
  <c r="G52" i="2"/>
  <c r="H52" i="2"/>
  <c r="K52" i="2"/>
  <c r="L52" i="2"/>
  <c r="D53" i="2"/>
  <c r="I53" i="2"/>
  <c r="E53" i="2"/>
  <c r="H53" i="2"/>
  <c r="D54" i="2"/>
  <c r="E54" i="2"/>
  <c r="F54" i="2"/>
  <c r="H54" i="2"/>
  <c r="I54" i="2"/>
  <c r="J54" i="2"/>
  <c r="D55" i="2"/>
  <c r="I55" i="2"/>
  <c r="E55" i="2"/>
  <c r="G55" i="2"/>
  <c r="H55" i="2"/>
  <c r="J55" i="2"/>
  <c r="L55" i="2"/>
  <c r="D56" i="2"/>
  <c r="I56" i="2"/>
  <c r="E56" i="2"/>
  <c r="G56" i="2"/>
  <c r="H56" i="2"/>
  <c r="D57" i="2"/>
  <c r="E57" i="2"/>
  <c r="D58" i="2"/>
  <c r="H58" i="2"/>
  <c r="E58" i="2"/>
  <c r="L58" i="2"/>
  <c r="F58" i="2"/>
  <c r="I58" i="2"/>
  <c r="J58" i="2"/>
  <c r="D59" i="2"/>
  <c r="E59" i="2"/>
  <c r="G59" i="2"/>
  <c r="J59" i="2"/>
  <c r="D60" i="2"/>
  <c r="H60" i="2"/>
  <c r="E60" i="2"/>
  <c r="I60" i="2"/>
  <c r="D61" i="2"/>
  <c r="E61" i="2"/>
  <c r="F61" i="2"/>
  <c r="H61" i="2"/>
  <c r="I61" i="2"/>
  <c r="J61" i="2"/>
  <c r="D62" i="2"/>
  <c r="E62" i="2"/>
  <c r="L62" i="2"/>
  <c r="F62" i="2"/>
  <c r="G62" i="2"/>
  <c r="H62" i="2"/>
  <c r="I62" i="2"/>
  <c r="J62" i="2"/>
  <c r="K62" i="2"/>
  <c r="D63" i="2"/>
  <c r="E63" i="2"/>
  <c r="G63" i="2"/>
  <c r="D64" i="2"/>
  <c r="H64" i="2"/>
  <c r="E64" i="2"/>
  <c r="I64" i="2"/>
  <c r="D65" i="2"/>
  <c r="E65" i="2"/>
  <c r="F65" i="2"/>
  <c r="H65" i="2"/>
  <c r="I65" i="2"/>
  <c r="J65" i="2"/>
  <c r="D66" i="2"/>
  <c r="H66" i="2"/>
  <c r="E66" i="2"/>
  <c r="L66" i="2"/>
  <c r="F66" i="2"/>
  <c r="G66" i="2"/>
  <c r="I66" i="2"/>
  <c r="J66" i="2"/>
  <c r="K66" i="2"/>
  <c r="D67" i="2"/>
  <c r="I67" i="2"/>
  <c r="E67" i="2"/>
  <c r="F67" i="2"/>
  <c r="G67" i="2"/>
  <c r="H67" i="2"/>
  <c r="J67" i="2"/>
  <c r="K67" i="2"/>
  <c r="L67" i="2"/>
  <c r="D68" i="2"/>
  <c r="I68" i="2"/>
  <c r="E68" i="2"/>
  <c r="G68" i="2"/>
  <c r="H68" i="2"/>
  <c r="K68" i="2"/>
  <c r="L68" i="2"/>
  <c r="D69" i="2"/>
  <c r="I69" i="2"/>
  <c r="E69" i="2"/>
  <c r="F69" i="2"/>
  <c r="D70" i="2"/>
  <c r="E70" i="2"/>
  <c r="L70" i="2"/>
  <c r="F70" i="2"/>
  <c r="G70" i="2"/>
  <c r="H70" i="2"/>
  <c r="I70" i="2"/>
  <c r="J70" i="2"/>
  <c r="K70" i="2"/>
  <c r="D71" i="2"/>
  <c r="E71" i="2"/>
  <c r="G71" i="2"/>
  <c r="I71" i="2"/>
  <c r="D72" i="2"/>
  <c r="F72" i="2"/>
  <c r="E72" i="2"/>
  <c r="G72" i="2"/>
  <c r="L72" i="2"/>
  <c r="D73" i="2"/>
  <c r="H73" i="2"/>
  <c r="E73" i="2"/>
  <c r="K73" i="2"/>
  <c r="F73" i="2"/>
  <c r="G73" i="2"/>
  <c r="I73" i="2"/>
  <c r="J73" i="2"/>
  <c r="D74" i="2"/>
  <c r="I74" i="2"/>
  <c r="E74" i="2"/>
  <c r="F74" i="2"/>
  <c r="G74" i="2"/>
  <c r="H74" i="2"/>
  <c r="J74" i="2"/>
  <c r="K74" i="2"/>
  <c r="L74" i="2"/>
  <c r="D75" i="2"/>
  <c r="F75" i="2"/>
  <c r="E75" i="2"/>
  <c r="G75" i="2"/>
  <c r="H75" i="2"/>
  <c r="I75" i="2"/>
  <c r="K75" i="2"/>
  <c r="L75" i="2"/>
  <c r="D76" i="2"/>
  <c r="E76" i="2"/>
  <c r="G76" i="2"/>
  <c r="I76" i="2"/>
  <c r="L76" i="2"/>
  <c r="D77" i="2"/>
  <c r="E77" i="2"/>
  <c r="F77" i="2"/>
  <c r="H77" i="2"/>
  <c r="I77" i="2"/>
  <c r="J77" i="2"/>
  <c r="K77" i="2"/>
  <c r="D78" i="2"/>
  <c r="E78" i="2"/>
  <c r="F78" i="2"/>
  <c r="G78" i="2"/>
  <c r="K78" i="2"/>
  <c r="L78" i="2"/>
  <c r="D79" i="2"/>
  <c r="E79" i="2"/>
  <c r="G79" i="2"/>
  <c r="D80" i="2"/>
  <c r="J80" i="2"/>
  <c r="E80" i="2"/>
  <c r="F80" i="2"/>
  <c r="H80" i="2"/>
  <c r="I80" i="2"/>
  <c r="D81" i="2"/>
  <c r="H81" i="2"/>
  <c r="E81" i="2"/>
  <c r="K81" i="2"/>
  <c r="F81" i="2"/>
  <c r="G81" i="2"/>
  <c r="I81" i="2"/>
  <c r="J81" i="2"/>
  <c r="D82" i="2"/>
  <c r="I82" i="2"/>
  <c r="E82" i="2"/>
  <c r="F82" i="2"/>
  <c r="G82" i="2"/>
  <c r="H82" i="2"/>
  <c r="J82" i="2"/>
  <c r="K82" i="2"/>
  <c r="L82" i="2"/>
  <c r="D83" i="2"/>
  <c r="F83" i="2"/>
  <c r="E83" i="2"/>
  <c r="G83" i="2"/>
  <c r="H83" i="2"/>
  <c r="I83" i="2"/>
  <c r="K83" i="2"/>
  <c r="L83" i="2"/>
  <c r="D84" i="2"/>
  <c r="E84" i="2"/>
  <c r="G84" i="2"/>
  <c r="I84" i="2"/>
  <c r="J84" i="2"/>
  <c r="L84" i="2"/>
  <c r="D85" i="2"/>
  <c r="E85" i="2"/>
  <c r="F85" i="2"/>
  <c r="H85" i="2"/>
  <c r="I85" i="2"/>
  <c r="J85" i="2"/>
  <c r="K85" i="2"/>
  <c r="D86" i="2"/>
  <c r="E86" i="2"/>
  <c r="F86" i="2"/>
  <c r="G86" i="2"/>
  <c r="K86" i="2"/>
  <c r="L86" i="2"/>
  <c r="D87" i="2"/>
  <c r="E87" i="2"/>
  <c r="G87" i="2"/>
  <c r="L87" i="2"/>
  <c r="D88" i="2"/>
  <c r="J88" i="2"/>
  <c r="E88" i="2"/>
  <c r="F88" i="2"/>
  <c r="H88" i="2"/>
  <c r="I88" i="2"/>
  <c r="D89" i="2"/>
  <c r="H89" i="2"/>
  <c r="E89" i="2"/>
  <c r="K89" i="2"/>
  <c r="F89" i="2"/>
  <c r="G89" i="2"/>
  <c r="I89" i="2"/>
  <c r="J89" i="2"/>
  <c r="D90" i="2"/>
  <c r="I90" i="2"/>
  <c r="E90" i="2"/>
  <c r="F90" i="2"/>
  <c r="G90" i="2"/>
  <c r="H90" i="2"/>
  <c r="J90" i="2"/>
  <c r="K90" i="2"/>
  <c r="L90" i="2"/>
  <c r="D91" i="2"/>
  <c r="F91" i="2"/>
  <c r="E91" i="2"/>
  <c r="G91" i="2"/>
  <c r="H91" i="2"/>
  <c r="I91" i="2"/>
  <c r="K91" i="2"/>
  <c r="L91" i="2"/>
  <c r="D92" i="2"/>
  <c r="E92" i="2"/>
  <c r="G92" i="2"/>
  <c r="I92" i="2"/>
  <c r="J92" i="2"/>
  <c r="D93" i="2"/>
  <c r="E93" i="2"/>
  <c r="F93" i="2"/>
  <c r="H93" i="2"/>
  <c r="I93" i="2"/>
  <c r="J93" i="2"/>
  <c r="D94" i="2"/>
  <c r="E94" i="2"/>
  <c r="F94" i="2"/>
  <c r="G94" i="2"/>
  <c r="D95" i="2"/>
  <c r="E95" i="2"/>
  <c r="G95" i="2"/>
  <c r="L95" i="2"/>
  <c r="D96" i="2"/>
  <c r="J96" i="2"/>
  <c r="E96" i="2"/>
  <c r="F96" i="2"/>
  <c r="H96" i="2"/>
  <c r="I96" i="2"/>
  <c r="D97" i="2"/>
  <c r="H97" i="2"/>
  <c r="E97" i="2"/>
  <c r="K97" i="2"/>
  <c r="F97" i="2"/>
  <c r="G97" i="2"/>
  <c r="I97" i="2"/>
  <c r="J97" i="2"/>
  <c r="D98" i="2"/>
  <c r="I98" i="2"/>
  <c r="E98" i="2"/>
  <c r="F98" i="2"/>
  <c r="G98" i="2"/>
  <c r="H98" i="2"/>
  <c r="J98" i="2"/>
  <c r="K98" i="2"/>
  <c r="L98" i="2"/>
  <c r="D99" i="2"/>
  <c r="F99" i="2"/>
  <c r="E99" i="2"/>
  <c r="G99" i="2"/>
  <c r="H99" i="2"/>
  <c r="I99" i="2"/>
  <c r="K99" i="2"/>
  <c r="L99" i="2"/>
  <c r="D100" i="2"/>
  <c r="E100" i="2"/>
  <c r="G100" i="2"/>
  <c r="D101" i="2"/>
  <c r="H101" i="2"/>
  <c r="E101" i="2"/>
  <c r="F101" i="2"/>
  <c r="I101" i="2"/>
  <c r="J101" i="2"/>
  <c r="D102" i="2"/>
  <c r="E102" i="2"/>
  <c r="G102" i="2"/>
  <c r="D103" i="2"/>
  <c r="E103" i="2"/>
  <c r="D104" i="2"/>
  <c r="J104" i="2"/>
  <c r="E104" i="2"/>
  <c r="F104" i="2"/>
  <c r="H104" i="2"/>
  <c r="I104" i="2"/>
  <c r="D105" i="2"/>
  <c r="H105" i="2"/>
  <c r="E105" i="2"/>
  <c r="K105" i="2"/>
  <c r="F105" i="2"/>
  <c r="G105" i="2"/>
  <c r="I105" i="2"/>
  <c r="J105" i="2"/>
  <c r="D106" i="2"/>
  <c r="I106" i="2"/>
  <c r="E106" i="2"/>
  <c r="F106" i="2"/>
  <c r="G106" i="2"/>
  <c r="H106" i="2"/>
  <c r="J106" i="2"/>
  <c r="K106" i="2"/>
  <c r="L106" i="2"/>
  <c r="D107" i="2"/>
  <c r="E107" i="2"/>
  <c r="G107" i="2"/>
  <c r="D108" i="2"/>
  <c r="F108" i="2"/>
  <c r="E108" i="2"/>
  <c r="D109" i="2"/>
  <c r="E109" i="2"/>
  <c r="F109" i="2"/>
  <c r="H109" i="2"/>
  <c r="I109" i="2"/>
  <c r="J109" i="2"/>
  <c r="K109" i="2"/>
  <c r="D110" i="2"/>
  <c r="I110" i="2"/>
  <c r="E110" i="2"/>
  <c r="F110" i="2"/>
  <c r="G110" i="2"/>
  <c r="L110" i="2"/>
  <c r="D111" i="2"/>
  <c r="E111" i="2"/>
  <c r="G111" i="2"/>
  <c r="H111" i="2"/>
  <c r="I111" i="2"/>
  <c r="K111" i="2"/>
  <c r="L111" i="2"/>
  <c r="D112" i="2"/>
  <c r="J112" i="2"/>
  <c r="E112" i="2"/>
  <c r="F112" i="2"/>
  <c r="H112" i="2"/>
  <c r="I112" i="2"/>
  <c r="D113" i="2"/>
  <c r="H113" i="2"/>
  <c r="E113" i="2"/>
  <c r="L113" i="2"/>
  <c r="F113" i="2"/>
  <c r="G113" i="2"/>
  <c r="I113" i="2"/>
  <c r="J113" i="2"/>
  <c r="K113" i="2"/>
  <c r="D114" i="2"/>
  <c r="I114" i="2"/>
  <c r="E114" i="2"/>
  <c r="K114" i="2"/>
  <c r="F114" i="2"/>
  <c r="G114" i="2"/>
  <c r="H114" i="2"/>
  <c r="D115" i="2"/>
  <c r="E115" i="2"/>
  <c r="F115" i="2"/>
  <c r="G115" i="2"/>
  <c r="H115" i="2"/>
  <c r="I115" i="2"/>
  <c r="J115" i="2"/>
  <c r="K115" i="2"/>
  <c r="L115" i="2"/>
  <c r="D116" i="2"/>
  <c r="E116" i="2"/>
  <c r="G116" i="2"/>
  <c r="D117" i="2"/>
  <c r="E117" i="2"/>
  <c r="D118" i="2"/>
  <c r="E118" i="2"/>
  <c r="F118" i="2"/>
  <c r="L118" i="2"/>
  <c r="D119" i="2"/>
  <c r="H119" i="2"/>
  <c r="E119" i="2"/>
  <c r="F119" i="2"/>
  <c r="G119" i="2"/>
  <c r="D120" i="2"/>
  <c r="I120" i="2"/>
  <c r="E120" i="2"/>
  <c r="F120" i="2"/>
  <c r="G120" i="2"/>
  <c r="H120" i="2"/>
  <c r="L120" i="2"/>
  <c r="D121" i="2"/>
  <c r="J121" i="2"/>
  <c r="E121" i="2"/>
  <c r="F121" i="2"/>
  <c r="G121" i="2"/>
  <c r="H121" i="2"/>
  <c r="I121" i="2"/>
  <c r="D122" i="2"/>
  <c r="E122" i="2"/>
  <c r="K122" i="2"/>
  <c r="F122" i="2"/>
  <c r="G122" i="2"/>
  <c r="H122" i="2"/>
  <c r="I122" i="2"/>
  <c r="J122" i="2"/>
  <c r="D123" i="2"/>
  <c r="E123" i="2"/>
  <c r="F123" i="2"/>
  <c r="G123" i="2"/>
  <c r="H123" i="2"/>
  <c r="I123" i="2"/>
  <c r="J123" i="2"/>
  <c r="K123" i="2"/>
  <c r="L123" i="2"/>
  <c r="D124" i="2"/>
  <c r="E124" i="2"/>
  <c r="G124" i="2"/>
  <c r="D125" i="2"/>
  <c r="E125" i="2"/>
  <c r="D126" i="2"/>
  <c r="E126" i="2"/>
  <c r="F126" i="2"/>
  <c r="L126" i="2"/>
  <c r="D127" i="2"/>
  <c r="H127" i="2"/>
  <c r="E127" i="2"/>
  <c r="F127" i="2"/>
  <c r="G127" i="2"/>
  <c r="D128" i="2"/>
  <c r="I128" i="2"/>
  <c r="E128" i="2"/>
  <c r="F128" i="2"/>
  <c r="G128" i="2"/>
  <c r="H128" i="2"/>
  <c r="L128" i="2"/>
  <c r="D129" i="2"/>
  <c r="E129" i="2"/>
  <c r="F129" i="2"/>
  <c r="G129" i="2"/>
  <c r="H129" i="2"/>
  <c r="I129" i="2"/>
  <c r="J129" i="2"/>
  <c r="D130" i="2"/>
  <c r="E130" i="2"/>
  <c r="F130" i="2"/>
  <c r="G130" i="2"/>
  <c r="H130" i="2"/>
  <c r="I130" i="2"/>
  <c r="J130" i="2"/>
  <c r="K130" i="2"/>
  <c r="L130" i="2"/>
  <c r="D131" i="2"/>
  <c r="F131" i="2"/>
  <c r="E131" i="2"/>
  <c r="L131" i="2"/>
  <c r="G131" i="2"/>
  <c r="H131" i="2"/>
  <c r="I131" i="2"/>
  <c r="J131" i="2"/>
  <c r="K131" i="2"/>
  <c r="D132" i="2"/>
  <c r="J132" i="2"/>
  <c r="E132" i="2"/>
  <c r="G132" i="2"/>
  <c r="K132" i="2"/>
  <c r="L132" i="2"/>
  <c r="D133" i="2"/>
  <c r="E133" i="2"/>
  <c r="D134" i="2"/>
  <c r="E134" i="2"/>
  <c r="F134" i="2"/>
  <c r="L134" i="2"/>
  <c r="D135" i="2"/>
  <c r="H135" i="2"/>
  <c r="E135" i="2"/>
  <c r="F135" i="2"/>
  <c r="G135" i="2"/>
  <c r="D136" i="2"/>
  <c r="I136" i="2"/>
  <c r="E136" i="2"/>
  <c r="F136" i="2"/>
  <c r="G136" i="2"/>
  <c r="H136" i="2"/>
  <c r="L136" i="2"/>
  <c r="D137" i="2"/>
  <c r="J137" i="2"/>
  <c r="E137" i="2"/>
  <c r="F137" i="2"/>
  <c r="G137" i="2"/>
  <c r="H137" i="2"/>
  <c r="I137" i="2"/>
  <c r="D138" i="2"/>
  <c r="E138" i="2"/>
  <c r="K138" i="2"/>
  <c r="F138" i="2"/>
  <c r="G138" i="2"/>
  <c r="H138" i="2"/>
  <c r="I138" i="2"/>
  <c r="J138" i="2"/>
  <c r="L138" i="2"/>
  <c r="D139" i="2"/>
  <c r="E139" i="2"/>
  <c r="L139" i="2"/>
  <c r="F139" i="2"/>
  <c r="G139" i="2"/>
  <c r="H139" i="2"/>
  <c r="I139" i="2"/>
  <c r="J139" i="2"/>
  <c r="K139" i="2"/>
  <c r="D140" i="2"/>
  <c r="E140" i="2"/>
  <c r="G140" i="2"/>
  <c r="D141" i="2"/>
  <c r="E141" i="2"/>
  <c r="D142" i="2"/>
  <c r="E142" i="2"/>
  <c r="F142" i="2"/>
  <c r="L142" i="2"/>
  <c r="D143" i="2"/>
  <c r="H143" i="2"/>
  <c r="E143" i="2"/>
  <c r="F143" i="2"/>
  <c r="G143" i="2"/>
  <c r="D144" i="2"/>
  <c r="I144" i="2"/>
  <c r="E144" i="2"/>
  <c r="F144" i="2"/>
  <c r="G144" i="2"/>
  <c r="H144" i="2"/>
  <c r="L144" i="2"/>
  <c r="D145" i="2"/>
  <c r="J145" i="2"/>
  <c r="E145" i="2"/>
  <c r="F145" i="2"/>
  <c r="G145" i="2"/>
  <c r="H145" i="2"/>
  <c r="I145" i="2"/>
  <c r="D146" i="2"/>
  <c r="E146" i="2"/>
  <c r="K146" i="2"/>
  <c r="F146" i="2"/>
  <c r="G146" i="2"/>
  <c r="H146" i="2"/>
  <c r="I146" i="2"/>
  <c r="J146" i="2"/>
  <c r="L146" i="2"/>
  <c r="D147" i="2"/>
  <c r="E147" i="2"/>
  <c r="L147" i="2"/>
  <c r="F147" i="2"/>
  <c r="G147" i="2"/>
  <c r="H147" i="2"/>
  <c r="I147" i="2"/>
  <c r="J147" i="2"/>
  <c r="K147" i="2"/>
  <c r="D148" i="2"/>
  <c r="E148" i="2"/>
  <c r="G148" i="2"/>
  <c r="D149" i="2"/>
  <c r="E149" i="2"/>
  <c r="D150" i="2"/>
  <c r="F150" i="2"/>
  <c r="E150" i="2"/>
  <c r="L150" i="2"/>
  <c r="D151" i="2"/>
  <c r="H151" i="2"/>
  <c r="E151" i="2"/>
  <c r="F151" i="2"/>
  <c r="G151" i="2"/>
  <c r="D152" i="2"/>
  <c r="I152" i="2"/>
  <c r="E152" i="2"/>
  <c r="F152" i="2"/>
  <c r="G152" i="2"/>
  <c r="H152" i="2"/>
  <c r="L152" i="2"/>
  <c r="D153" i="2"/>
  <c r="J153" i="2"/>
  <c r="E153" i="2"/>
  <c r="F153" i="2"/>
  <c r="G153" i="2"/>
  <c r="H153" i="2"/>
  <c r="I153" i="2"/>
  <c r="D154" i="2"/>
  <c r="E154" i="2"/>
  <c r="K154" i="2"/>
  <c r="F154" i="2"/>
  <c r="G154" i="2"/>
  <c r="H154" i="2"/>
  <c r="I154" i="2"/>
  <c r="J154" i="2"/>
  <c r="L154" i="2"/>
  <c r="D155" i="2"/>
  <c r="E155" i="2"/>
  <c r="L155" i="2"/>
  <c r="F155" i="2"/>
  <c r="G155" i="2"/>
  <c r="H155" i="2"/>
  <c r="I155" i="2"/>
  <c r="J155" i="2"/>
  <c r="K155" i="2"/>
  <c r="D156" i="2"/>
  <c r="E156" i="2"/>
  <c r="G156" i="2"/>
  <c r="H156" i="2"/>
  <c r="J156" i="2"/>
  <c r="K156" i="2"/>
  <c r="L156" i="2"/>
  <c r="D157" i="2"/>
  <c r="E157" i="2"/>
  <c r="I157" i="2"/>
  <c r="K157" i="2"/>
  <c r="L157" i="2"/>
  <c r="D158" i="2"/>
  <c r="E158" i="2"/>
  <c r="F158" i="2"/>
  <c r="J158" i="2"/>
  <c r="L158" i="2"/>
  <c r="D159" i="2"/>
  <c r="H159" i="2"/>
  <c r="E159" i="2"/>
  <c r="F159" i="2"/>
  <c r="G159" i="2"/>
  <c r="K159" i="2"/>
  <c r="D160" i="2"/>
  <c r="E160" i="2"/>
  <c r="F160" i="2"/>
  <c r="G160" i="2"/>
  <c r="H160" i="2"/>
  <c r="L160" i="2"/>
  <c r="D161" i="2"/>
  <c r="J161" i="2"/>
  <c r="E161" i="2"/>
  <c r="F161" i="2"/>
  <c r="G161" i="2"/>
  <c r="H161" i="2"/>
  <c r="I161" i="2"/>
  <c r="D162" i="2"/>
  <c r="E162" i="2"/>
  <c r="K162" i="2"/>
  <c r="F162" i="2"/>
  <c r="G162" i="2"/>
  <c r="H162" i="2"/>
  <c r="I162" i="2"/>
  <c r="J162" i="2"/>
  <c r="L162" i="2"/>
  <c r="D163" i="2"/>
  <c r="E163" i="2"/>
  <c r="L163" i="2"/>
  <c r="F163" i="2"/>
  <c r="G163" i="2"/>
  <c r="H163" i="2"/>
  <c r="I163" i="2"/>
  <c r="J163" i="2"/>
  <c r="K163" i="2"/>
  <c r="D164" i="2"/>
  <c r="E164" i="2"/>
  <c r="G164" i="2"/>
  <c r="D165" i="2"/>
  <c r="I165" i="2"/>
  <c r="E165" i="2"/>
  <c r="G165" i="2"/>
  <c r="L165" i="2"/>
  <c r="D166" i="2"/>
  <c r="E166" i="2"/>
  <c r="G166" i="2"/>
  <c r="F166" i="2"/>
  <c r="J166" i="2"/>
  <c r="K166" i="2"/>
  <c r="L166" i="2"/>
  <c r="D167" i="2"/>
  <c r="F167" i="2"/>
  <c r="E167" i="2"/>
  <c r="G167" i="2"/>
  <c r="K167" i="2"/>
  <c r="D168" i="2"/>
  <c r="E168" i="2"/>
  <c r="F168" i="2"/>
  <c r="G168" i="2"/>
  <c r="L168" i="2"/>
  <c r="D169" i="2"/>
  <c r="J169" i="2"/>
  <c r="E169" i="2"/>
  <c r="F169" i="2"/>
  <c r="H169" i="2"/>
  <c r="I169" i="2"/>
  <c r="D170" i="2"/>
  <c r="E170" i="2"/>
  <c r="K170" i="2"/>
  <c r="F170" i="2"/>
  <c r="G170" i="2"/>
  <c r="H170" i="2"/>
  <c r="I170" i="2"/>
  <c r="J170" i="2"/>
  <c r="L170" i="2"/>
  <c r="D171" i="2"/>
  <c r="E171" i="2"/>
  <c r="L171" i="2"/>
  <c r="F171" i="2"/>
  <c r="G171" i="2"/>
  <c r="H171" i="2"/>
  <c r="I171" i="2"/>
  <c r="J171" i="2"/>
  <c r="K171" i="2"/>
  <c r="D172" i="2"/>
  <c r="F172" i="2"/>
  <c r="E172" i="2"/>
  <c r="G172" i="2"/>
  <c r="H172" i="2"/>
  <c r="I172" i="2"/>
  <c r="J172" i="2"/>
  <c r="L172" i="2"/>
  <c r="D173" i="2"/>
  <c r="E173" i="2"/>
  <c r="I173" i="2"/>
  <c r="D174" i="2"/>
  <c r="E174" i="2"/>
  <c r="D175" i="2"/>
  <c r="E175" i="2"/>
  <c r="G175" i="2"/>
  <c r="D176" i="2"/>
  <c r="E176" i="2"/>
  <c r="G176" i="2"/>
  <c r="F176" i="2"/>
  <c r="H176" i="2"/>
  <c r="D177" i="2"/>
  <c r="J177" i="2"/>
  <c r="E177" i="2"/>
  <c r="F177" i="2"/>
  <c r="G177" i="2"/>
  <c r="H177" i="2"/>
  <c r="I177" i="2"/>
  <c r="D178" i="2"/>
  <c r="E178" i="2"/>
  <c r="K178" i="2"/>
  <c r="F178" i="2"/>
  <c r="G178" i="2"/>
  <c r="H178" i="2"/>
  <c r="I178" i="2"/>
  <c r="J178" i="2"/>
  <c r="L178" i="2"/>
  <c r="D179" i="2"/>
  <c r="E179" i="2"/>
  <c r="L179" i="2"/>
  <c r="F179" i="2"/>
  <c r="G179" i="2"/>
  <c r="H179" i="2"/>
  <c r="I179" i="2"/>
  <c r="J179" i="2"/>
  <c r="K179" i="2"/>
  <c r="D180" i="2"/>
  <c r="E180" i="2"/>
  <c r="G180" i="2"/>
  <c r="D181" i="2"/>
  <c r="I181" i="2"/>
  <c r="E181" i="2"/>
  <c r="G181" i="2"/>
  <c r="L181" i="2"/>
  <c r="D182" i="2"/>
  <c r="E182" i="2"/>
  <c r="G182" i="2"/>
  <c r="F182" i="2"/>
  <c r="J182" i="2"/>
  <c r="K182" i="2"/>
  <c r="L182" i="2"/>
  <c r="D183" i="2"/>
  <c r="E183" i="2"/>
  <c r="F183" i="2"/>
  <c r="G183" i="2"/>
  <c r="K183" i="2"/>
  <c r="D184" i="2"/>
  <c r="I184" i="2"/>
  <c r="E184" i="2"/>
  <c r="F184" i="2"/>
  <c r="H184" i="2"/>
  <c r="D185" i="2"/>
  <c r="J185" i="2"/>
  <c r="E185" i="2"/>
  <c r="F185" i="2"/>
  <c r="G185" i="2"/>
  <c r="H185" i="2"/>
  <c r="I185" i="2"/>
  <c r="K185" i="2"/>
  <c r="D186" i="2"/>
  <c r="I186" i="2"/>
  <c r="E186" i="2"/>
  <c r="K186" i="2"/>
  <c r="F186" i="2"/>
  <c r="G186" i="2"/>
  <c r="H186" i="2"/>
  <c r="D187" i="2"/>
  <c r="E187" i="2"/>
  <c r="L187" i="2"/>
  <c r="F187" i="2"/>
  <c r="G187" i="2"/>
  <c r="H187" i="2"/>
  <c r="I187" i="2"/>
  <c r="J187" i="2"/>
  <c r="K187" i="2"/>
  <c r="D188" i="2"/>
  <c r="E188" i="2"/>
  <c r="G188" i="2"/>
  <c r="K188" i="2"/>
  <c r="L188" i="2"/>
  <c r="D189" i="2"/>
  <c r="E189" i="2"/>
  <c r="L189" i="2"/>
  <c r="G189" i="2"/>
  <c r="I189" i="2"/>
  <c r="K189" i="2"/>
  <c r="D190" i="2"/>
  <c r="L190" i="2"/>
  <c r="E190" i="2"/>
  <c r="G190" i="2"/>
  <c r="D191" i="2"/>
  <c r="H191" i="2"/>
  <c r="E191" i="2"/>
  <c r="K191" i="2"/>
  <c r="F191" i="2"/>
  <c r="G191" i="2"/>
  <c r="J191" i="2"/>
  <c r="D192" i="2"/>
  <c r="J192" i="2"/>
  <c r="E192" i="2"/>
  <c r="F192" i="2"/>
  <c r="G192" i="2"/>
  <c r="H192" i="2"/>
  <c r="I192" i="2"/>
  <c r="K192" i="2"/>
  <c r="D193" i="2"/>
  <c r="E193" i="2"/>
  <c r="G193" i="2"/>
  <c r="I193" i="2"/>
  <c r="J193" i="2"/>
  <c r="L193" i="2"/>
  <c r="D194" i="2"/>
  <c r="E194" i="2"/>
  <c r="F194" i="2"/>
  <c r="H194" i="2"/>
  <c r="I194" i="2"/>
  <c r="J194" i="2"/>
  <c r="K194" i="2"/>
  <c r="D195" i="2"/>
  <c r="E195" i="2"/>
  <c r="F195" i="2"/>
  <c r="G195" i="2"/>
  <c r="K195" i="2"/>
  <c r="L195" i="2"/>
  <c r="D196" i="2"/>
  <c r="E196" i="2"/>
  <c r="G196" i="2"/>
  <c r="L196" i="2"/>
  <c r="D197" i="2"/>
  <c r="I197" i="2"/>
  <c r="E197" i="2"/>
  <c r="F197" i="2"/>
  <c r="H197" i="2"/>
  <c r="D198" i="2"/>
  <c r="H198" i="2"/>
  <c r="E198" i="2"/>
  <c r="F198" i="2"/>
  <c r="G198" i="2"/>
  <c r="I198" i="2"/>
  <c r="D199" i="2"/>
  <c r="I199" i="2"/>
  <c r="E199" i="2"/>
  <c r="K199" i="2"/>
  <c r="F199" i="2"/>
  <c r="G199" i="2"/>
  <c r="H199" i="2"/>
  <c r="J199" i="2"/>
  <c r="L199" i="2"/>
  <c r="D200" i="2"/>
  <c r="J200" i="2"/>
  <c r="E200" i="2"/>
  <c r="F200" i="2"/>
  <c r="G200" i="2"/>
  <c r="H200" i="2"/>
  <c r="I200" i="2"/>
  <c r="K200" i="2"/>
  <c r="D201" i="2"/>
  <c r="E201" i="2"/>
  <c r="G201" i="2"/>
  <c r="I201" i="2"/>
  <c r="J201" i="2"/>
  <c r="L201" i="2"/>
  <c r="D202" i="2"/>
  <c r="E202" i="2"/>
  <c r="F202" i="2"/>
  <c r="H202" i="2"/>
  <c r="I202" i="2"/>
  <c r="J202" i="2"/>
  <c r="K202" i="2"/>
  <c r="D203" i="2"/>
  <c r="E203" i="2"/>
  <c r="F203" i="2"/>
  <c r="G203" i="2"/>
  <c r="K203" i="2"/>
  <c r="L203" i="2"/>
  <c r="D204" i="2"/>
  <c r="E204" i="2"/>
  <c r="G204" i="2"/>
  <c r="L204" i="2"/>
  <c r="D205" i="2"/>
  <c r="I205" i="2"/>
  <c r="E205" i="2"/>
  <c r="F205" i="2"/>
  <c r="H205" i="2"/>
  <c r="D206" i="2"/>
  <c r="H206" i="2"/>
  <c r="E206" i="2"/>
  <c r="F206" i="2"/>
  <c r="G206" i="2"/>
  <c r="I206" i="2"/>
  <c r="D207" i="2"/>
  <c r="I207" i="2"/>
  <c r="E207" i="2"/>
  <c r="K207" i="2"/>
  <c r="F207" i="2"/>
  <c r="G207" i="2"/>
  <c r="H207" i="2"/>
  <c r="J207" i="2"/>
  <c r="L207" i="2"/>
  <c r="D208" i="2"/>
  <c r="J208" i="2"/>
  <c r="E208" i="2"/>
  <c r="F208" i="2"/>
  <c r="G208" i="2"/>
  <c r="H208" i="2"/>
  <c r="I208" i="2"/>
  <c r="K208" i="2"/>
  <c r="D209" i="2"/>
  <c r="F209" i="2"/>
  <c r="E209" i="2"/>
  <c r="K209" i="2"/>
  <c r="G209" i="2"/>
  <c r="H209" i="2"/>
  <c r="I209" i="2"/>
  <c r="J209" i="2"/>
  <c r="L209" i="2"/>
  <c r="D210" i="2"/>
  <c r="E210" i="2"/>
  <c r="F210" i="2"/>
  <c r="H210" i="2"/>
  <c r="I210" i="2"/>
  <c r="J210" i="2"/>
  <c r="D211" i="2"/>
  <c r="E211" i="2"/>
  <c r="G211" i="2"/>
  <c r="D212" i="2"/>
  <c r="E212" i="2"/>
  <c r="G212" i="2"/>
  <c r="L212" i="2"/>
  <c r="D213" i="2"/>
  <c r="I213" i="2"/>
  <c r="E213" i="2"/>
  <c r="J213" i="2"/>
  <c r="L213" i="2"/>
  <c r="D214" i="2"/>
  <c r="H214" i="2"/>
  <c r="E214" i="2"/>
  <c r="F214" i="2"/>
  <c r="G214" i="2"/>
  <c r="I214" i="2"/>
  <c r="K214" i="2"/>
  <c r="L214" i="2"/>
  <c r="D215" i="2"/>
  <c r="I215" i="2"/>
  <c r="E215" i="2"/>
  <c r="F215" i="2"/>
  <c r="G215" i="2"/>
  <c r="D216" i="2"/>
  <c r="J216" i="2"/>
  <c r="E216" i="2"/>
  <c r="F216" i="2"/>
  <c r="G216" i="2"/>
  <c r="H216" i="2"/>
  <c r="I216" i="2"/>
  <c r="K216" i="2"/>
  <c r="L216" i="2"/>
  <c r="D217" i="2"/>
  <c r="E217" i="2"/>
  <c r="D218" i="2"/>
  <c r="E218" i="2"/>
  <c r="L218" i="2"/>
  <c r="F218" i="2"/>
  <c r="G218" i="2"/>
  <c r="H218" i="2"/>
  <c r="I218" i="2"/>
  <c r="J218" i="2"/>
  <c r="K218" i="2"/>
  <c r="D219" i="2"/>
  <c r="E219" i="2"/>
  <c r="F219" i="2"/>
  <c r="G219" i="2"/>
  <c r="H219" i="2"/>
  <c r="I219" i="2"/>
  <c r="J219" i="2"/>
  <c r="K219" i="2"/>
  <c r="L219" i="2"/>
  <c r="D220" i="2"/>
  <c r="F220" i="2"/>
  <c r="E220" i="2"/>
  <c r="G220" i="2"/>
  <c r="H220" i="2"/>
  <c r="I220" i="2"/>
  <c r="J220" i="2"/>
  <c r="K220" i="2"/>
  <c r="L220" i="2"/>
  <c r="D221" i="2"/>
  <c r="H221" i="2"/>
  <c r="E221" i="2"/>
  <c r="F221" i="2"/>
  <c r="D222" i="2"/>
  <c r="H222" i="2"/>
  <c r="E222" i="2"/>
  <c r="K222" i="2"/>
  <c r="F222" i="2"/>
  <c r="I222" i="2"/>
  <c r="J222" i="2"/>
  <c r="D223" i="2"/>
  <c r="I223" i="2"/>
  <c r="E223" i="2"/>
  <c r="G223" i="2"/>
  <c r="H223" i="2"/>
  <c r="J223" i="2"/>
  <c r="L223" i="2"/>
  <c r="D224" i="2"/>
  <c r="H224" i="2"/>
  <c r="E224" i="2"/>
  <c r="F224" i="2"/>
  <c r="G224" i="2"/>
  <c r="L224" i="2"/>
  <c r="D225" i="2"/>
  <c r="I225" i="2"/>
  <c r="E225" i="2"/>
  <c r="G225" i="2"/>
  <c r="H225" i="2"/>
  <c r="D226" i="2"/>
  <c r="E226" i="2"/>
  <c r="F226" i="2"/>
  <c r="H226" i="2"/>
  <c r="I226" i="2"/>
  <c r="J226" i="2"/>
  <c r="D227" i="2"/>
  <c r="E227" i="2"/>
  <c r="L227" i="2"/>
  <c r="F227" i="2"/>
  <c r="G227" i="2"/>
  <c r="H227" i="2"/>
  <c r="I227" i="2"/>
  <c r="J227" i="2"/>
  <c r="K227" i="2"/>
  <c r="D228" i="2"/>
  <c r="F228" i="2"/>
  <c r="E228" i="2"/>
  <c r="G228" i="2"/>
  <c r="H228" i="2"/>
  <c r="I228" i="2"/>
  <c r="J228" i="2"/>
  <c r="K228" i="2"/>
  <c r="L228" i="2"/>
  <c r="D229" i="2"/>
  <c r="F229" i="2"/>
  <c r="E229" i="2"/>
  <c r="G229" i="2"/>
  <c r="I229" i="2"/>
  <c r="K229" i="2"/>
  <c r="L229" i="2"/>
  <c r="D230" i="2"/>
  <c r="L230" i="2"/>
  <c r="E230" i="2"/>
  <c r="G230" i="2"/>
  <c r="D231" i="2"/>
  <c r="H231" i="2"/>
  <c r="E231" i="2"/>
  <c r="F231" i="2"/>
  <c r="J231" i="2"/>
  <c r="D232" i="2"/>
  <c r="H232" i="2"/>
  <c r="E232" i="2"/>
  <c r="F232" i="2"/>
  <c r="G232" i="2"/>
  <c r="L232" i="2"/>
  <c r="D233" i="2"/>
  <c r="I233" i="2"/>
  <c r="E233" i="2"/>
  <c r="G233" i="2"/>
  <c r="H233" i="2"/>
  <c r="D234" i="2"/>
  <c r="E234" i="2"/>
  <c r="F234" i="2"/>
  <c r="H234" i="2"/>
  <c r="I234" i="2"/>
  <c r="J234" i="2"/>
  <c r="D235" i="2"/>
  <c r="E235" i="2"/>
  <c r="F235" i="2"/>
  <c r="G235" i="2"/>
  <c r="H235" i="2"/>
  <c r="I235" i="2"/>
  <c r="J235" i="2"/>
  <c r="K235" i="2"/>
  <c r="L235" i="2"/>
  <c r="D236" i="2"/>
  <c r="F236" i="2"/>
  <c r="E236" i="2"/>
  <c r="G236" i="2"/>
  <c r="H236" i="2"/>
  <c r="I236" i="2"/>
  <c r="J236" i="2"/>
  <c r="K236" i="2"/>
  <c r="L236" i="2"/>
  <c r="D237" i="2"/>
  <c r="F237" i="2"/>
  <c r="E237" i="2"/>
  <c r="G237" i="2"/>
  <c r="I237" i="2"/>
  <c r="K237" i="2"/>
  <c r="L237" i="2"/>
  <c r="D238" i="2"/>
  <c r="E238" i="2"/>
  <c r="G238" i="2"/>
  <c r="L238" i="2"/>
  <c r="D239" i="2"/>
  <c r="H239" i="2"/>
  <c r="E239" i="2"/>
  <c r="F239" i="2"/>
  <c r="J239" i="2"/>
  <c r="D240" i="2"/>
  <c r="H240" i="2"/>
  <c r="E240" i="2"/>
  <c r="F240" i="2"/>
  <c r="G240" i="2"/>
  <c r="L240" i="2"/>
  <c r="D241" i="2"/>
  <c r="I241" i="2"/>
  <c r="E241" i="2"/>
  <c r="G241" i="2"/>
  <c r="H241" i="2"/>
  <c r="D242" i="2"/>
  <c r="E242" i="2"/>
  <c r="F242" i="2"/>
  <c r="H242" i="2"/>
  <c r="I242" i="2"/>
  <c r="J242" i="2"/>
  <c r="D243" i="2"/>
  <c r="E243" i="2"/>
  <c r="L243" i="2"/>
  <c r="F243" i="2"/>
  <c r="G243" i="2"/>
  <c r="H243" i="2"/>
  <c r="I243" i="2"/>
  <c r="J243" i="2"/>
  <c r="K243" i="2"/>
  <c r="D244" i="2"/>
  <c r="F244" i="2"/>
  <c r="E244" i="2"/>
  <c r="G244" i="2"/>
  <c r="H244" i="2"/>
  <c r="I244" i="2"/>
  <c r="J244" i="2"/>
  <c r="K244" i="2"/>
  <c r="L244" i="2"/>
  <c r="D245" i="2"/>
  <c r="F245" i="2"/>
  <c r="E245" i="2"/>
  <c r="G245" i="2"/>
  <c r="I245" i="2"/>
  <c r="K245" i="2"/>
  <c r="L245" i="2"/>
  <c r="D246" i="2"/>
  <c r="E246" i="2"/>
  <c r="G246" i="2"/>
  <c r="L246" i="2"/>
  <c r="D247" i="2"/>
  <c r="H247" i="2"/>
  <c r="E247" i="2"/>
  <c r="F247" i="2"/>
  <c r="J247" i="2"/>
  <c r="D248" i="2"/>
  <c r="H248" i="2"/>
  <c r="E248" i="2"/>
  <c r="F248" i="2"/>
  <c r="G248" i="2"/>
  <c r="L248" i="2"/>
  <c r="D249" i="2"/>
  <c r="I249" i="2"/>
  <c r="E249" i="2"/>
  <c r="G249" i="2"/>
  <c r="H249" i="2"/>
  <c r="D250" i="2"/>
  <c r="E250" i="2"/>
  <c r="F250" i="2"/>
  <c r="H250" i="2"/>
  <c r="I250" i="2"/>
  <c r="J250" i="2"/>
  <c r="D251" i="2"/>
  <c r="E251" i="2"/>
  <c r="F251" i="2"/>
  <c r="G251" i="2"/>
  <c r="H251" i="2"/>
  <c r="I251" i="2"/>
  <c r="J251" i="2"/>
  <c r="K251" i="2"/>
  <c r="L251" i="2"/>
  <c r="D252" i="2"/>
  <c r="F252" i="2"/>
  <c r="E252" i="2"/>
  <c r="G252" i="2"/>
  <c r="H252" i="2"/>
  <c r="I252" i="2"/>
  <c r="J252" i="2"/>
  <c r="K252" i="2"/>
  <c r="L252" i="2"/>
  <c r="D253" i="2"/>
  <c r="F253" i="2"/>
  <c r="E253" i="2"/>
  <c r="G253" i="2"/>
  <c r="I253" i="2"/>
  <c r="K253" i="2"/>
  <c r="L253" i="2"/>
  <c r="D254" i="2"/>
  <c r="E254" i="2"/>
  <c r="G254" i="2"/>
  <c r="L254" i="2"/>
  <c r="D255" i="2"/>
  <c r="H255" i="2"/>
  <c r="E255" i="2"/>
  <c r="F255" i="2"/>
  <c r="J255" i="2"/>
  <c r="D256" i="2"/>
  <c r="H256" i="2"/>
  <c r="E256" i="2"/>
  <c r="F256" i="2"/>
  <c r="G256" i="2"/>
  <c r="L256" i="2"/>
  <c r="D257" i="2"/>
  <c r="I257" i="2"/>
  <c r="E257" i="2"/>
  <c r="G257" i="2"/>
  <c r="H257" i="2"/>
  <c r="D258" i="2"/>
  <c r="E258" i="2"/>
  <c r="F258" i="2"/>
  <c r="H258" i="2"/>
  <c r="I258" i="2"/>
  <c r="J258" i="2"/>
  <c r="D259" i="2"/>
  <c r="E259" i="2"/>
  <c r="F259" i="2"/>
  <c r="G259" i="2"/>
  <c r="H259" i="2"/>
  <c r="I259" i="2"/>
  <c r="J259" i="2"/>
  <c r="K259" i="2"/>
  <c r="L259" i="2"/>
  <c r="D260" i="2"/>
  <c r="F260" i="2"/>
  <c r="E260" i="2"/>
  <c r="G260" i="2"/>
  <c r="H260" i="2"/>
  <c r="I260" i="2"/>
  <c r="J260" i="2"/>
  <c r="K260" i="2"/>
  <c r="L260" i="2"/>
  <c r="D261" i="2"/>
  <c r="F261" i="2"/>
  <c r="E261" i="2"/>
  <c r="G261" i="2"/>
  <c r="I261" i="2"/>
  <c r="K261" i="2"/>
  <c r="L261" i="2"/>
  <c r="D262" i="2"/>
  <c r="L262" i="2"/>
  <c r="E262" i="2"/>
  <c r="G262" i="2"/>
  <c r="D263" i="2"/>
  <c r="H263" i="2"/>
  <c r="E263" i="2"/>
  <c r="F263" i="2"/>
  <c r="J263" i="2"/>
  <c r="D264" i="2"/>
  <c r="H264" i="2"/>
  <c r="E264" i="2"/>
  <c r="F264" i="2"/>
  <c r="G264" i="2"/>
  <c r="L264" i="2"/>
  <c r="D265" i="2"/>
  <c r="I265" i="2"/>
  <c r="E265" i="2"/>
  <c r="G265" i="2"/>
  <c r="H265" i="2"/>
  <c r="D266" i="2"/>
  <c r="E266" i="2"/>
  <c r="F266" i="2"/>
  <c r="H266" i="2"/>
  <c r="I266" i="2"/>
  <c r="J266" i="2"/>
  <c r="D267" i="2"/>
  <c r="E267" i="2"/>
  <c r="F267" i="2"/>
  <c r="G267" i="2"/>
  <c r="H267" i="2"/>
  <c r="I267" i="2"/>
  <c r="J267" i="2"/>
  <c r="K267" i="2"/>
  <c r="L267" i="2"/>
  <c r="D268" i="2"/>
  <c r="F268" i="2"/>
  <c r="E268" i="2"/>
  <c r="G268" i="2"/>
  <c r="H268" i="2"/>
  <c r="I268" i="2"/>
  <c r="J268" i="2"/>
  <c r="K268" i="2"/>
  <c r="L268" i="2"/>
  <c r="D269" i="2"/>
  <c r="F269" i="2"/>
  <c r="E269" i="2"/>
  <c r="G269" i="2"/>
  <c r="I269" i="2"/>
  <c r="K269" i="2"/>
  <c r="L269" i="2"/>
  <c r="D270" i="2"/>
  <c r="E270" i="2"/>
  <c r="G270" i="2"/>
  <c r="J270" i="2"/>
  <c r="L270" i="2"/>
  <c r="D271" i="2"/>
  <c r="H271" i="2"/>
  <c r="E271" i="2"/>
  <c r="F271" i="2"/>
  <c r="J271" i="2"/>
  <c r="K271" i="2"/>
  <c r="D272" i="2"/>
  <c r="F272" i="2"/>
  <c r="E272" i="2"/>
  <c r="G272" i="2"/>
  <c r="D273" i="2"/>
  <c r="I273" i="2"/>
  <c r="E273" i="2"/>
  <c r="H273" i="2"/>
  <c r="D274" i="2"/>
  <c r="E274" i="2"/>
  <c r="F274" i="2"/>
  <c r="H274" i="2"/>
  <c r="I274" i="2"/>
  <c r="J274" i="2"/>
  <c r="D275" i="2"/>
  <c r="E275" i="2"/>
  <c r="F275" i="2"/>
  <c r="G275" i="2"/>
  <c r="H275" i="2"/>
  <c r="I275" i="2"/>
  <c r="J275" i="2"/>
  <c r="K275" i="2"/>
  <c r="L275" i="2"/>
  <c r="D276" i="2"/>
  <c r="F276" i="2"/>
  <c r="E276" i="2"/>
  <c r="G276" i="2"/>
  <c r="H276" i="2"/>
  <c r="I276" i="2"/>
  <c r="J276" i="2"/>
  <c r="K276" i="2"/>
  <c r="L276" i="2"/>
  <c r="D277" i="2"/>
  <c r="I277" i="2"/>
  <c r="E277" i="2"/>
  <c r="G277" i="2"/>
  <c r="K277" i="2"/>
  <c r="L277" i="2"/>
  <c r="D278" i="2"/>
  <c r="E278" i="2"/>
  <c r="L278" i="2"/>
  <c r="J278" i="2"/>
  <c r="D279" i="2"/>
  <c r="H279" i="2"/>
  <c r="E279" i="2"/>
  <c r="K279" i="2"/>
  <c r="F279" i="2"/>
  <c r="J279" i="2"/>
  <c r="D280" i="2"/>
  <c r="E280" i="2"/>
  <c r="F280" i="2"/>
  <c r="G280" i="2"/>
  <c r="L280" i="2"/>
  <c r="D281" i="2"/>
  <c r="I281" i="2"/>
  <c r="E281" i="2"/>
  <c r="G281" i="2"/>
  <c r="H281" i="2"/>
  <c r="D282" i="2"/>
  <c r="E282" i="2"/>
  <c r="F282" i="2"/>
  <c r="H282" i="2"/>
  <c r="I282" i="2"/>
  <c r="J282" i="2"/>
  <c r="D283" i="2"/>
  <c r="E283" i="2"/>
  <c r="F283" i="2"/>
  <c r="G283" i="2"/>
  <c r="H283" i="2"/>
  <c r="I283" i="2"/>
  <c r="J283" i="2"/>
  <c r="K283" i="2"/>
  <c r="L283" i="2"/>
  <c r="D284" i="2"/>
  <c r="F284" i="2"/>
  <c r="E284" i="2"/>
  <c r="G284" i="2"/>
  <c r="H284" i="2"/>
  <c r="I284" i="2"/>
  <c r="J284" i="2"/>
  <c r="K284" i="2"/>
  <c r="L284" i="2"/>
  <c r="D285" i="2"/>
  <c r="E285" i="2"/>
  <c r="G285" i="2"/>
  <c r="H285" i="2"/>
  <c r="K285" i="2"/>
  <c r="D286" i="2"/>
  <c r="E286" i="2"/>
  <c r="L286" i="2"/>
  <c r="I286" i="2"/>
  <c r="D287" i="2"/>
  <c r="H287" i="2"/>
  <c r="E287" i="2"/>
  <c r="K287" i="2"/>
  <c r="F287" i="2"/>
  <c r="J287" i="2"/>
  <c r="D288" i="2"/>
  <c r="E288" i="2"/>
  <c r="F288" i="2"/>
  <c r="G288" i="2"/>
  <c r="K288" i="2"/>
  <c r="D289" i="2"/>
  <c r="E289" i="2"/>
  <c r="D290" i="2"/>
  <c r="E290" i="2"/>
  <c r="F290" i="2"/>
  <c r="H290" i="2"/>
  <c r="I290" i="2"/>
  <c r="J290" i="2"/>
  <c r="D291" i="2"/>
  <c r="E291" i="2"/>
  <c r="L291" i="2"/>
  <c r="F291" i="2"/>
  <c r="G291" i="2"/>
  <c r="H291" i="2"/>
  <c r="I291" i="2"/>
  <c r="J291" i="2"/>
  <c r="K291" i="2"/>
  <c r="D292" i="2"/>
  <c r="F292" i="2"/>
  <c r="E292" i="2"/>
  <c r="G292" i="2"/>
  <c r="H292" i="2"/>
  <c r="I292" i="2"/>
  <c r="J292" i="2"/>
  <c r="K292" i="2"/>
  <c r="L292" i="2"/>
  <c r="D293" i="2"/>
  <c r="E293" i="2"/>
  <c r="G293" i="2"/>
  <c r="D294" i="2"/>
  <c r="E294" i="2"/>
  <c r="L294" i="2"/>
  <c r="D295" i="2"/>
  <c r="H295" i="2"/>
  <c r="E295" i="2"/>
  <c r="K295" i="2"/>
  <c r="F295" i="2"/>
  <c r="J295" i="2"/>
  <c r="D296" i="2"/>
  <c r="L296" i="2"/>
  <c r="E296" i="2"/>
  <c r="G296" i="2"/>
  <c r="D297" i="2"/>
  <c r="H297" i="2"/>
  <c r="E297" i="2"/>
  <c r="G297" i="2"/>
  <c r="D298" i="2"/>
  <c r="E298" i="2"/>
  <c r="F298" i="2"/>
  <c r="H298" i="2"/>
  <c r="I298" i="2"/>
  <c r="J298" i="2"/>
  <c r="D299" i="2"/>
  <c r="E299" i="2"/>
  <c r="L299" i="2"/>
  <c r="F299" i="2"/>
  <c r="G299" i="2"/>
  <c r="H299" i="2"/>
  <c r="I299" i="2"/>
  <c r="J299" i="2"/>
  <c r="K299" i="2"/>
  <c r="D300" i="2"/>
  <c r="F300" i="2"/>
  <c r="E300" i="2"/>
  <c r="G300" i="2"/>
  <c r="H300" i="2"/>
  <c r="I300" i="2"/>
  <c r="J300" i="2"/>
  <c r="K300" i="2"/>
  <c r="L300" i="2"/>
  <c r="D301" i="2"/>
  <c r="I301" i="2"/>
  <c r="E301" i="2"/>
  <c r="G301" i="2"/>
  <c r="H301" i="2"/>
  <c r="D302" i="2"/>
  <c r="J302" i="2"/>
  <c r="E302" i="2"/>
  <c r="G302" i="2"/>
  <c r="I302" i="2"/>
  <c r="D303" i="2"/>
  <c r="J303" i="2"/>
  <c r="E303" i="2"/>
  <c r="G303" i="2"/>
  <c r="F303" i="2"/>
  <c r="D304" i="2"/>
  <c r="F304" i="2"/>
  <c r="E304" i="2"/>
  <c r="G304" i="2"/>
  <c r="L304" i="2"/>
  <c r="D305" i="2"/>
  <c r="F305" i="2"/>
  <c r="E305" i="2"/>
  <c r="G305" i="2"/>
  <c r="H305" i="2"/>
  <c r="L305" i="2"/>
  <c r="D306" i="2"/>
  <c r="E306" i="2"/>
  <c r="F306" i="2"/>
  <c r="G306" i="2"/>
  <c r="H306" i="2"/>
  <c r="I306" i="2"/>
  <c r="J306" i="2"/>
  <c r="D307" i="2"/>
  <c r="E307" i="2"/>
  <c r="L307" i="2"/>
  <c r="F307" i="2"/>
  <c r="G307" i="2"/>
  <c r="H307" i="2"/>
  <c r="I307" i="2"/>
  <c r="J307" i="2"/>
  <c r="K307" i="2"/>
  <c r="D308" i="2"/>
  <c r="F308" i="2"/>
  <c r="E308" i="2"/>
  <c r="G308" i="2"/>
  <c r="D309" i="2"/>
  <c r="F309" i="2"/>
  <c r="E309" i="2"/>
  <c r="G309" i="2"/>
  <c r="I309" i="2"/>
  <c r="J309" i="2"/>
  <c r="K309" i="2"/>
  <c r="D310" i="2"/>
  <c r="H310" i="2"/>
  <c r="E310" i="2"/>
  <c r="G310" i="2"/>
  <c r="F310" i="2"/>
  <c r="J310" i="2"/>
  <c r="D311" i="2"/>
  <c r="E311" i="2"/>
  <c r="F311" i="2"/>
  <c r="J311" i="2"/>
  <c r="L311" i="2"/>
  <c r="D312" i="2"/>
  <c r="I312" i="2"/>
  <c r="E312" i="2"/>
  <c r="F312" i="2"/>
  <c r="G312" i="2"/>
  <c r="H312" i="2"/>
  <c r="J312" i="2"/>
  <c r="K312" i="2"/>
  <c r="L312" i="2"/>
  <c r="D313" i="2"/>
  <c r="J313" i="2"/>
  <c r="E313" i="2"/>
  <c r="L313" i="2"/>
  <c r="F313" i="2"/>
  <c r="H313" i="2"/>
  <c r="I313" i="2"/>
  <c r="K313" i="2"/>
  <c r="D314" i="2"/>
  <c r="F314" i="2"/>
  <c r="E314" i="2"/>
  <c r="G314" i="2"/>
  <c r="D315" i="2"/>
  <c r="I315" i="2"/>
  <c r="E315" i="2"/>
  <c r="G315" i="2"/>
  <c r="F315" i="2"/>
  <c r="H315" i="2"/>
  <c r="D316" i="2"/>
  <c r="H316" i="2"/>
  <c r="E316" i="2"/>
  <c r="F316" i="2"/>
  <c r="G316" i="2"/>
  <c r="I316" i="2"/>
  <c r="D317" i="2"/>
  <c r="E317" i="2"/>
  <c r="K317" i="2"/>
  <c r="F317" i="2"/>
  <c r="G317" i="2"/>
  <c r="H317" i="2"/>
  <c r="I317" i="2"/>
  <c r="J317" i="2"/>
  <c r="D318" i="2"/>
  <c r="J318" i="2"/>
  <c r="E318" i="2"/>
  <c r="F318" i="2"/>
  <c r="G318" i="2"/>
  <c r="H318" i="2"/>
  <c r="I318" i="2"/>
  <c r="K318" i="2"/>
  <c r="L318" i="2"/>
  <c r="D319" i="2"/>
  <c r="J319" i="2"/>
  <c r="E319" i="2"/>
  <c r="K319" i="2"/>
  <c r="G319" i="2"/>
  <c r="I319" i="2"/>
  <c r="L319" i="2"/>
  <c r="D320" i="2"/>
  <c r="E320" i="2"/>
  <c r="K320" i="2"/>
  <c r="F320" i="2"/>
  <c r="H320" i="2"/>
  <c r="I320" i="2"/>
  <c r="J320" i="2"/>
  <c r="D321" i="2"/>
  <c r="H321" i="2"/>
  <c r="E321" i="2"/>
  <c r="F321" i="2"/>
  <c r="G321" i="2"/>
  <c r="K321" i="2"/>
  <c r="L321" i="2"/>
  <c r="D322" i="2"/>
  <c r="F322" i="2"/>
  <c r="E322" i="2"/>
  <c r="G322" i="2"/>
  <c r="D323" i="2"/>
  <c r="I323" i="2"/>
  <c r="E323" i="2"/>
  <c r="G323" i="2"/>
  <c r="F323" i="2"/>
  <c r="H323" i="2"/>
  <c r="D324" i="2"/>
  <c r="H324" i="2"/>
  <c r="E324" i="2"/>
  <c r="F324" i="2"/>
  <c r="G324" i="2"/>
  <c r="I324" i="2"/>
  <c r="D325" i="2"/>
  <c r="E325" i="2"/>
  <c r="K325" i="2"/>
  <c r="F325" i="2"/>
  <c r="G325" i="2"/>
  <c r="H325" i="2"/>
  <c r="I325" i="2"/>
  <c r="J325" i="2"/>
  <c r="D326" i="2"/>
  <c r="J326" i="2"/>
  <c r="E326" i="2"/>
  <c r="F326" i="2"/>
  <c r="G326" i="2"/>
  <c r="H326" i="2"/>
  <c r="I326" i="2"/>
  <c r="K326" i="2"/>
  <c r="L326" i="2"/>
  <c r="D327" i="2"/>
  <c r="J327" i="2"/>
  <c r="E327" i="2"/>
  <c r="K327" i="2"/>
  <c r="G327" i="2"/>
  <c r="I327" i="2"/>
  <c r="L327" i="2"/>
  <c r="D328" i="2"/>
  <c r="E328" i="2"/>
  <c r="K328" i="2"/>
  <c r="F328" i="2"/>
  <c r="H328" i="2"/>
  <c r="I328" i="2"/>
  <c r="J328" i="2"/>
  <c r="D329" i="2"/>
  <c r="H329" i="2"/>
  <c r="E329" i="2"/>
  <c r="F329" i="2"/>
  <c r="G329" i="2"/>
  <c r="K329" i="2"/>
  <c r="L329" i="2"/>
  <c r="D330" i="2"/>
  <c r="F330" i="2"/>
  <c r="E330" i="2"/>
  <c r="G330" i="2"/>
  <c r="L330" i="2"/>
  <c r="D331" i="2"/>
  <c r="I331" i="2"/>
  <c r="E331" i="2"/>
  <c r="G331" i="2"/>
  <c r="F331" i="2"/>
  <c r="H331" i="2"/>
  <c r="D332" i="2"/>
  <c r="H332" i="2"/>
  <c r="E332" i="2"/>
  <c r="F332" i="2"/>
  <c r="G332" i="2"/>
  <c r="I332" i="2"/>
  <c r="D333" i="2"/>
  <c r="E333" i="2"/>
  <c r="K333" i="2"/>
  <c r="F333" i="2"/>
  <c r="G333" i="2"/>
  <c r="H333" i="2"/>
  <c r="I333" i="2"/>
  <c r="J333" i="2"/>
  <c r="D334" i="2"/>
  <c r="J334" i="2"/>
  <c r="E334" i="2"/>
  <c r="F334" i="2"/>
  <c r="G334" i="2"/>
  <c r="H334" i="2"/>
  <c r="I334" i="2"/>
  <c r="K334" i="2"/>
  <c r="L334" i="2"/>
  <c r="D335" i="2"/>
  <c r="J335" i="2"/>
  <c r="E335" i="2"/>
  <c r="K335" i="2"/>
  <c r="G335" i="2"/>
  <c r="I335" i="2"/>
  <c r="L335" i="2"/>
  <c r="E13" i="5"/>
  <c r="E14" i="5"/>
  <c r="E15" i="5"/>
  <c r="E16" i="5"/>
  <c r="E17" i="5"/>
  <c r="E18" i="5"/>
  <c r="E19" i="5"/>
  <c r="E21" i="5"/>
  <c r="E22" i="5"/>
  <c r="E24" i="5"/>
  <c r="E28" i="5"/>
  <c r="E30" i="5"/>
  <c r="E31" i="5"/>
  <c r="E33" i="5"/>
  <c r="E35" i="5"/>
  <c r="E36" i="5"/>
  <c r="E37" i="5"/>
  <c r="E38" i="5"/>
  <c r="E40" i="5"/>
  <c r="E42" i="5"/>
  <c r="E44" i="5"/>
  <c r="E45" i="5"/>
  <c r="E46" i="5"/>
  <c r="E47" i="5"/>
  <c r="E48" i="5"/>
  <c r="E49" i="5"/>
  <c r="E50" i="5"/>
  <c r="E51" i="5"/>
  <c r="E52" i="5"/>
  <c r="E53" i="5"/>
  <c r="E55" i="5"/>
  <c r="E56" i="5"/>
  <c r="E57" i="5"/>
  <c r="H335" i="2"/>
  <c r="L331" i="2"/>
  <c r="K330" i="2"/>
  <c r="J329" i="2"/>
  <c r="H327" i="2"/>
  <c r="L323" i="2"/>
  <c r="K322" i="2"/>
  <c r="J321" i="2"/>
  <c r="H319" i="2"/>
  <c r="L315" i="2"/>
  <c r="K314" i="2"/>
  <c r="K311" i="2"/>
  <c r="L308" i="2"/>
  <c r="K306" i="2"/>
  <c r="L306" i="2"/>
  <c r="K304" i="2"/>
  <c r="L303" i="2"/>
  <c r="I289" i="2"/>
  <c r="J289" i="2"/>
  <c r="F289" i="2"/>
  <c r="H288" i="2"/>
  <c r="I288" i="2"/>
  <c r="J288" i="2"/>
  <c r="F286" i="2"/>
  <c r="H286" i="2"/>
  <c r="F285" i="2"/>
  <c r="J285" i="2"/>
  <c r="K281" i="2"/>
  <c r="L281" i="2"/>
  <c r="H280" i="2"/>
  <c r="I280" i="2"/>
  <c r="J280" i="2"/>
  <c r="K280" i="2"/>
  <c r="G263" i="2"/>
  <c r="K263" i="2"/>
  <c r="L263" i="2"/>
  <c r="F246" i="2"/>
  <c r="H246" i="2"/>
  <c r="I246" i="2"/>
  <c r="J246" i="2"/>
  <c r="F217" i="2"/>
  <c r="H217" i="2"/>
  <c r="I217" i="2"/>
  <c r="J217" i="2"/>
  <c r="L314" i="2"/>
  <c r="K290" i="2"/>
  <c r="L290" i="2"/>
  <c r="G290" i="2"/>
  <c r="L332" i="2"/>
  <c r="K331" i="2"/>
  <c r="J330" i="2"/>
  <c r="I329" i="2"/>
  <c r="L324" i="2"/>
  <c r="K323" i="2"/>
  <c r="J322" i="2"/>
  <c r="I321" i="2"/>
  <c r="L316" i="2"/>
  <c r="K315" i="2"/>
  <c r="J314" i="2"/>
  <c r="H309" i="2"/>
  <c r="K308" i="2"/>
  <c r="K303" i="2"/>
  <c r="L302" i="2"/>
  <c r="L301" i="2"/>
  <c r="F270" i="2"/>
  <c r="H270" i="2"/>
  <c r="I270" i="2"/>
  <c r="F238" i="2"/>
  <c r="H238" i="2"/>
  <c r="I238" i="2"/>
  <c r="J238" i="2"/>
  <c r="H211" i="2"/>
  <c r="I211" i="2"/>
  <c r="F211" i="2"/>
  <c r="J211" i="2"/>
  <c r="K211" i="2"/>
  <c r="L211" i="2"/>
  <c r="F293" i="2"/>
  <c r="J293" i="2"/>
  <c r="K289" i="2"/>
  <c r="F335" i="2"/>
  <c r="L333" i="2"/>
  <c r="K332" i="2"/>
  <c r="J331" i="2"/>
  <c r="I330" i="2"/>
  <c r="G328" i="2"/>
  <c r="F327" i="2"/>
  <c r="L325" i="2"/>
  <c r="K324" i="2"/>
  <c r="J323" i="2"/>
  <c r="I322" i="2"/>
  <c r="G320" i="2"/>
  <c r="F319" i="2"/>
  <c r="L317" i="2"/>
  <c r="K316" i="2"/>
  <c r="J315" i="2"/>
  <c r="I314" i="2"/>
  <c r="G313" i="2"/>
  <c r="G311" i="2"/>
  <c r="L310" i="2"/>
  <c r="J308" i="2"/>
  <c r="K305" i="2"/>
  <c r="K302" i="2"/>
  <c r="K301" i="2"/>
  <c r="L293" i="2"/>
  <c r="L272" i="2"/>
  <c r="G255" i="2"/>
  <c r="K255" i="2"/>
  <c r="L255" i="2"/>
  <c r="G221" i="2"/>
  <c r="K221" i="2"/>
  <c r="L221" i="2"/>
  <c r="F164" i="2"/>
  <c r="H164" i="2"/>
  <c r="I164" i="2"/>
  <c r="J164" i="2"/>
  <c r="K164" i="2"/>
  <c r="L164" i="2"/>
  <c r="H296" i="2"/>
  <c r="I296" i="2"/>
  <c r="J296" i="2"/>
  <c r="K273" i="2"/>
  <c r="L273" i="2"/>
  <c r="J332" i="2"/>
  <c r="H330" i="2"/>
  <c r="J324" i="2"/>
  <c r="H322" i="2"/>
  <c r="J316" i="2"/>
  <c r="H314" i="2"/>
  <c r="K310" i="2"/>
  <c r="I308" i="2"/>
  <c r="I305" i="2"/>
  <c r="J305" i="2"/>
  <c r="L297" i="2"/>
  <c r="K296" i="2"/>
  <c r="K293" i="2"/>
  <c r="L288" i="2"/>
  <c r="L285" i="2"/>
  <c r="F277" i="2"/>
  <c r="H277" i="2"/>
  <c r="J277" i="2"/>
  <c r="G271" i="2"/>
  <c r="L271" i="2"/>
  <c r="F230" i="2"/>
  <c r="H230" i="2"/>
  <c r="I230" i="2"/>
  <c r="J230" i="2"/>
  <c r="L322" i="2"/>
  <c r="F294" i="2"/>
  <c r="H294" i="2"/>
  <c r="H308" i="2"/>
  <c r="H304" i="2"/>
  <c r="I304" i="2"/>
  <c r="J304" i="2"/>
  <c r="J294" i="2"/>
  <c r="I293" i="2"/>
  <c r="L289" i="2"/>
  <c r="G278" i="2"/>
  <c r="K278" i="2"/>
  <c r="F262" i="2"/>
  <c r="H262" i="2"/>
  <c r="I262" i="2"/>
  <c r="J262" i="2"/>
  <c r="G247" i="2"/>
  <c r="K247" i="2"/>
  <c r="L247" i="2"/>
  <c r="I297" i="2"/>
  <c r="J297" i="2"/>
  <c r="F297" i="2"/>
  <c r="G286" i="2"/>
  <c r="K286" i="2"/>
  <c r="G231" i="2"/>
  <c r="K231" i="2"/>
  <c r="L231" i="2"/>
  <c r="L328" i="2"/>
  <c r="L320" i="2"/>
  <c r="H311" i="2"/>
  <c r="I311" i="2"/>
  <c r="I310" i="2"/>
  <c r="L309" i="2"/>
  <c r="H303" i="2"/>
  <c r="I303" i="2"/>
  <c r="F296" i="2"/>
  <c r="I294" i="2"/>
  <c r="H293" i="2"/>
  <c r="H289" i="2"/>
  <c r="J286" i="2"/>
  <c r="I285" i="2"/>
  <c r="F278" i="2"/>
  <c r="H278" i="2"/>
  <c r="I278" i="2"/>
  <c r="G239" i="2"/>
  <c r="K239" i="2"/>
  <c r="L239" i="2"/>
  <c r="G287" i="2"/>
  <c r="L287" i="2"/>
  <c r="F302" i="2"/>
  <c r="H302" i="2"/>
  <c r="F301" i="2"/>
  <c r="J301" i="2"/>
  <c r="K298" i="2"/>
  <c r="L298" i="2"/>
  <c r="G298" i="2"/>
  <c r="K297" i="2"/>
  <c r="G295" i="2"/>
  <c r="L295" i="2"/>
  <c r="G294" i="2"/>
  <c r="K294" i="2"/>
  <c r="G289" i="2"/>
  <c r="G279" i="2"/>
  <c r="L279" i="2"/>
  <c r="G273" i="2"/>
  <c r="H272" i="2"/>
  <c r="I272" i="2"/>
  <c r="J272" i="2"/>
  <c r="K272" i="2"/>
  <c r="F254" i="2"/>
  <c r="H254" i="2"/>
  <c r="I254" i="2"/>
  <c r="J254" i="2"/>
  <c r="K217" i="2"/>
  <c r="F212" i="2"/>
  <c r="H212" i="2"/>
  <c r="I212" i="2"/>
  <c r="J212" i="2"/>
  <c r="G205" i="2"/>
  <c r="K205" i="2"/>
  <c r="L205" i="2"/>
  <c r="G197" i="2"/>
  <c r="K197" i="2"/>
  <c r="L197" i="2"/>
  <c r="F180" i="2"/>
  <c r="H180" i="2"/>
  <c r="I180" i="2"/>
  <c r="J180" i="2"/>
  <c r="K180" i="2"/>
  <c r="L180" i="2"/>
  <c r="G173" i="2"/>
  <c r="K173" i="2"/>
  <c r="L173" i="2"/>
  <c r="K169" i="2"/>
  <c r="L169" i="2"/>
  <c r="G169" i="2"/>
  <c r="K104" i="2"/>
  <c r="L104" i="2"/>
  <c r="G104" i="2"/>
  <c r="G282" i="2"/>
  <c r="F281" i="2"/>
  <c r="G274" i="2"/>
  <c r="F273" i="2"/>
  <c r="K270" i="2"/>
  <c r="J269" i="2"/>
  <c r="G266" i="2"/>
  <c r="F265" i="2"/>
  <c r="K262" i="2"/>
  <c r="J261" i="2"/>
  <c r="G258" i="2"/>
  <c r="F257" i="2"/>
  <c r="K254" i="2"/>
  <c r="J253" i="2"/>
  <c r="G250" i="2"/>
  <c r="F249" i="2"/>
  <c r="K246" i="2"/>
  <c r="J245" i="2"/>
  <c r="G242" i="2"/>
  <c r="F241" i="2"/>
  <c r="K238" i="2"/>
  <c r="J237" i="2"/>
  <c r="G234" i="2"/>
  <c r="F233" i="2"/>
  <c r="K230" i="2"/>
  <c r="J229" i="2"/>
  <c r="G226" i="2"/>
  <c r="F225" i="2"/>
  <c r="K223" i="2"/>
  <c r="G222" i="2"/>
  <c r="L217" i="2"/>
  <c r="L210" i="2"/>
  <c r="G210" i="2"/>
  <c r="F124" i="2"/>
  <c r="H124" i="2"/>
  <c r="I124" i="2"/>
  <c r="J124" i="2"/>
  <c r="K124" i="2"/>
  <c r="L124" i="2"/>
  <c r="F116" i="2"/>
  <c r="H116" i="2"/>
  <c r="I116" i="2"/>
  <c r="J116" i="2"/>
  <c r="K116" i="2"/>
  <c r="L116" i="2"/>
  <c r="K184" i="2"/>
  <c r="G184" i="2"/>
  <c r="L184" i="2"/>
  <c r="H175" i="2"/>
  <c r="I175" i="2"/>
  <c r="J175" i="2"/>
  <c r="F175" i="2"/>
  <c r="K175" i="2"/>
  <c r="L175" i="2"/>
  <c r="G149" i="2"/>
  <c r="K149" i="2"/>
  <c r="L149" i="2"/>
  <c r="G141" i="2"/>
  <c r="K141" i="2"/>
  <c r="L141" i="2"/>
  <c r="G133" i="2"/>
  <c r="K133" i="2"/>
  <c r="L133" i="2"/>
  <c r="H269" i="2"/>
  <c r="L265" i="2"/>
  <c r="K264" i="2"/>
  <c r="H261" i="2"/>
  <c r="L257" i="2"/>
  <c r="K256" i="2"/>
  <c r="H253" i="2"/>
  <c r="L249" i="2"/>
  <c r="K248" i="2"/>
  <c r="H245" i="2"/>
  <c r="L241" i="2"/>
  <c r="K240" i="2"/>
  <c r="H237" i="2"/>
  <c r="L233" i="2"/>
  <c r="K232" i="2"/>
  <c r="H229" i="2"/>
  <c r="L225" i="2"/>
  <c r="K224" i="2"/>
  <c r="L215" i="2"/>
  <c r="F190" i="2"/>
  <c r="H190" i="2"/>
  <c r="I190" i="2"/>
  <c r="J190" i="2"/>
  <c r="K190" i="2"/>
  <c r="F149" i="2"/>
  <c r="H149" i="2"/>
  <c r="I149" i="2"/>
  <c r="J149" i="2"/>
  <c r="F141" i="2"/>
  <c r="H141" i="2"/>
  <c r="I141" i="2"/>
  <c r="J141" i="2"/>
  <c r="F133" i="2"/>
  <c r="H133" i="2"/>
  <c r="I133" i="2"/>
  <c r="J133" i="2"/>
  <c r="I295" i="2"/>
  <c r="I287" i="2"/>
  <c r="L282" i="2"/>
  <c r="I279" i="2"/>
  <c r="L274" i="2"/>
  <c r="I271" i="2"/>
  <c r="L266" i="2"/>
  <c r="K265" i="2"/>
  <c r="J264" i="2"/>
  <c r="I263" i="2"/>
  <c r="L258" i="2"/>
  <c r="K257" i="2"/>
  <c r="J256" i="2"/>
  <c r="I255" i="2"/>
  <c r="L250" i="2"/>
  <c r="K249" i="2"/>
  <c r="J248" i="2"/>
  <c r="I247" i="2"/>
  <c r="L242" i="2"/>
  <c r="K241" i="2"/>
  <c r="J240" i="2"/>
  <c r="I239" i="2"/>
  <c r="L234" i="2"/>
  <c r="K233" i="2"/>
  <c r="J232" i="2"/>
  <c r="I231" i="2"/>
  <c r="L226" i="2"/>
  <c r="K225" i="2"/>
  <c r="J224" i="2"/>
  <c r="J221" i="2"/>
  <c r="K215" i="2"/>
  <c r="H213" i="2"/>
  <c r="K212" i="2"/>
  <c r="K210" i="2"/>
  <c r="G174" i="2"/>
  <c r="K174" i="2"/>
  <c r="L174" i="2"/>
  <c r="K282" i="2"/>
  <c r="J281" i="2"/>
  <c r="K274" i="2"/>
  <c r="J273" i="2"/>
  <c r="K266" i="2"/>
  <c r="J265" i="2"/>
  <c r="I264" i="2"/>
  <c r="K258" i="2"/>
  <c r="J257" i="2"/>
  <c r="I256" i="2"/>
  <c r="K250" i="2"/>
  <c r="J249" i="2"/>
  <c r="I248" i="2"/>
  <c r="K242" i="2"/>
  <c r="J241" i="2"/>
  <c r="I240" i="2"/>
  <c r="K234" i="2"/>
  <c r="J233" i="2"/>
  <c r="I232" i="2"/>
  <c r="K226" i="2"/>
  <c r="J225" i="2"/>
  <c r="I224" i="2"/>
  <c r="F223" i="2"/>
  <c r="L222" i="2"/>
  <c r="I221" i="2"/>
  <c r="G217" i="2"/>
  <c r="J215" i="2"/>
  <c r="F213" i="2"/>
  <c r="K204" i="2"/>
  <c r="H203" i="2"/>
  <c r="I203" i="2"/>
  <c r="J203" i="2"/>
  <c r="L202" i="2"/>
  <c r="G202" i="2"/>
  <c r="K201" i="2"/>
  <c r="K196" i="2"/>
  <c r="H195" i="2"/>
  <c r="I195" i="2"/>
  <c r="J195" i="2"/>
  <c r="L194" i="2"/>
  <c r="G194" i="2"/>
  <c r="K193" i="2"/>
  <c r="H174" i="2"/>
  <c r="I174" i="2"/>
  <c r="F174" i="2"/>
  <c r="J174" i="2"/>
  <c r="G125" i="2"/>
  <c r="K125" i="2"/>
  <c r="L125" i="2"/>
  <c r="G117" i="2"/>
  <c r="K117" i="2"/>
  <c r="L117" i="2"/>
  <c r="H215" i="2"/>
  <c r="G213" i="2"/>
  <c r="K213" i="2"/>
  <c r="F204" i="2"/>
  <c r="H204" i="2"/>
  <c r="I204" i="2"/>
  <c r="J204" i="2"/>
  <c r="F201" i="2"/>
  <c r="H201" i="2"/>
  <c r="F196" i="2"/>
  <c r="H196" i="2"/>
  <c r="I196" i="2"/>
  <c r="J196" i="2"/>
  <c r="F193" i="2"/>
  <c r="H193" i="2"/>
  <c r="F188" i="2"/>
  <c r="H188" i="2"/>
  <c r="I188" i="2"/>
  <c r="J188" i="2"/>
  <c r="F148" i="2"/>
  <c r="H148" i="2"/>
  <c r="I148" i="2"/>
  <c r="J148" i="2"/>
  <c r="K148" i="2"/>
  <c r="L148" i="2"/>
  <c r="F140" i="2"/>
  <c r="H140" i="2"/>
  <c r="I140" i="2"/>
  <c r="J140" i="2"/>
  <c r="K140" i="2"/>
  <c r="L140" i="2"/>
  <c r="F125" i="2"/>
  <c r="H125" i="2"/>
  <c r="I125" i="2"/>
  <c r="J125" i="2"/>
  <c r="F117" i="2"/>
  <c r="H117" i="2"/>
  <c r="I117" i="2"/>
  <c r="J117" i="2"/>
  <c r="K181" i="2"/>
  <c r="L176" i="2"/>
  <c r="F173" i="2"/>
  <c r="H173" i="2"/>
  <c r="K168" i="2"/>
  <c r="K165" i="2"/>
  <c r="K103" i="2"/>
  <c r="L103" i="2"/>
  <c r="G103" i="2"/>
  <c r="G101" i="2"/>
  <c r="L101" i="2"/>
  <c r="K101" i="2"/>
  <c r="K61" i="2"/>
  <c r="G61" i="2"/>
  <c r="L61" i="2"/>
  <c r="L206" i="2"/>
  <c r="L198" i="2"/>
  <c r="F189" i="2"/>
  <c r="H189" i="2"/>
  <c r="L186" i="2"/>
  <c r="J181" i="2"/>
  <c r="I168" i="2"/>
  <c r="J168" i="2"/>
  <c r="J165" i="2"/>
  <c r="K161" i="2"/>
  <c r="L161" i="2"/>
  <c r="G157" i="2"/>
  <c r="G150" i="2"/>
  <c r="K150" i="2"/>
  <c r="G142" i="2"/>
  <c r="K142" i="2"/>
  <c r="G134" i="2"/>
  <c r="K134" i="2"/>
  <c r="G126" i="2"/>
  <c r="K126" i="2"/>
  <c r="G118" i="2"/>
  <c r="K118" i="2"/>
  <c r="F107" i="2"/>
  <c r="J107" i="2"/>
  <c r="H107" i="2"/>
  <c r="I107" i="2"/>
  <c r="K107" i="2"/>
  <c r="L107" i="2"/>
  <c r="I103" i="2"/>
  <c r="J103" i="2"/>
  <c r="F103" i="2"/>
  <c r="H103" i="2"/>
  <c r="K206" i="2"/>
  <c r="J205" i="2"/>
  <c r="K198" i="2"/>
  <c r="J197" i="2"/>
  <c r="L191" i="2"/>
  <c r="J186" i="2"/>
  <c r="H183" i="2"/>
  <c r="I183" i="2"/>
  <c r="J183" i="2"/>
  <c r="K177" i="2"/>
  <c r="L177" i="2"/>
  <c r="H167" i="2"/>
  <c r="I167" i="2"/>
  <c r="J167" i="2"/>
  <c r="L159" i="2"/>
  <c r="G158" i="2"/>
  <c r="K158" i="2"/>
  <c r="F157" i="2"/>
  <c r="H157" i="2"/>
  <c r="J157" i="2"/>
  <c r="H150" i="2"/>
  <c r="I150" i="2"/>
  <c r="J150" i="2"/>
  <c r="H142" i="2"/>
  <c r="I142" i="2"/>
  <c r="J142" i="2"/>
  <c r="H134" i="2"/>
  <c r="I134" i="2"/>
  <c r="J134" i="2"/>
  <c r="H126" i="2"/>
  <c r="I126" i="2"/>
  <c r="J126" i="2"/>
  <c r="H118" i="2"/>
  <c r="I118" i="2"/>
  <c r="J118" i="2"/>
  <c r="K80" i="2"/>
  <c r="L80" i="2"/>
  <c r="G80" i="2"/>
  <c r="J214" i="2"/>
  <c r="L208" i="2"/>
  <c r="J206" i="2"/>
  <c r="L200" i="2"/>
  <c r="J198" i="2"/>
  <c r="L192" i="2"/>
  <c r="L185" i="2"/>
  <c r="J184" i="2"/>
  <c r="H182" i="2"/>
  <c r="I182" i="2"/>
  <c r="H166" i="2"/>
  <c r="I166" i="2"/>
  <c r="I160" i="2"/>
  <c r="J160" i="2"/>
  <c r="H158" i="2"/>
  <c r="I158" i="2"/>
  <c r="F156" i="2"/>
  <c r="I156" i="2"/>
  <c r="K153" i="2"/>
  <c r="L153" i="2"/>
  <c r="K151" i="2"/>
  <c r="L151" i="2"/>
  <c r="K143" i="2"/>
  <c r="L143" i="2"/>
  <c r="K135" i="2"/>
  <c r="L135" i="2"/>
  <c r="K127" i="2"/>
  <c r="L127" i="2"/>
  <c r="K119" i="2"/>
  <c r="L119" i="2"/>
  <c r="F100" i="2"/>
  <c r="H100" i="2"/>
  <c r="I100" i="2"/>
  <c r="J100" i="2"/>
  <c r="L100" i="2"/>
  <c r="I63" i="2"/>
  <c r="F63" i="2"/>
  <c r="H63" i="2"/>
  <c r="K63" i="2"/>
  <c r="L63" i="2"/>
  <c r="J63" i="2"/>
  <c r="F181" i="2"/>
  <c r="H181" i="2"/>
  <c r="K176" i="2"/>
  <c r="F165" i="2"/>
  <c r="H165" i="2"/>
  <c r="H102" i="2"/>
  <c r="I102" i="2"/>
  <c r="J102" i="2"/>
  <c r="K102" i="2"/>
  <c r="L102" i="2"/>
  <c r="F102" i="2"/>
  <c r="I191" i="2"/>
  <c r="J189" i="2"/>
  <c r="L183" i="2"/>
  <c r="I176" i="2"/>
  <c r="J176" i="2"/>
  <c r="J173" i="2"/>
  <c r="K172" i="2"/>
  <c r="H168" i="2"/>
  <c r="L167" i="2"/>
  <c r="F132" i="2"/>
  <c r="H132" i="2"/>
  <c r="I132" i="2"/>
  <c r="I79" i="2"/>
  <c r="J79" i="2"/>
  <c r="F79" i="2"/>
  <c r="H79" i="2"/>
  <c r="G65" i="2"/>
  <c r="K65" i="2"/>
  <c r="K46" i="2"/>
  <c r="L46" i="2"/>
  <c r="G46" i="2"/>
  <c r="K112" i="2"/>
  <c r="G112" i="2"/>
  <c r="L108" i="2"/>
  <c r="K95" i="2"/>
  <c r="H94" i="2"/>
  <c r="I94" i="2"/>
  <c r="J94" i="2"/>
  <c r="G93" i="2"/>
  <c r="L93" i="2"/>
  <c r="F92" i="2"/>
  <c r="H92" i="2"/>
  <c r="F71" i="2"/>
  <c r="H71" i="2"/>
  <c r="J71" i="2"/>
  <c r="K71" i="2"/>
  <c r="L65" i="2"/>
  <c r="J108" i="2"/>
  <c r="I95" i="2"/>
  <c r="J95" i="2"/>
  <c r="F95" i="2"/>
  <c r="H95" i="2"/>
  <c r="L64" i="2"/>
  <c r="G64" i="2"/>
  <c r="K64" i="2"/>
  <c r="I59" i="2"/>
  <c r="F59" i="2"/>
  <c r="H59" i="2"/>
  <c r="K59" i="2"/>
  <c r="L59" i="2"/>
  <c r="K160" i="2"/>
  <c r="J159" i="2"/>
  <c r="K152" i="2"/>
  <c r="J151" i="2"/>
  <c r="L145" i="2"/>
  <c r="K144" i="2"/>
  <c r="J143" i="2"/>
  <c r="L137" i="2"/>
  <c r="K136" i="2"/>
  <c r="J135" i="2"/>
  <c r="L129" i="2"/>
  <c r="K128" i="2"/>
  <c r="J127" i="2"/>
  <c r="L121" i="2"/>
  <c r="K120" i="2"/>
  <c r="J119" i="2"/>
  <c r="L114" i="2"/>
  <c r="K110" i="2"/>
  <c r="G109" i="2"/>
  <c r="L109" i="2"/>
  <c r="I108" i="2"/>
  <c r="K96" i="2"/>
  <c r="L96" i="2"/>
  <c r="G96" i="2"/>
  <c r="K87" i="2"/>
  <c r="H86" i="2"/>
  <c r="I86" i="2"/>
  <c r="J86" i="2"/>
  <c r="G85" i="2"/>
  <c r="L85" i="2"/>
  <c r="F84" i="2"/>
  <c r="H84" i="2"/>
  <c r="L79" i="2"/>
  <c r="F57" i="2"/>
  <c r="H57" i="2"/>
  <c r="I57" i="2"/>
  <c r="J57" i="2"/>
  <c r="L57" i="2"/>
  <c r="I159" i="2"/>
  <c r="J152" i="2"/>
  <c r="I151" i="2"/>
  <c r="K145" i="2"/>
  <c r="J144" i="2"/>
  <c r="I143" i="2"/>
  <c r="K137" i="2"/>
  <c r="J136" i="2"/>
  <c r="I135" i="2"/>
  <c r="K129" i="2"/>
  <c r="J128" i="2"/>
  <c r="I127" i="2"/>
  <c r="L122" i="2"/>
  <c r="K121" i="2"/>
  <c r="J120" i="2"/>
  <c r="I119" i="2"/>
  <c r="L112" i="2"/>
  <c r="J110" i="2"/>
  <c r="H108" i="2"/>
  <c r="L94" i="2"/>
  <c r="K93" i="2"/>
  <c r="I87" i="2"/>
  <c r="J87" i="2"/>
  <c r="F87" i="2"/>
  <c r="H87" i="2"/>
  <c r="F76" i="2"/>
  <c r="H76" i="2"/>
  <c r="J76" i="2"/>
  <c r="L60" i="2"/>
  <c r="G60" i="2"/>
  <c r="K60" i="2"/>
  <c r="J114" i="2"/>
  <c r="J111" i="2"/>
  <c r="F111" i="2"/>
  <c r="H110" i="2"/>
  <c r="G108" i="2"/>
  <c r="K108" i="2"/>
  <c r="K94" i="2"/>
  <c r="L92" i="2"/>
  <c r="K88" i="2"/>
  <c r="L88" i="2"/>
  <c r="G88" i="2"/>
  <c r="K79" i="2"/>
  <c r="H78" i="2"/>
  <c r="I78" i="2"/>
  <c r="J78" i="2"/>
  <c r="G77" i="2"/>
  <c r="L77" i="2"/>
  <c r="L71" i="2"/>
  <c r="H72" i="2"/>
  <c r="H69" i="2"/>
  <c r="G57" i="2"/>
  <c r="K57" i="2"/>
  <c r="K100" i="2"/>
  <c r="J99" i="2"/>
  <c r="K92" i="2"/>
  <c r="J91" i="2"/>
  <c r="K84" i="2"/>
  <c r="J83" i="2"/>
  <c r="K76" i="2"/>
  <c r="J75" i="2"/>
  <c r="K69" i="2"/>
  <c r="G69" i="2"/>
  <c r="G58" i="2"/>
  <c r="K55" i="2"/>
  <c r="K54" i="2"/>
  <c r="L54" i="2"/>
  <c r="G54" i="2"/>
  <c r="F41" i="2"/>
  <c r="H41" i="2"/>
  <c r="I41" i="2"/>
  <c r="J41" i="2"/>
  <c r="L27" i="2"/>
  <c r="K27" i="2"/>
  <c r="G27" i="2"/>
  <c r="J53" i="2"/>
  <c r="F53" i="2"/>
  <c r="F49" i="2"/>
  <c r="I49" i="2"/>
  <c r="J49" i="2"/>
  <c r="N12" i="2"/>
  <c r="F12" i="2"/>
  <c r="F56" i="2"/>
  <c r="J56" i="2"/>
  <c r="K72" i="2"/>
  <c r="L69" i="2"/>
  <c r="F64" i="2"/>
  <c r="J64" i="2"/>
  <c r="J60" i="2"/>
  <c r="F60" i="2"/>
  <c r="G50" i="2"/>
  <c r="K50" i="2"/>
  <c r="L50" i="2"/>
  <c r="L105" i="2"/>
  <c r="L97" i="2"/>
  <c r="L89" i="2"/>
  <c r="L81" i="2"/>
  <c r="L73" i="2"/>
  <c r="J72" i="2"/>
  <c r="J69" i="2"/>
  <c r="J68" i="2"/>
  <c r="F68" i="2"/>
  <c r="L56" i="2"/>
  <c r="F55" i="2"/>
  <c r="K45" i="2"/>
  <c r="G42" i="2"/>
  <c r="K42" i="2"/>
  <c r="L42" i="2"/>
  <c r="I72" i="2"/>
  <c r="K58" i="2"/>
  <c r="K56" i="2"/>
  <c r="L53" i="2"/>
  <c r="J45" i="2"/>
  <c r="F45" i="2"/>
  <c r="I45" i="2"/>
  <c r="J12" i="2"/>
  <c r="I37" i="2"/>
  <c r="L29" i="2"/>
  <c r="L23" i="2"/>
  <c r="O12" i="2"/>
  <c r="G12" i="2"/>
  <c r="H12" i="2"/>
  <c r="E26" i="6"/>
  <c r="F26" i="6"/>
  <c r="G26" i="6"/>
  <c r="E30" i="6"/>
  <c r="F30" i="6"/>
  <c r="G30" i="6"/>
  <c r="I30" i="6"/>
  <c r="E34" i="6"/>
  <c r="F34" i="6"/>
  <c r="G34" i="6"/>
  <c r="I34" i="6"/>
  <c r="E38" i="6"/>
  <c r="F38" i="6"/>
  <c r="G38" i="6"/>
  <c r="I38" i="6"/>
  <c r="E42" i="6"/>
  <c r="F42" i="6"/>
  <c r="G42" i="6"/>
  <c r="I42" i="6"/>
  <c r="E46" i="6"/>
  <c r="F46" i="6"/>
  <c r="G46" i="6"/>
  <c r="J46" i="6"/>
  <c r="E25" i="6"/>
  <c r="F25" i="6"/>
  <c r="G25" i="6"/>
  <c r="I25" i="6"/>
  <c r="E29" i="6"/>
  <c r="F29" i="6"/>
  <c r="G29" i="6"/>
  <c r="I29" i="6"/>
  <c r="E33" i="6"/>
  <c r="F33" i="6"/>
  <c r="G33" i="6"/>
  <c r="I33" i="6"/>
  <c r="E37" i="6"/>
  <c r="F37" i="6"/>
  <c r="G37" i="6"/>
  <c r="I37" i="6"/>
  <c r="E41" i="6"/>
  <c r="F41" i="6"/>
  <c r="G41" i="6"/>
  <c r="I41" i="6"/>
  <c r="E45" i="6"/>
  <c r="F45" i="6"/>
  <c r="G45" i="6"/>
  <c r="I45" i="6"/>
  <c r="E24" i="6"/>
  <c r="F24" i="6"/>
  <c r="G24" i="6"/>
  <c r="I24" i="6"/>
  <c r="E28" i="6"/>
  <c r="F28" i="6"/>
  <c r="G28" i="6"/>
  <c r="I28" i="6"/>
  <c r="E32" i="6"/>
  <c r="F32" i="6"/>
  <c r="G32" i="6"/>
  <c r="I32" i="6"/>
  <c r="E36" i="6"/>
  <c r="F36" i="6"/>
  <c r="G36" i="6"/>
  <c r="I36" i="6"/>
  <c r="E40" i="6"/>
  <c r="F40" i="6"/>
  <c r="G40" i="6"/>
  <c r="I40" i="6"/>
  <c r="E44" i="6"/>
  <c r="F44" i="6"/>
  <c r="G44" i="6"/>
  <c r="I44" i="6"/>
  <c r="E23" i="6"/>
  <c r="F23" i="6"/>
  <c r="E27" i="6"/>
  <c r="F27" i="6"/>
  <c r="G27" i="6"/>
  <c r="I27" i="6"/>
  <c r="E31" i="6"/>
  <c r="F31" i="6"/>
  <c r="G31" i="6"/>
  <c r="I31" i="6"/>
  <c r="E35" i="6"/>
  <c r="F35" i="6"/>
  <c r="G35" i="6"/>
  <c r="I35" i="6"/>
  <c r="E39" i="6"/>
  <c r="F39" i="6"/>
  <c r="G39" i="6"/>
  <c r="I39" i="6"/>
  <c r="E43" i="6"/>
  <c r="F43" i="6"/>
  <c r="G43" i="6"/>
  <c r="I43" i="6"/>
  <c r="E47" i="6"/>
  <c r="F47" i="6"/>
  <c r="G47" i="6"/>
  <c r="K47" i="6"/>
  <c r="E69" i="4"/>
  <c r="F88" i="1"/>
  <c r="G88" i="1" s="1"/>
  <c r="J88" i="1" s="1"/>
  <c r="G53" i="2"/>
  <c r="F52" i="2"/>
  <c r="K49" i="2"/>
  <c r="J48" i="2"/>
  <c r="I47" i="2"/>
  <c r="G45" i="2"/>
  <c r="F44" i="2"/>
  <c r="K41" i="2"/>
  <c r="J40" i="2"/>
  <c r="I39" i="2"/>
  <c r="G37" i="2"/>
  <c r="F36" i="2"/>
  <c r="K35" i="2"/>
  <c r="J30" i="2"/>
  <c r="M12" i="2"/>
  <c r="E12" i="2"/>
  <c r="F51" i="1"/>
  <c r="G51" i="1"/>
  <c r="I51" i="1" s="1"/>
  <c r="E34" i="3"/>
  <c r="E38" i="4"/>
  <c r="F35" i="1"/>
  <c r="G35" i="1" s="1"/>
  <c r="E18" i="3"/>
  <c r="E22" i="4"/>
  <c r="I48" i="2"/>
  <c r="I40" i="2"/>
  <c r="G38" i="2"/>
  <c r="F37" i="2"/>
  <c r="I35" i="2"/>
  <c r="G32" i="2"/>
  <c r="K32" i="2"/>
  <c r="K29" i="2"/>
  <c r="L24" i="2"/>
  <c r="I22" i="2"/>
  <c r="K22" i="2"/>
  <c r="H48" i="2"/>
  <c r="L44" i="2"/>
  <c r="H40" i="2"/>
  <c r="L36" i="2"/>
  <c r="L34" i="2"/>
  <c r="I26" i="2"/>
  <c r="K26" i="2"/>
  <c r="J24" i="2"/>
  <c r="K23" i="2"/>
  <c r="L21" i="2"/>
  <c r="K12" i="2"/>
  <c r="C12" i="2"/>
  <c r="K53" i="2"/>
  <c r="J52" i="2"/>
  <c r="L38" i="2"/>
  <c r="J34" i="2"/>
  <c r="L32" i="2"/>
  <c r="G29" i="2"/>
  <c r="J28" i="2"/>
  <c r="L26" i="2"/>
  <c r="L25" i="2"/>
  <c r="F24" i="2"/>
  <c r="J22" i="2"/>
  <c r="Q12" i="2"/>
  <c r="I12" i="2"/>
  <c r="E21" i="6"/>
  <c r="F21" i="6"/>
  <c r="F59" i="1"/>
  <c r="G59" i="1" s="1"/>
  <c r="E42" i="3"/>
  <c r="E46" i="4"/>
  <c r="J35" i="2"/>
  <c r="F35" i="2"/>
  <c r="I30" i="2"/>
  <c r="K30" i="2"/>
  <c r="H27" i="2"/>
  <c r="J31" i="2"/>
  <c r="G28" i="2"/>
  <c r="F27" i="2"/>
  <c r="K24" i="2"/>
  <c r="J23" i="2"/>
  <c r="H31" i="2"/>
  <c r="E22" i="6"/>
  <c r="F22" i="6"/>
  <c r="G22" i="6"/>
  <c r="G23" i="6"/>
  <c r="I23" i="6"/>
  <c r="W10" i="1"/>
  <c r="W4" i="1"/>
  <c r="C12" i="6"/>
  <c r="C16" i="6"/>
  <c r="D18" i="6"/>
  <c r="I26" i="6"/>
  <c r="C11" i="6"/>
  <c r="O21" i="6"/>
  <c r="O24" i="6"/>
  <c r="O28" i="6"/>
  <c r="O32" i="6"/>
  <c r="O36" i="6"/>
  <c r="O40" i="6"/>
  <c r="O44" i="6"/>
  <c r="O23" i="6"/>
  <c r="O27" i="6"/>
  <c r="O31" i="6"/>
  <c r="O35" i="6"/>
  <c r="O39" i="6"/>
  <c r="O43" i="6"/>
  <c r="O47" i="6"/>
  <c r="O22" i="6"/>
  <c r="O26" i="6"/>
  <c r="O30" i="6"/>
  <c r="O34" i="6"/>
  <c r="O38" i="6"/>
  <c r="O42" i="6"/>
  <c r="O46" i="6"/>
  <c r="O25" i="6"/>
  <c r="O29" i="6"/>
  <c r="O33" i="6"/>
  <c r="O37" i="6"/>
  <c r="O41" i="6"/>
  <c r="O45" i="6"/>
  <c r="C15" i="6"/>
  <c r="C18" i="6"/>
  <c r="H13" i="2"/>
  <c r="K13" i="2"/>
  <c r="O13" i="2"/>
  <c r="W11" i="1"/>
  <c r="W2" i="1"/>
  <c r="W3" i="1"/>
  <c r="J21" i="2"/>
  <c r="K18" i="2"/>
  <c r="K113" i="1" l="1"/>
  <c r="P113" i="1"/>
  <c r="R113" i="1" s="1"/>
  <c r="T113" i="1" s="1"/>
  <c r="P49" i="1"/>
  <c r="R49" i="1" s="1"/>
  <c r="T49" i="1" s="1"/>
  <c r="I49" i="1"/>
  <c r="I45" i="1"/>
  <c r="P45" i="1"/>
  <c r="R45" i="1" s="1"/>
  <c r="T45" i="1" s="1"/>
  <c r="E65" i="4"/>
  <c r="P104" i="1"/>
  <c r="E20" i="5"/>
  <c r="E86" i="3"/>
  <c r="E29" i="3"/>
  <c r="E32" i="5"/>
  <c r="E63" i="4"/>
  <c r="E53" i="4"/>
  <c r="E23" i="3"/>
  <c r="E87" i="4"/>
  <c r="E70" i="4"/>
  <c r="E29" i="5"/>
  <c r="E27" i="4"/>
  <c r="E33" i="4"/>
  <c r="E73" i="4"/>
  <c r="F61" i="1"/>
  <c r="G61" i="1" s="1"/>
  <c r="I61" i="1" s="1"/>
  <c r="F21" i="1"/>
  <c r="G21" i="1" s="1"/>
  <c r="P21" i="1" s="1"/>
  <c r="R21" i="1" s="1"/>
  <c r="T21" i="1" s="1"/>
  <c r="E59" i="4"/>
  <c r="E24" i="4"/>
  <c r="E13" i="4"/>
  <c r="E34" i="5"/>
  <c r="E35" i="4"/>
  <c r="F5" i="1"/>
  <c r="P33" i="1"/>
  <c r="I21" i="2"/>
  <c r="W16" i="1"/>
  <c r="B15" i="2"/>
  <c r="W9" i="1"/>
  <c r="P106" i="1"/>
  <c r="R106" i="1" s="1"/>
  <c r="T106" i="1" s="1"/>
  <c r="W8" i="1"/>
  <c r="W6" i="1"/>
  <c r="D13" i="2"/>
  <c r="W5" i="1"/>
  <c r="P34" i="1"/>
  <c r="R34" i="1" s="1"/>
  <c r="T34" i="1" s="1"/>
  <c r="W15" i="1"/>
  <c r="I13" i="2"/>
  <c r="W13" i="1"/>
  <c r="P51" i="1"/>
  <c r="R51" i="1" s="1"/>
  <c r="T51" i="1" s="1"/>
  <c r="P103" i="1"/>
  <c r="R103" i="1" s="1"/>
  <c r="T103" i="1" s="1"/>
  <c r="W7" i="1"/>
  <c r="G13" i="2"/>
  <c r="W14" i="1"/>
  <c r="P47" i="1"/>
  <c r="R47" i="1" s="1"/>
  <c r="T47" i="1" s="1"/>
  <c r="P91" i="1"/>
  <c r="R91" i="1" s="1"/>
  <c r="T91" i="1" s="1"/>
  <c r="P26" i="1"/>
  <c r="R26" i="1" s="1"/>
  <c r="T26" i="1" s="1"/>
  <c r="P88" i="1"/>
  <c r="R88" i="1" s="1"/>
  <c r="T88" i="1" s="1"/>
  <c r="P84" i="1"/>
  <c r="R84" i="1" s="1"/>
  <c r="T84" i="1" s="1"/>
  <c r="P64" i="1"/>
  <c r="R64" i="1" s="1"/>
  <c r="T64" i="1" s="1"/>
  <c r="P109" i="1"/>
  <c r="R109" i="1" s="1"/>
  <c r="T109" i="1" s="1"/>
  <c r="P66" i="1"/>
  <c r="R66" i="1" s="1"/>
  <c r="T66" i="1" s="1"/>
  <c r="W12" i="1"/>
  <c r="I27" i="1"/>
  <c r="P27" i="1"/>
  <c r="R27" i="1" s="1"/>
  <c r="T27" i="1" s="1"/>
  <c r="P102" i="1"/>
  <c r="R102" i="1" s="1"/>
  <c r="T102" i="1" s="1"/>
  <c r="K102" i="1"/>
  <c r="J78" i="1"/>
  <c r="P78" i="1"/>
  <c r="R78" i="1" s="1"/>
  <c r="T78" i="1" s="1"/>
  <c r="K75" i="1"/>
  <c r="P75" i="1"/>
  <c r="R75" i="1" s="1"/>
  <c r="T75" i="1" s="1"/>
  <c r="P30" i="1"/>
  <c r="R30" i="1" s="1"/>
  <c r="T30" i="1" s="1"/>
  <c r="I30" i="1"/>
  <c r="K98" i="1"/>
  <c r="P98" i="1"/>
  <c r="R98" i="1" s="1"/>
  <c r="T98" i="1" s="1"/>
  <c r="P95" i="1"/>
  <c r="R95" i="1" s="1"/>
  <c r="T95" i="1" s="1"/>
  <c r="J95" i="1"/>
  <c r="P90" i="1"/>
  <c r="R90" i="1" s="1"/>
  <c r="T90" i="1" s="1"/>
  <c r="J90" i="1"/>
  <c r="P86" i="1"/>
  <c r="R86" i="1" s="1"/>
  <c r="T86" i="1" s="1"/>
  <c r="J86" i="1"/>
  <c r="J77" i="1"/>
  <c r="P77" i="1"/>
  <c r="R77" i="1" s="1"/>
  <c r="T77" i="1" s="1"/>
  <c r="I63" i="1"/>
  <c r="P63" i="1"/>
  <c r="R63" i="1" s="1"/>
  <c r="T63" i="1" s="1"/>
  <c r="I44" i="1"/>
  <c r="P44" i="1"/>
  <c r="R44" i="1" s="1"/>
  <c r="T44" i="1" s="1"/>
  <c r="I21" i="1"/>
  <c r="P35" i="1"/>
  <c r="R35" i="1" s="1"/>
  <c r="T35" i="1" s="1"/>
  <c r="I35" i="1"/>
  <c r="P68" i="1"/>
  <c r="R68" i="1" s="1"/>
  <c r="T68" i="1" s="1"/>
  <c r="J68" i="1"/>
  <c r="H38" i="1"/>
  <c r="P38" i="1"/>
  <c r="R38" i="1" s="1"/>
  <c r="T38" i="1" s="1"/>
  <c r="K112" i="1"/>
  <c r="P112" i="1"/>
  <c r="R112" i="1" s="1"/>
  <c r="T112" i="1" s="1"/>
  <c r="K101" i="1"/>
  <c r="P101" i="1"/>
  <c r="R101" i="1" s="1"/>
  <c r="T101" i="1" s="1"/>
  <c r="P80" i="1"/>
  <c r="R80" i="1" s="1"/>
  <c r="T80" i="1" s="1"/>
  <c r="J80" i="1"/>
  <c r="K65" i="1"/>
  <c r="P65" i="1"/>
  <c r="R65" i="1" s="1"/>
  <c r="T65" i="1" s="1"/>
  <c r="I46" i="1"/>
  <c r="P46" i="1"/>
  <c r="R46" i="1" s="1"/>
  <c r="T46" i="1" s="1"/>
  <c r="P29" i="1"/>
  <c r="R29" i="1" s="1"/>
  <c r="T29" i="1" s="1"/>
  <c r="I29" i="1"/>
  <c r="K81" i="1"/>
  <c r="P81" i="1"/>
  <c r="R81" i="1" s="1"/>
  <c r="T81" i="1" s="1"/>
  <c r="P55" i="1"/>
  <c r="R55" i="1" s="1"/>
  <c r="T55" i="1" s="1"/>
  <c r="I55" i="1"/>
  <c r="P94" i="1"/>
  <c r="R94" i="1" s="1"/>
  <c r="T94" i="1" s="1"/>
  <c r="J94" i="1"/>
  <c r="J89" i="1"/>
  <c r="P89" i="1"/>
  <c r="R89" i="1" s="1"/>
  <c r="T89" i="1" s="1"/>
  <c r="P85" i="1"/>
  <c r="R85" i="1" s="1"/>
  <c r="T85" i="1" s="1"/>
  <c r="J85" i="1"/>
  <c r="J67" i="1"/>
  <c r="P67" i="1"/>
  <c r="R67" i="1" s="1"/>
  <c r="T67" i="1" s="1"/>
  <c r="I57" i="1"/>
  <c r="P57" i="1"/>
  <c r="R57" i="1" s="1"/>
  <c r="T57" i="1" s="1"/>
  <c r="I48" i="1"/>
  <c r="P48" i="1"/>
  <c r="R48" i="1" s="1"/>
  <c r="T48" i="1" s="1"/>
  <c r="P40" i="1"/>
  <c r="R40" i="1" s="1"/>
  <c r="T40" i="1" s="1"/>
  <c r="I40" i="1"/>
  <c r="I37" i="1"/>
  <c r="P37" i="1"/>
  <c r="R37" i="1" s="1"/>
  <c r="T37" i="1" s="1"/>
  <c r="I32" i="1"/>
  <c r="P32" i="1"/>
  <c r="R32" i="1" s="1"/>
  <c r="T32" i="1" s="1"/>
  <c r="P23" i="1"/>
  <c r="R23" i="1" s="1"/>
  <c r="T23" i="1" s="1"/>
  <c r="I23" i="1"/>
  <c r="P110" i="1"/>
  <c r="R110" i="1" s="1"/>
  <c r="T110" i="1" s="1"/>
  <c r="K110" i="1"/>
  <c r="K108" i="1"/>
  <c r="P108" i="1"/>
  <c r="R108" i="1" s="1"/>
  <c r="T108" i="1" s="1"/>
  <c r="P105" i="1"/>
  <c r="R105" i="1" s="1"/>
  <c r="T105" i="1" s="1"/>
  <c r="K105" i="1"/>
  <c r="K100" i="1"/>
  <c r="P100" i="1"/>
  <c r="R100" i="1" s="1"/>
  <c r="T100" i="1" s="1"/>
  <c r="K73" i="1"/>
  <c r="P73" i="1"/>
  <c r="R73" i="1" s="1"/>
  <c r="T73" i="1" s="1"/>
  <c r="I50" i="1"/>
  <c r="P50" i="1"/>
  <c r="R50" i="1" s="1"/>
  <c r="T50" i="1" s="1"/>
  <c r="I43" i="1"/>
  <c r="P43" i="1"/>
  <c r="R43" i="1" s="1"/>
  <c r="T43" i="1" s="1"/>
  <c r="P71" i="1"/>
  <c r="R71" i="1" s="1"/>
  <c r="T71" i="1" s="1"/>
  <c r="J71" i="1"/>
  <c r="I59" i="1"/>
  <c r="P59" i="1"/>
  <c r="R59" i="1" s="1"/>
  <c r="T59" i="1" s="1"/>
  <c r="P82" i="1"/>
  <c r="R82" i="1" s="1"/>
  <c r="T82" i="1" s="1"/>
  <c r="K82" i="1"/>
  <c r="K79" i="1"/>
  <c r="P79" i="1"/>
  <c r="R79" i="1"/>
  <c r="T79" i="1" s="1"/>
  <c r="K69" i="1"/>
  <c r="P69" i="1"/>
  <c r="R69" i="1" s="1"/>
  <c r="T69" i="1" s="1"/>
  <c r="I53" i="1"/>
  <c r="P53" i="1"/>
  <c r="R53" i="1" s="1"/>
  <c r="T53" i="1" s="1"/>
  <c r="I36" i="1"/>
  <c r="P36" i="1"/>
  <c r="R36" i="1" s="1"/>
  <c r="T36" i="1" s="1"/>
  <c r="I28" i="1"/>
  <c r="P28" i="1"/>
  <c r="R28" i="1" s="1"/>
  <c r="T28" i="1" s="1"/>
  <c r="P107" i="1"/>
  <c r="R107" i="1" s="1"/>
  <c r="T107" i="1" s="1"/>
  <c r="K107" i="1"/>
  <c r="P96" i="1"/>
  <c r="R96" i="1" s="1"/>
  <c r="T96" i="1" s="1"/>
  <c r="J96" i="1"/>
  <c r="J93" i="1"/>
  <c r="P93" i="1"/>
  <c r="R93" i="1" s="1"/>
  <c r="T93" i="1" s="1"/>
  <c r="P72" i="1"/>
  <c r="R72" i="1" s="1"/>
  <c r="T72" i="1" s="1"/>
  <c r="J72" i="1"/>
  <c r="I42" i="1"/>
  <c r="P42" i="1"/>
  <c r="R42" i="1" s="1"/>
  <c r="T42" i="1" s="1"/>
  <c r="I25" i="1"/>
  <c r="P25" i="1"/>
  <c r="R25" i="1"/>
  <c r="T25" i="1" s="1"/>
  <c r="P22" i="1"/>
  <c r="R22" i="1" s="1"/>
  <c r="T22" i="1" s="1"/>
  <c r="I22" i="1"/>
  <c r="K111" i="1"/>
  <c r="P111" i="1"/>
  <c r="R111" i="1" s="1"/>
  <c r="T111" i="1" s="1"/>
  <c r="P83" i="1"/>
  <c r="R83" i="1" s="1"/>
  <c r="T83" i="1" s="1"/>
  <c r="K66" i="1"/>
  <c r="P62" i="1"/>
  <c r="R62" i="1" s="1"/>
  <c r="T62" i="1" s="1"/>
  <c r="E39" i="5"/>
  <c r="E23" i="5"/>
  <c r="E76" i="4"/>
  <c r="E66" i="4"/>
  <c r="E58" i="4"/>
  <c r="E41" i="4"/>
  <c r="E14" i="4"/>
  <c r="E50" i="3"/>
  <c r="P92" i="1"/>
  <c r="R92" i="1" s="1"/>
  <c r="T92" i="1" s="1"/>
  <c r="E30" i="4"/>
  <c r="P60" i="1"/>
  <c r="R60" i="1" s="1"/>
  <c r="T60" i="1" s="1"/>
  <c r="E26" i="3"/>
  <c r="E54" i="5"/>
  <c r="E31" i="4"/>
  <c r="E41" i="3"/>
  <c r="E37" i="3"/>
  <c r="E24" i="3"/>
  <c r="E20" i="3"/>
  <c r="F99" i="1"/>
  <c r="G99" i="1" s="1"/>
  <c r="F97" i="1"/>
  <c r="G97" i="1" s="1"/>
  <c r="K84" i="1"/>
  <c r="F70" i="1"/>
  <c r="G70" i="1" s="1"/>
  <c r="F58" i="1"/>
  <c r="G58" i="1" s="1"/>
  <c r="F56" i="1"/>
  <c r="G56" i="1" s="1"/>
  <c r="F54" i="1"/>
  <c r="G54" i="1" s="1"/>
  <c r="F52" i="1"/>
  <c r="G52" i="1" s="1"/>
  <c r="F41" i="1"/>
  <c r="G41" i="1" s="1"/>
  <c r="F39" i="1"/>
  <c r="G39" i="1" s="1"/>
  <c r="F31" i="1"/>
  <c r="G31" i="1" s="1"/>
  <c r="F24" i="1"/>
  <c r="K109" i="1"/>
  <c r="P76" i="1"/>
  <c r="R76" i="1" s="1"/>
  <c r="T76" i="1" s="1"/>
  <c r="E28" i="4"/>
  <c r="E19" i="4"/>
  <c r="R104" i="1"/>
  <c r="T104" i="1" s="1"/>
  <c r="E43" i="5"/>
  <c r="E62" i="4"/>
  <c r="F87" i="1"/>
  <c r="G87" i="1" s="1"/>
  <c r="E26" i="4"/>
  <c r="E39" i="3"/>
  <c r="E22" i="3"/>
  <c r="K103" i="1"/>
  <c r="F13" i="2"/>
  <c r="L13" i="2"/>
  <c r="E13" i="2"/>
  <c r="Q13" i="2"/>
  <c r="P13" i="2"/>
  <c r="C13" i="2"/>
  <c r="J13" i="2"/>
  <c r="M13" i="2"/>
  <c r="H21" i="2"/>
  <c r="F21" i="2"/>
  <c r="P74" i="1"/>
  <c r="H18" i="2"/>
  <c r="C12" i="1"/>
  <c r="L18" i="2"/>
  <c r="D18" i="2"/>
  <c r="F18" i="2"/>
  <c r="G18" i="2"/>
  <c r="C11" i="1"/>
  <c r="I18" i="2"/>
  <c r="C18" i="2"/>
  <c r="J18" i="2"/>
  <c r="O113" i="1" l="1"/>
  <c r="P61" i="1"/>
  <c r="R61" i="1" s="1"/>
  <c r="T61" i="1" s="1"/>
  <c r="C16" i="1"/>
  <c r="D18" i="1" s="1"/>
  <c r="O79" i="1"/>
  <c r="O94" i="1"/>
  <c r="O77" i="1"/>
  <c r="O112" i="1"/>
  <c r="O78" i="1"/>
  <c r="O87" i="1"/>
  <c r="O108" i="1"/>
  <c r="O83" i="1"/>
  <c r="O81" i="1"/>
  <c r="O85" i="1"/>
  <c r="O24" i="1"/>
  <c r="O103" i="1"/>
  <c r="O106" i="1"/>
  <c r="O89" i="1"/>
  <c r="O95" i="1"/>
  <c r="O80" i="1"/>
  <c r="O100" i="1"/>
  <c r="O102" i="1"/>
  <c r="O82" i="1"/>
  <c r="O107" i="1"/>
  <c r="O84" i="1"/>
  <c r="O109" i="1"/>
  <c r="O64" i="1"/>
  <c r="O104" i="1"/>
  <c r="O71" i="1"/>
  <c r="O99" i="1"/>
  <c r="O96" i="1"/>
  <c r="O97" i="1"/>
  <c r="O88" i="1"/>
  <c r="O73" i="1"/>
  <c r="O105" i="1"/>
  <c r="O69" i="1"/>
  <c r="O86" i="1"/>
  <c r="O75" i="1"/>
  <c r="O91" i="1"/>
  <c r="O72" i="1"/>
  <c r="O21" i="1"/>
  <c r="O111" i="1"/>
  <c r="O70" i="1"/>
  <c r="O31" i="1"/>
  <c r="O23" i="1"/>
  <c r="O22" i="1"/>
  <c r="O110" i="1"/>
  <c r="O93" i="1"/>
  <c r="C15" i="1"/>
  <c r="O68" i="1"/>
  <c r="O67" i="1"/>
  <c r="O92" i="1"/>
  <c r="O74" i="1"/>
  <c r="O65" i="1"/>
  <c r="O98" i="1"/>
  <c r="O101" i="1"/>
  <c r="O90" i="1"/>
  <c r="O76" i="1"/>
  <c r="O66" i="1"/>
  <c r="I52" i="1"/>
  <c r="P52" i="1"/>
  <c r="R52" i="1" s="1"/>
  <c r="T52" i="1" s="1"/>
  <c r="I54" i="1"/>
  <c r="P54" i="1"/>
  <c r="R54" i="1" s="1"/>
  <c r="T54" i="1" s="1"/>
  <c r="I56" i="1"/>
  <c r="P56" i="1"/>
  <c r="R56" i="1" s="1"/>
  <c r="T56" i="1" s="1"/>
  <c r="P87" i="1"/>
  <c r="R87" i="1" s="1"/>
  <c r="T87" i="1" s="1"/>
  <c r="J87" i="1"/>
  <c r="D15" i="1"/>
  <c r="C19" i="1" s="1"/>
  <c r="P58" i="1"/>
  <c r="R58" i="1" s="1"/>
  <c r="T58" i="1" s="1"/>
  <c r="I58" i="1"/>
  <c r="G24" i="1"/>
  <c r="D16" i="1"/>
  <c r="D19" i="1" s="1"/>
  <c r="J70" i="1"/>
  <c r="P70" i="1"/>
  <c r="R70" i="1" s="1"/>
  <c r="T70" i="1" s="1"/>
  <c r="P31" i="1"/>
  <c r="R31" i="1" s="1"/>
  <c r="T31" i="1" s="1"/>
  <c r="I31" i="1"/>
  <c r="P39" i="1"/>
  <c r="R39" i="1" s="1"/>
  <c r="T39" i="1" s="1"/>
  <c r="H39" i="1"/>
  <c r="P97" i="1"/>
  <c r="R97" i="1" s="1"/>
  <c r="T97" i="1" s="1"/>
  <c r="J97" i="1"/>
  <c r="I41" i="1"/>
  <c r="P41" i="1"/>
  <c r="R41" i="1" s="1"/>
  <c r="T41" i="1" s="1"/>
  <c r="K99" i="1"/>
  <c r="P99" i="1"/>
  <c r="R99" i="1" s="1"/>
  <c r="T99" i="1" s="1"/>
  <c r="O1" i="2"/>
  <c r="O3" i="2"/>
  <c r="O2" i="2"/>
  <c r="O5" i="2"/>
  <c r="O4" i="2"/>
  <c r="O6" i="2"/>
  <c r="E18" i="2"/>
  <c r="F6" i="1" l="1"/>
  <c r="F8" i="1" s="1"/>
  <c r="C18" i="1"/>
  <c r="I24" i="1"/>
  <c r="P24" i="1"/>
  <c r="R24" i="1" s="1"/>
  <c r="T24" i="1" s="1"/>
  <c r="E14" i="1" s="1"/>
  <c r="O7" i="2"/>
  <c r="E5" i="2" s="1"/>
  <c r="P105" i="2"/>
  <c r="P64" i="2"/>
  <c r="P209" i="2"/>
  <c r="P233" i="2"/>
  <c r="P46" i="2"/>
  <c r="P174" i="2"/>
  <c r="P212" i="2"/>
  <c r="P237" i="2"/>
  <c r="P274" i="2"/>
  <c r="P118" i="2"/>
  <c r="P154" i="2"/>
  <c r="P225" i="2"/>
  <c r="P22" i="2"/>
  <c r="P70" i="2"/>
  <c r="P217" i="2"/>
  <c r="P178" i="2"/>
  <c r="P63" i="2"/>
  <c r="P123" i="2"/>
  <c r="P223" i="2"/>
  <c r="P234" i="2"/>
  <c r="P69" i="2"/>
  <c r="P176" i="2"/>
  <c r="P216" i="2"/>
  <c r="P65" i="2"/>
  <c r="P161" i="2"/>
  <c r="P35" i="2"/>
  <c r="P248" i="2"/>
  <c r="P49" i="2"/>
  <c r="P220" i="2"/>
  <c r="P81" i="2"/>
  <c r="P228" i="2"/>
  <c r="P89" i="2"/>
  <c r="P221" i="2"/>
  <c r="P106" i="2"/>
  <c r="P315" i="2"/>
  <c r="P116" i="2"/>
  <c r="P331" i="2"/>
  <c r="P148" i="2"/>
  <c r="P281" i="2"/>
  <c r="P29" i="2"/>
  <c r="P83" i="2"/>
  <c r="P152" i="2"/>
  <c r="P279" i="2"/>
  <c r="P308" i="2"/>
  <c r="P59" i="2"/>
  <c r="P157" i="2"/>
  <c r="P195" i="2"/>
  <c r="P197" i="2"/>
  <c r="P30" i="2"/>
  <c r="P117" i="2"/>
  <c r="P232" i="2"/>
  <c r="P325" i="2"/>
  <c r="P34" i="2"/>
  <c r="P103" i="2"/>
  <c r="P303" i="2"/>
  <c r="P330" i="2"/>
  <c r="P101" i="2"/>
  <c r="P137" i="2"/>
  <c r="P310" i="2"/>
  <c r="P329" i="2"/>
  <c r="P95" i="2"/>
  <c r="P204" i="2"/>
  <c r="P227" i="2"/>
  <c r="P335" i="2"/>
  <c r="P208" i="2"/>
  <c r="P37" i="2"/>
  <c r="P180" i="2"/>
  <c r="P56" i="2"/>
  <c r="P169" i="2"/>
  <c r="P183" i="2"/>
  <c r="P218" i="2"/>
  <c r="P60" i="2"/>
  <c r="P332" i="2"/>
  <c r="P121" i="2"/>
  <c r="P313" i="2"/>
  <c r="P128" i="2"/>
  <c r="P321" i="2"/>
  <c r="P145" i="2"/>
  <c r="P298" i="2"/>
  <c r="P58" i="2"/>
  <c r="P167" i="2"/>
  <c r="P156" i="2"/>
  <c r="P230" i="2"/>
  <c r="P276" i="2"/>
  <c r="P77" i="2"/>
  <c r="P98" i="2"/>
  <c r="P194" i="2"/>
  <c r="P268" i="2"/>
  <c r="P48" i="2"/>
  <c r="P61" i="2"/>
  <c r="P164" i="2"/>
  <c r="P334" i="2"/>
  <c r="P71" i="2"/>
  <c r="P120" i="2"/>
  <c r="P278" i="2"/>
  <c r="P307" i="2"/>
  <c r="P74" i="2"/>
  <c r="P153" i="2"/>
  <c r="P205" i="2"/>
  <c r="P328" i="2"/>
  <c r="P175" i="2"/>
  <c r="P211" i="2"/>
  <c r="P213" i="2"/>
  <c r="P27" i="2"/>
  <c r="P287" i="2"/>
  <c r="P52" i="2"/>
  <c r="P107" i="2"/>
  <c r="P151" i="2"/>
  <c r="P291" i="2"/>
  <c r="P181" i="2"/>
  <c r="P324" i="2"/>
  <c r="P155" i="2"/>
  <c r="P285" i="2"/>
  <c r="P146" i="2"/>
  <c r="P301" i="2"/>
  <c r="P172" i="2"/>
  <c r="P319" i="2"/>
  <c r="P72" i="2"/>
  <c r="P327" i="2"/>
  <c r="P109" i="2"/>
  <c r="P170" i="2"/>
  <c r="P283" i="2"/>
  <c r="P79" i="2"/>
  <c r="P224" i="2"/>
  <c r="P250" i="2"/>
  <c r="P82" i="2"/>
  <c r="P259" i="2"/>
  <c r="P127" i="2"/>
  <c r="P277" i="2"/>
  <c r="P50" i="2"/>
  <c r="P203" i="2"/>
  <c r="P226" i="2"/>
  <c r="P140" i="2"/>
  <c r="P200" i="2"/>
  <c r="P24" i="2"/>
  <c r="P141" i="2"/>
  <c r="P42" i="2"/>
  <c r="P320" i="2"/>
  <c r="P284" i="2"/>
  <c r="P254" i="2"/>
  <c r="P231" i="2"/>
  <c r="P150" i="2"/>
  <c r="P68" i="2"/>
  <c r="P91" i="2"/>
  <c r="P142" i="2"/>
  <c r="P193" i="2"/>
  <c r="P322" i="2"/>
  <c r="P111" i="2"/>
  <c r="P247" i="2"/>
  <c r="P36" i="2"/>
  <c r="P114" i="2"/>
  <c r="P305" i="2"/>
  <c r="P133" i="2"/>
  <c r="P267" i="2"/>
  <c r="P87" i="2"/>
  <c r="P272" i="2"/>
  <c r="P66" i="2"/>
  <c r="P144" i="2"/>
  <c r="P266" i="2"/>
  <c r="P253" i="2"/>
  <c r="P122" i="2"/>
  <c r="P115" i="2"/>
  <c r="P86" i="2"/>
  <c r="P90" i="2"/>
  <c r="P290" i="2"/>
  <c r="P162" i="2"/>
  <c r="P239" i="2"/>
  <c r="P182" i="2"/>
  <c r="P125" i="2"/>
  <c r="P256" i="2"/>
  <c r="P33" i="2"/>
  <c r="P80" i="2"/>
  <c r="P311" i="2"/>
  <c r="P55" i="2"/>
  <c r="P163" i="2"/>
  <c r="P289" i="2"/>
  <c r="P214" i="2"/>
  <c r="P241" i="2"/>
  <c r="P159" i="2"/>
  <c r="P255" i="2"/>
  <c r="P38" i="2"/>
  <c r="P201" i="2"/>
  <c r="P282" i="2"/>
  <c r="P243" i="2"/>
  <c r="P179" i="2"/>
  <c r="P129" i="2"/>
  <c r="P147" i="2"/>
  <c r="P26" i="2"/>
  <c r="P28" i="2"/>
  <c r="P249" i="2"/>
  <c r="P302" i="2"/>
  <c r="P184" i="2"/>
  <c r="P32" i="2"/>
  <c r="P132" i="2"/>
  <c r="P269" i="2"/>
  <c r="P40" i="2"/>
  <c r="P136" i="2"/>
  <c r="P251" i="2"/>
  <c r="P97" i="2"/>
  <c r="P270" i="2"/>
  <c r="P43" i="2"/>
  <c r="P177" i="2"/>
  <c r="P292" i="2"/>
  <c r="P165" i="2"/>
  <c r="P299" i="2"/>
  <c r="P53" i="2"/>
  <c r="P263" i="2"/>
  <c r="P62" i="2"/>
  <c r="P309" i="2"/>
  <c r="P306" i="2"/>
  <c r="P264" i="2"/>
  <c r="P88" i="2"/>
  <c r="P190" i="2"/>
  <c r="P57" i="2"/>
  <c r="P39" i="2"/>
  <c r="P257" i="2"/>
  <c r="P245" i="2"/>
  <c r="P294" i="2"/>
  <c r="P139" i="2"/>
  <c r="P92" i="2"/>
  <c r="P297" i="2"/>
  <c r="P333" i="2"/>
  <c r="P199" i="2"/>
  <c r="P280" i="2"/>
  <c r="P317" i="2"/>
  <c r="P185" i="2"/>
  <c r="P102" i="2"/>
  <c r="P25" i="2"/>
  <c r="P271" i="2"/>
  <c r="P44" i="2"/>
  <c r="P236" i="2"/>
  <c r="P222" i="2"/>
  <c r="P119" i="2"/>
  <c r="P100" i="2"/>
  <c r="P300" i="2"/>
  <c r="P273" i="2"/>
  <c r="P238" i="2"/>
  <c r="P312" i="2"/>
  <c r="P326" i="2"/>
  <c r="P130" i="2"/>
  <c r="P93" i="2"/>
  <c r="P235" i="2"/>
  <c r="P94" i="2"/>
  <c r="P219" i="2"/>
  <c r="P110" i="2"/>
  <c r="P99" i="2"/>
  <c r="P113" i="2"/>
  <c r="P45" i="2"/>
  <c r="P323" i="2"/>
  <c r="P288" i="2"/>
  <c r="P206" i="2"/>
  <c r="P126" i="2"/>
  <c r="P47" i="2"/>
  <c r="P31" i="2"/>
  <c r="P316" i="2"/>
  <c r="P104" i="2"/>
  <c r="P41" i="2"/>
  <c r="P244" i="2"/>
  <c r="P210" i="2"/>
  <c r="P112" i="2"/>
  <c r="P84" i="2"/>
  <c r="P215" i="2"/>
  <c r="P261" i="2"/>
  <c r="P187" i="2"/>
  <c r="P124" i="2"/>
  <c r="P166" i="2"/>
  <c r="P76" i="2"/>
  <c r="P192" i="2"/>
  <c r="P296" i="2"/>
  <c r="P134" i="2"/>
  <c r="P21" i="2"/>
  <c r="P160" i="2"/>
  <c r="P73" i="2"/>
  <c r="P265" i="2"/>
  <c r="P252" i="2"/>
  <c r="P240" i="2"/>
  <c r="P196" i="2"/>
  <c r="P173" i="2"/>
  <c r="P96" i="2"/>
  <c r="P293" i="2"/>
  <c r="P246" i="2"/>
  <c r="P202" i="2"/>
  <c r="P54" i="2"/>
  <c r="P51" i="2"/>
  <c r="P23" i="2"/>
  <c r="P198" i="2"/>
  <c r="P85" i="2"/>
  <c r="P262" i="2"/>
  <c r="P168" i="2"/>
  <c r="P275" i="2"/>
  <c r="P67" i="2"/>
  <c r="P318" i="2"/>
  <c r="P258" i="2"/>
  <c r="P149" i="2"/>
  <c r="P191" i="2"/>
  <c r="P314" i="2"/>
  <c r="P131" i="2"/>
  <c r="P188" i="2"/>
  <c r="P207" i="2"/>
  <c r="P260" i="2"/>
  <c r="P304" i="2"/>
  <c r="P158" i="2"/>
  <c r="P286" i="2"/>
  <c r="P78" i="2"/>
  <c r="P75" i="2"/>
  <c r="P189" i="2"/>
  <c r="P229" i="2"/>
  <c r="P135" i="2"/>
  <c r="P143" i="2"/>
  <c r="P295" i="2"/>
  <c r="P186" i="2"/>
  <c r="P108" i="2"/>
  <c r="P138" i="2"/>
  <c r="P171" i="2"/>
  <c r="P242" i="2"/>
  <c r="Q57" i="2"/>
  <c r="Q59" i="2"/>
  <c r="Q144" i="2"/>
  <c r="Q121" i="2"/>
  <c r="Q296" i="2"/>
  <c r="Q310" i="2"/>
  <c r="Q33" i="2"/>
  <c r="Q135" i="2"/>
  <c r="Q73" i="2"/>
  <c r="Q271" i="2"/>
  <c r="Q332" i="2"/>
  <c r="Q70" i="2"/>
  <c r="Q145" i="2"/>
  <c r="Q72" i="2"/>
  <c r="Q102" i="2"/>
  <c r="Q51" i="2"/>
  <c r="Q97" i="2"/>
  <c r="Q53" i="2"/>
  <c r="Q40" i="2"/>
  <c r="Q167" i="2"/>
  <c r="Q172" i="2"/>
  <c r="Q303" i="2"/>
  <c r="Q299" i="2"/>
  <c r="Q95" i="2"/>
  <c r="Q174" i="2"/>
  <c r="Q203" i="2"/>
  <c r="Q198" i="2"/>
  <c r="Q322" i="2"/>
  <c r="Q160" i="2"/>
  <c r="Q177" i="2"/>
  <c r="Q151" i="2"/>
  <c r="Q21" i="2"/>
  <c r="Q117" i="2"/>
  <c r="Q265" i="2"/>
  <c r="Q327" i="2"/>
  <c r="Q64" i="2"/>
  <c r="Q215" i="2"/>
  <c r="Q220" i="2"/>
  <c r="Q193" i="2"/>
  <c r="Q89" i="2"/>
  <c r="Q168" i="2"/>
  <c r="Q85" i="2"/>
  <c r="Q199" i="2"/>
  <c r="Q295" i="2"/>
  <c r="Q307" i="2"/>
  <c r="Q83" i="2"/>
  <c r="Q195" i="2"/>
  <c r="Q300" i="2"/>
  <c r="Q103" i="2"/>
  <c r="Q162" i="2"/>
  <c r="Q98" i="2"/>
  <c r="Q197" i="2"/>
  <c r="Q114" i="2"/>
  <c r="Q205" i="2"/>
  <c r="Q229" i="2"/>
  <c r="Q31" i="2"/>
  <c r="Q125" i="2"/>
  <c r="Q208" i="2"/>
  <c r="Q324" i="2"/>
  <c r="Q266" i="2"/>
  <c r="Q323" i="2"/>
  <c r="Q243" i="2"/>
  <c r="Q157" i="2"/>
  <c r="Q138" i="2"/>
  <c r="Q289" i="2"/>
  <c r="Q279" i="2"/>
  <c r="Q52" i="2"/>
  <c r="Q45" i="2"/>
  <c r="Q107" i="2"/>
  <c r="Q239" i="2"/>
  <c r="Q335" i="2"/>
  <c r="Q96" i="2"/>
  <c r="Q163" i="2"/>
  <c r="Q260" i="2"/>
  <c r="Q37" i="2"/>
  <c r="Q104" i="2"/>
  <c r="Q141" i="2"/>
  <c r="Q80" i="2"/>
  <c r="Q146" i="2"/>
  <c r="Q131" i="2"/>
  <c r="Q36" i="2"/>
  <c r="Q166" i="2"/>
  <c r="Q273" i="2"/>
  <c r="Q333" i="2"/>
  <c r="Q90" i="2"/>
  <c r="Q188" i="2"/>
  <c r="Q113" i="2"/>
  <c r="Q81" i="2"/>
  <c r="Q119" i="2"/>
  <c r="Q115" i="2"/>
  <c r="Q234" i="2"/>
  <c r="Q110" i="2"/>
  <c r="Q178" i="2"/>
  <c r="Q263" i="2"/>
  <c r="Q267" i="2"/>
  <c r="Q285" i="2"/>
  <c r="Q194" i="2"/>
  <c r="Q312" i="2"/>
  <c r="Q76" i="2"/>
  <c r="Q231" i="2"/>
  <c r="Q210" i="2"/>
  <c r="Q250" i="2"/>
  <c r="Q35" i="2"/>
  <c r="Q94" i="2"/>
  <c r="Q186" i="2"/>
  <c r="Q54" i="2"/>
  <c r="Q46" i="2"/>
  <c r="Q202" i="2"/>
  <c r="Q329" i="2"/>
  <c r="Q149" i="2"/>
  <c r="Q164" i="2"/>
  <c r="Q23" i="2"/>
  <c r="Q50" i="2"/>
  <c r="Q79" i="2"/>
  <c r="Q185" i="2"/>
  <c r="Q325" i="2"/>
  <c r="Q88" i="2"/>
  <c r="Q256" i="2"/>
  <c r="Q313" i="2"/>
  <c r="Q124" i="2"/>
  <c r="Q109" i="2"/>
  <c r="Q63" i="2"/>
  <c r="Q112" i="2"/>
  <c r="Q334" i="2"/>
  <c r="Q152" i="2"/>
  <c r="Q225" i="2"/>
  <c r="Q66" i="2"/>
  <c r="Q180" i="2"/>
  <c r="Q331" i="2"/>
  <c r="Q262" i="2"/>
  <c r="Q302" i="2"/>
  <c r="Q224" i="2"/>
  <c r="Q74" i="2"/>
  <c r="Q232" i="2"/>
  <c r="Q328" i="2"/>
  <c r="Q84" i="2"/>
  <c r="Q68" i="2"/>
  <c r="Q61" i="2"/>
  <c r="Q71" i="2"/>
  <c r="Q56" i="2"/>
  <c r="Q187" i="2"/>
  <c r="Q259" i="2"/>
  <c r="Q175" i="2"/>
  <c r="Q217" i="2"/>
  <c r="Q44" i="2"/>
  <c r="Q223" i="2"/>
  <c r="Q91" i="2"/>
  <c r="Q86" i="2"/>
  <c r="Q170" i="2"/>
  <c r="Q316" i="2"/>
  <c r="Q127" i="2"/>
  <c r="Q304" i="2"/>
  <c r="Q139" i="2"/>
  <c r="Q222" i="2"/>
  <c r="Q241" i="2"/>
  <c r="Q276" i="2"/>
  <c r="Q330" i="2"/>
  <c r="Q253" i="2"/>
  <c r="Q26" i="2"/>
  <c r="Q142" i="2"/>
  <c r="Q237" i="2"/>
  <c r="Q34" i="2"/>
  <c r="Q190" i="2"/>
  <c r="Q292" i="2"/>
  <c r="Q106" i="2"/>
  <c r="Q233" i="2"/>
  <c r="Q290" i="2"/>
  <c r="Q181" i="2"/>
  <c r="Q191" i="2"/>
  <c r="Q42" i="2"/>
  <c r="Q270" i="2"/>
  <c r="Q87" i="2"/>
  <c r="Q153" i="2"/>
  <c r="Q298" i="2"/>
  <c r="Q92" i="2"/>
  <c r="Q78" i="2"/>
  <c r="Q161" i="2"/>
  <c r="Q100" i="2"/>
  <c r="Q255" i="2"/>
  <c r="Q29" i="2"/>
  <c r="Q213" i="2"/>
  <c r="Q242" i="2"/>
  <c r="Q219" i="2"/>
  <c r="Q214" i="2"/>
  <c r="Q269" i="2"/>
  <c r="Q281" i="2"/>
  <c r="Q291" i="2"/>
  <c r="Q43" i="2"/>
  <c r="Q179" i="2"/>
  <c r="Q258" i="2"/>
  <c r="Q176" i="2"/>
  <c r="Q297" i="2"/>
  <c r="Q294" i="2"/>
  <c r="Q24" i="2"/>
  <c r="Q28" i="2"/>
  <c r="Q108" i="2"/>
  <c r="Q284" i="2"/>
  <c r="Q93" i="2"/>
  <c r="Q196" i="2"/>
  <c r="Q315" i="2"/>
  <c r="Q69" i="2"/>
  <c r="Q58" i="2"/>
  <c r="Q218" i="2"/>
  <c r="Q148" i="2"/>
  <c r="Q230" i="2"/>
  <c r="Q62" i="2"/>
  <c r="Q173" i="2"/>
  <c r="Q251" i="2"/>
  <c r="Q147" i="2"/>
  <c r="Q236" i="2"/>
  <c r="Q235" i="2"/>
  <c r="Q206" i="2"/>
  <c r="Q201" i="2"/>
  <c r="Q65" i="2"/>
  <c r="Q77" i="2"/>
  <c r="Q317" i="2"/>
  <c r="Q105" i="2"/>
  <c r="Q209" i="2"/>
  <c r="Q207" i="2"/>
  <c r="Q120" i="2"/>
  <c r="Q99" i="2"/>
  <c r="Q288" i="2"/>
  <c r="Q137" i="2"/>
  <c r="Q261" i="2"/>
  <c r="Q283" i="2"/>
  <c r="Q200" i="2"/>
  <c r="Q123" i="2"/>
  <c r="Q169" i="2"/>
  <c r="Q143" i="2"/>
  <c r="Q184" i="2"/>
  <c r="Q309" i="2"/>
  <c r="Q311" i="2"/>
  <c r="Q204" i="2"/>
  <c r="Q60" i="2"/>
  <c r="Q212" i="2"/>
  <c r="Q238" i="2"/>
  <c r="Q318" i="2"/>
  <c r="Q308" i="2"/>
  <c r="Q319" i="2"/>
  <c r="Q254" i="2"/>
  <c r="Q122" i="2"/>
  <c r="Q134" i="2"/>
  <c r="Q159" i="2"/>
  <c r="Q320" i="2"/>
  <c r="Q274" i="2"/>
  <c r="Q264" i="2"/>
  <c r="Q49" i="2"/>
  <c r="Q129" i="2"/>
  <c r="Q82" i="2"/>
  <c r="Q314" i="2"/>
  <c r="Q128" i="2"/>
  <c r="Q171" i="2"/>
  <c r="Q38" i="2"/>
  <c r="Q227" i="2"/>
  <c r="Q326" i="2"/>
  <c r="Q192" i="2"/>
  <c r="Q55" i="2"/>
  <c r="Q150" i="2"/>
  <c r="Q155" i="2"/>
  <c r="Q47" i="2"/>
  <c r="Q244" i="2"/>
  <c r="Q240" i="2"/>
  <c r="Q286" i="2"/>
  <c r="Q111" i="2"/>
  <c r="Q27" i="2"/>
  <c r="Q189" i="2"/>
  <c r="Q140" i="2"/>
  <c r="Q275" i="2"/>
  <c r="Q287" i="2"/>
  <c r="Q293" i="2"/>
  <c r="Q154" i="2"/>
  <c r="Q158" i="2"/>
  <c r="Q278" i="2"/>
  <c r="Q165" i="2"/>
  <c r="Q301" i="2"/>
  <c r="Q272" i="2"/>
  <c r="Q183" i="2"/>
  <c r="Q39" i="2"/>
  <c r="Q226" i="2"/>
  <c r="Q257" i="2"/>
  <c r="Q216" i="2"/>
  <c r="Q25" i="2"/>
  <c r="Q126" i="2"/>
  <c r="Q321" i="2"/>
  <c r="Q247" i="2"/>
  <c r="Q132" i="2"/>
  <c r="Q41" i="2"/>
  <c r="Q277" i="2"/>
  <c r="Q101" i="2"/>
  <c r="Q118" i="2"/>
  <c r="Q130" i="2"/>
  <c r="Q246" i="2"/>
  <c r="Q282" i="2"/>
  <c r="Q228" i="2"/>
  <c r="Q133" i="2"/>
  <c r="Q48" i="2"/>
  <c r="Q182" i="2"/>
  <c r="Q221" i="2"/>
  <c r="Q245" i="2"/>
  <c r="Q268" i="2"/>
  <c r="Q248" i="2"/>
  <c r="Q280" i="2"/>
  <c r="Q22" i="2"/>
  <c r="Q116" i="2"/>
  <c r="Q249" i="2"/>
  <c r="Q136" i="2"/>
  <c r="Q32" i="2"/>
  <c r="Q211" i="2"/>
  <c r="Q67" i="2"/>
  <c r="Q30" i="2"/>
  <c r="Q305" i="2"/>
  <c r="Q306" i="2"/>
  <c r="Q156" i="2"/>
  <c r="Q75" i="2"/>
  <c r="Q252" i="2"/>
  <c r="E6" i="2"/>
  <c r="E9" i="2" s="1"/>
  <c r="E10" i="2" s="1"/>
  <c r="O39" i="2"/>
  <c r="O166" i="2"/>
  <c r="O105" i="2"/>
  <c r="O276" i="2"/>
  <c r="O304" i="2"/>
  <c r="O61" i="2"/>
  <c r="O157" i="2"/>
  <c r="O189" i="2"/>
  <c r="O222" i="2"/>
  <c r="O284" i="2"/>
  <c r="O109" i="2"/>
  <c r="O132" i="2"/>
  <c r="O231" i="2"/>
  <c r="O186" i="2"/>
  <c r="O57" i="2"/>
  <c r="O126" i="2"/>
  <c r="O93" i="2"/>
  <c r="O116" i="2"/>
  <c r="O175" i="2"/>
  <c r="O171" i="2"/>
  <c r="O225" i="2"/>
  <c r="O108" i="2"/>
  <c r="O188" i="2"/>
  <c r="O287" i="2"/>
  <c r="O242" i="2"/>
  <c r="O288" i="2"/>
  <c r="O91" i="2"/>
  <c r="O81" i="2"/>
  <c r="O262" i="2"/>
  <c r="O136" i="2"/>
  <c r="O43" i="2"/>
  <c r="O100" i="2"/>
  <c r="O146" i="2"/>
  <c r="O206" i="2"/>
  <c r="O233" i="2"/>
  <c r="O63" i="2"/>
  <c r="O167" i="2"/>
  <c r="O135" i="2"/>
  <c r="O49" i="2"/>
  <c r="O165" i="2"/>
  <c r="O229" i="2"/>
  <c r="O325" i="2"/>
  <c r="O86" i="2"/>
  <c r="O179" i="2"/>
  <c r="O236" i="2"/>
  <c r="O137" i="2"/>
  <c r="O23" i="2"/>
  <c r="O117" i="2"/>
  <c r="O194" i="2"/>
  <c r="O128" i="2"/>
  <c r="O25" i="2"/>
  <c r="O95" i="2"/>
  <c r="O45" i="2"/>
  <c r="O141" i="2"/>
  <c r="O75" i="2"/>
  <c r="O205" i="2"/>
  <c r="O219" i="2"/>
  <c r="O145" i="2"/>
  <c r="O113" i="2"/>
  <c r="O217" i="2"/>
  <c r="O232" i="2"/>
  <c r="O38" i="2"/>
  <c r="O103" i="2"/>
  <c r="O293" i="2"/>
  <c r="O314" i="2"/>
  <c r="O190" i="2"/>
  <c r="O187" i="2"/>
  <c r="O127" i="2"/>
  <c r="O322" i="2"/>
  <c r="O55" i="2"/>
  <c r="O181" i="2"/>
  <c r="O209" i="2"/>
  <c r="O243" i="2"/>
  <c r="O40" i="2"/>
  <c r="O150" i="2"/>
  <c r="O85" i="2"/>
  <c r="O106" i="2"/>
  <c r="O200" i="2"/>
  <c r="O267" i="2"/>
  <c r="O76" i="2"/>
  <c r="O215" i="2"/>
  <c r="O184" i="2"/>
  <c r="O282" i="2"/>
  <c r="O155" i="2"/>
  <c r="O305" i="2"/>
  <c r="O327" i="2"/>
  <c r="O24" i="2"/>
  <c r="O21" i="2"/>
  <c r="O34" i="2"/>
  <c r="O30" i="2"/>
  <c r="O149" i="2"/>
  <c r="O246" i="2"/>
  <c r="O283" i="2"/>
  <c r="O101" i="2"/>
  <c r="O154" i="2"/>
  <c r="O216" i="2"/>
  <c r="O265" i="2"/>
  <c r="O78" i="2"/>
  <c r="O183" i="2"/>
  <c r="O250" i="2"/>
  <c r="O52" i="2"/>
  <c r="O102" i="2"/>
  <c r="O270" i="2"/>
  <c r="O143" i="2"/>
  <c r="O306" i="2"/>
  <c r="O96" i="2"/>
  <c r="O129" i="2"/>
  <c r="O245" i="2"/>
  <c r="O256" i="2"/>
  <c r="O66" i="2"/>
  <c r="O22" i="2"/>
  <c r="O44" i="2"/>
  <c r="O197" i="2"/>
  <c r="O269" i="2"/>
  <c r="O249" i="2"/>
  <c r="O169" i="2"/>
  <c r="O130" i="2"/>
  <c r="O71" i="2"/>
  <c r="O64" i="2"/>
  <c r="O153" i="2"/>
  <c r="O223" i="2"/>
  <c r="O251" i="2"/>
  <c r="O259" i="2"/>
  <c r="O207" i="2"/>
  <c r="O274" i="2"/>
  <c r="O33" i="2"/>
  <c r="O180" i="2"/>
  <c r="O310" i="2"/>
  <c r="O331" i="2"/>
  <c r="O83" i="2"/>
  <c r="O213" i="2"/>
  <c r="O119" i="2"/>
  <c r="O275" i="2"/>
  <c r="O118" i="2"/>
  <c r="O193" i="2"/>
  <c r="O240" i="2"/>
  <c r="O99" i="2"/>
  <c r="O67" i="2"/>
  <c r="O237" i="2"/>
  <c r="O248" i="2"/>
  <c r="O42" i="2"/>
  <c r="O94" i="2"/>
  <c r="O114" i="2"/>
  <c r="O309" i="2"/>
  <c r="O218" i="2"/>
  <c r="O56" i="2"/>
  <c r="O31" i="2"/>
  <c r="O97" i="2"/>
  <c r="O111" i="2"/>
  <c r="O224" i="2"/>
  <c r="O79" i="2"/>
  <c r="O311" i="2"/>
  <c r="O177" i="2"/>
  <c r="O29" i="2"/>
  <c r="O303" i="2"/>
  <c r="O300" i="2"/>
  <c r="O107" i="2"/>
  <c r="O144" i="2"/>
  <c r="O164" i="2"/>
  <c r="O138" i="2"/>
  <c r="O268" i="2"/>
  <c r="O156" i="2"/>
  <c r="O90" i="2"/>
  <c r="O87" i="2"/>
  <c r="O82" i="2"/>
  <c r="O176" i="2"/>
  <c r="O329" i="2"/>
  <c r="O58" i="2"/>
  <c r="O261" i="2"/>
  <c r="O163" i="2"/>
  <c r="O28" i="2"/>
  <c r="O254" i="2"/>
  <c r="O69" i="2"/>
  <c r="O228" i="2"/>
  <c r="O173" i="2"/>
  <c r="O235" i="2"/>
  <c r="O68" i="2"/>
  <c r="O247" i="2"/>
  <c r="O37" i="2"/>
  <c r="O92" i="2"/>
  <c r="O211" i="2"/>
  <c r="O226" i="2"/>
  <c r="O263" i="2"/>
  <c r="O294" i="2"/>
  <c r="O241" i="2"/>
  <c r="O48" i="2"/>
  <c r="O53" i="2"/>
  <c r="O277" i="2"/>
  <c r="O72" i="2"/>
  <c r="O178" i="2"/>
  <c r="O182" i="2"/>
  <c r="O324" i="2"/>
  <c r="O110" i="2"/>
  <c r="O332" i="2"/>
  <c r="O134" i="2"/>
  <c r="O244" i="2"/>
  <c r="O112" i="2"/>
  <c r="O158" i="2"/>
  <c r="O238" i="2"/>
  <c r="O323" i="2"/>
  <c r="O313" i="2"/>
  <c r="O280" i="2"/>
  <c r="O122" i="2"/>
  <c r="O264" i="2"/>
  <c r="O159" i="2"/>
  <c r="O152" i="2"/>
  <c r="O312" i="2"/>
  <c r="O59" i="2"/>
  <c r="O47" i="2"/>
  <c r="O26" i="2"/>
  <c r="O35" i="2"/>
  <c r="O196" i="2"/>
  <c r="O123" i="2"/>
  <c r="O84" i="2"/>
  <c r="O161" i="2"/>
  <c r="O299" i="2"/>
  <c r="O191" i="2"/>
  <c r="O252" i="2"/>
  <c r="O321" i="2"/>
  <c r="O333" i="2"/>
  <c r="O281" i="2"/>
  <c r="O62" i="2"/>
  <c r="O174" i="2"/>
  <c r="O51" i="2"/>
  <c r="O46" i="2"/>
  <c r="O258" i="2"/>
  <c r="O185" i="2"/>
  <c r="O133" i="2"/>
  <c r="O89" i="2"/>
  <c r="O151" i="2"/>
  <c r="O330" i="2"/>
  <c r="O297" i="2"/>
  <c r="O142" i="2"/>
  <c r="O296" i="2"/>
  <c r="O320" i="2"/>
  <c r="O168" i="2"/>
  <c r="O124" i="2"/>
  <c r="O80" i="2"/>
  <c r="O88" i="2"/>
  <c r="O307" i="2"/>
  <c r="O220" i="2"/>
  <c r="O98" i="2"/>
  <c r="O271" i="2"/>
  <c r="O160" i="2"/>
  <c r="O335" i="2"/>
  <c r="O255" i="2"/>
  <c r="O230" i="2"/>
  <c r="O203" i="2"/>
  <c r="O326" i="2"/>
  <c r="O279" i="2"/>
  <c r="O170" i="2"/>
  <c r="O74" i="2"/>
  <c r="O140" i="2"/>
  <c r="O289" i="2"/>
  <c r="O278" i="2"/>
  <c r="O27" i="2"/>
  <c r="O302" i="2"/>
  <c r="O212" i="2"/>
  <c r="O139" i="2"/>
  <c r="O260" i="2"/>
  <c r="O291" i="2"/>
  <c r="O253" i="2"/>
  <c r="O298" i="2"/>
  <c r="O285" i="2"/>
  <c r="O295" i="2"/>
  <c r="O201" i="2"/>
  <c r="O60" i="2"/>
  <c r="O266" i="2"/>
  <c r="O54" i="2"/>
  <c r="O199" i="2"/>
  <c r="O318" i="2"/>
  <c r="O328" i="2"/>
  <c r="O104" i="2"/>
  <c r="O125" i="2"/>
  <c r="O292" i="2"/>
  <c r="O273" i="2"/>
  <c r="O316" i="2"/>
  <c r="O120" i="2"/>
  <c r="O239" i="2"/>
  <c r="O36" i="2"/>
  <c r="O32" i="2"/>
  <c r="O172" i="2"/>
  <c r="O290" i="2"/>
  <c r="O50" i="2"/>
  <c r="O334" i="2"/>
  <c r="O162" i="2"/>
  <c r="O195" i="2"/>
  <c r="O131" i="2"/>
  <c r="O221" i="2"/>
  <c r="O70" i="2"/>
  <c r="O319" i="2"/>
  <c r="O315" i="2"/>
  <c r="O227" i="2"/>
  <c r="O147" i="2"/>
  <c r="O272" i="2"/>
  <c r="O65" i="2"/>
  <c r="O257" i="2"/>
  <c r="O115" i="2"/>
  <c r="O198" i="2"/>
  <c r="O317" i="2"/>
  <c r="O234" i="2"/>
  <c r="O73" i="2"/>
  <c r="O301" i="2"/>
  <c r="O208" i="2"/>
  <c r="O286" i="2"/>
  <c r="O41" i="2"/>
  <c r="O148" i="2"/>
  <c r="O210" i="2"/>
  <c r="O202" i="2"/>
  <c r="O214" i="2"/>
  <c r="O204" i="2"/>
  <c r="O121" i="2"/>
  <c r="O308" i="2"/>
  <c r="O77" i="2"/>
  <c r="O192" i="2"/>
  <c r="Q18" i="2"/>
  <c r="O18" i="2"/>
  <c r="P18" i="2"/>
  <c r="E4" i="2" l="1"/>
  <c r="M246" i="2" s="1"/>
  <c r="F7" i="1"/>
  <c r="V4" i="2"/>
  <c r="M295" i="2"/>
  <c r="M104" i="2"/>
  <c r="M73" i="2"/>
  <c r="V3" i="2"/>
  <c r="M125" i="2"/>
  <c r="M273" i="2"/>
  <c r="M54" i="2"/>
  <c r="M42" i="2" l="1"/>
  <c r="M155" i="2"/>
  <c r="V9" i="2"/>
  <c r="M249" i="2"/>
  <c r="M317" i="2"/>
  <c r="M191" i="2"/>
  <c r="M231" i="2"/>
  <c r="M226" i="2"/>
  <c r="N226" i="2" s="1"/>
  <c r="M69" i="2"/>
  <c r="M242" i="2"/>
  <c r="M31" i="2"/>
  <c r="M243" i="2"/>
  <c r="V8" i="2"/>
  <c r="M237" i="2"/>
  <c r="M81" i="2"/>
  <c r="M120" i="2"/>
  <c r="N120" i="2" s="1"/>
  <c r="M313" i="2"/>
  <c r="M197" i="2"/>
  <c r="M143" i="2"/>
  <c r="M151" i="2"/>
  <c r="M133" i="2"/>
  <c r="M86" i="2"/>
  <c r="M304" i="2"/>
  <c r="M163" i="2"/>
  <c r="R163" i="2" s="1"/>
  <c r="M250" i="2"/>
  <c r="M76" i="2"/>
  <c r="M123" i="2"/>
  <c r="M175" i="2"/>
  <c r="M332" i="2"/>
  <c r="M147" i="2"/>
  <c r="M215" i="2"/>
  <c r="M290" i="2"/>
  <c r="N290" i="2" s="1"/>
  <c r="M106" i="2"/>
  <c r="M220" i="2"/>
  <c r="M203" i="2"/>
  <c r="M299" i="2"/>
  <c r="M65" i="2"/>
  <c r="M85" i="2"/>
  <c r="M146" i="2"/>
  <c r="M52" i="2"/>
  <c r="R52" i="2" s="1"/>
  <c r="M164" i="2"/>
  <c r="M333" i="2"/>
  <c r="M206" i="2"/>
  <c r="M251" i="2"/>
  <c r="M217" i="2"/>
  <c r="M177" i="2"/>
  <c r="M210" i="2"/>
  <c r="M145" i="2"/>
  <c r="N145" i="2" s="1"/>
  <c r="M229" i="2"/>
  <c r="M179" i="2"/>
  <c r="M238" i="2"/>
  <c r="M305" i="2"/>
  <c r="M281" i="2"/>
  <c r="M70" i="2"/>
  <c r="M117" i="2"/>
  <c r="M160" i="2"/>
  <c r="N160" i="2" s="1"/>
  <c r="M60" i="2"/>
  <c r="M267" i="2"/>
  <c r="N267" i="2" s="1"/>
  <c r="M173" i="2"/>
  <c r="M330" i="2"/>
  <c r="M280" i="2"/>
  <c r="M302" i="2"/>
  <c r="M212" i="2"/>
  <c r="N212" i="2" s="1"/>
  <c r="M293" i="2"/>
  <c r="R293" i="2" s="1"/>
  <c r="M261" i="2"/>
  <c r="M92" i="2"/>
  <c r="R92" i="2" s="1"/>
  <c r="M192" i="2"/>
  <c r="M327" i="2"/>
  <c r="M198" i="2"/>
  <c r="M142" i="2"/>
  <c r="M277" i="2"/>
  <c r="M30" i="2"/>
  <c r="N30" i="2" s="1"/>
  <c r="M59" i="2"/>
  <c r="M111" i="2"/>
  <c r="N111" i="2" s="1"/>
  <c r="M204" i="2"/>
  <c r="M234" i="2"/>
  <c r="N234" i="2" s="1"/>
  <c r="M264" i="2"/>
  <c r="M130" i="2"/>
  <c r="M50" i="2"/>
  <c r="N50" i="2" s="1"/>
  <c r="M301" i="2"/>
  <c r="R301" i="2" s="1"/>
  <c r="M99" i="2"/>
  <c r="V5" i="2"/>
  <c r="M306" i="2"/>
  <c r="M227" i="2"/>
  <c r="R227" i="2" s="1"/>
  <c r="M258" i="2"/>
  <c r="M98" i="2"/>
  <c r="M53" i="2"/>
  <c r="N53" i="2" s="1"/>
  <c r="M46" i="2"/>
  <c r="R46" i="2" s="1"/>
  <c r="M265" i="2"/>
  <c r="M90" i="2"/>
  <c r="R90" i="2" s="1"/>
  <c r="M189" i="2"/>
  <c r="M221" i="2"/>
  <c r="N221" i="2" s="1"/>
  <c r="M224" i="2"/>
  <c r="M136" i="2"/>
  <c r="N136" i="2" s="1"/>
  <c r="V10" i="2"/>
  <c r="M72" i="2"/>
  <c r="N72" i="2" s="1"/>
  <c r="M43" i="2"/>
  <c r="M131" i="2"/>
  <c r="R131" i="2" s="1"/>
  <c r="M138" i="2"/>
  <c r="N138" i="2" s="1"/>
  <c r="M232" i="2"/>
  <c r="N232" i="2" s="1"/>
  <c r="M109" i="2"/>
  <c r="M80" i="2"/>
  <c r="M139" i="2"/>
  <c r="R139" i="2" s="1"/>
  <c r="M113" i="2"/>
  <c r="R113" i="2" s="1"/>
  <c r="M216" i="2"/>
  <c r="M322" i="2"/>
  <c r="N322" i="2" s="1"/>
  <c r="M205" i="2"/>
  <c r="M180" i="2"/>
  <c r="R180" i="2" s="1"/>
  <c r="M166" i="2"/>
  <c r="M140" i="2"/>
  <c r="M26" i="2"/>
  <c r="N26" i="2" s="1"/>
  <c r="V13" i="2"/>
  <c r="M311" i="2"/>
  <c r="M128" i="2"/>
  <c r="R128" i="2" s="1"/>
  <c r="M194" i="2"/>
  <c r="M27" i="2"/>
  <c r="N27" i="2" s="1"/>
  <c r="M77" i="2"/>
  <c r="M201" i="2"/>
  <c r="N201" i="2" s="1"/>
  <c r="V2" i="2"/>
  <c r="M47" i="2"/>
  <c r="R47" i="2" s="1"/>
  <c r="M202" i="2"/>
  <c r="M170" i="2"/>
  <c r="N170" i="2" s="1"/>
  <c r="M328" i="2"/>
  <c r="M308" i="2"/>
  <c r="R308" i="2" s="1"/>
  <c r="M48" i="2"/>
  <c r="M165" i="2"/>
  <c r="M122" i="2"/>
  <c r="R122" i="2" s="1"/>
  <c r="M268" i="2"/>
  <c r="R268" i="2" s="1"/>
  <c r="M319" i="2"/>
  <c r="M183" i="2"/>
  <c r="N183" i="2" s="1"/>
  <c r="M284" i="2"/>
  <c r="M247" i="2"/>
  <c r="R247" i="2" s="1"/>
  <c r="M309" i="2"/>
  <c r="M49" i="2"/>
  <c r="M323" i="2"/>
  <c r="N323" i="2" s="1"/>
  <c r="M283" i="2"/>
  <c r="R283" i="2" s="1"/>
  <c r="M278" i="2"/>
  <c r="M291" i="2"/>
  <c r="N291" i="2" s="1"/>
  <c r="M82" i="2"/>
  <c r="M321" i="2"/>
  <c r="N321" i="2" s="1"/>
  <c r="M110" i="2"/>
  <c r="M135" i="2"/>
  <c r="R135" i="2" s="1"/>
  <c r="V12" i="2"/>
  <c r="M97" i="2"/>
  <c r="N97" i="2" s="1"/>
  <c r="M118" i="2"/>
  <c r="M318" i="2"/>
  <c r="N318" i="2" s="1"/>
  <c r="M218" i="2"/>
  <c r="M66" i="2"/>
  <c r="N66" i="2" s="1"/>
  <c r="M64" i="2"/>
  <c r="M287" i="2"/>
  <c r="M75" i="2"/>
  <c r="R75" i="2" s="1"/>
  <c r="M149" i="2"/>
  <c r="N149" i="2" s="1"/>
  <c r="M296" i="2"/>
  <c r="R296" i="2" s="1"/>
  <c r="M55" i="2"/>
  <c r="R55" i="2" s="1"/>
  <c r="M188" i="2"/>
  <c r="M83" i="2"/>
  <c r="N83" i="2" s="1"/>
  <c r="M126" i="2"/>
  <c r="M335" i="2"/>
  <c r="M158" i="2"/>
  <c r="R158" i="2" s="1"/>
  <c r="M150" i="2"/>
  <c r="N150" i="2" s="1"/>
  <c r="M36" i="2"/>
  <c r="M208" i="2"/>
  <c r="R208" i="2" s="1"/>
  <c r="M298" i="2"/>
  <c r="M276" i="2"/>
  <c r="R276" i="2" s="1"/>
  <c r="M329" i="2"/>
  <c r="M107" i="2"/>
  <c r="M248" i="2"/>
  <c r="N248" i="2" s="1"/>
  <c r="M116" i="2"/>
  <c r="R116" i="2" s="1"/>
  <c r="M259" i="2"/>
  <c r="M297" i="2"/>
  <c r="R297" i="2" s="1"/>
  <c r="M292" i="2"/>
  <c r="M270" i="2"/>
  <c r="R270" i="2" s="1"/>
  <c r="M187" i="2"/>
  <c r="M100" i="2"/>
  <c r="M21" i="2"/>
  <c r="N21" i="2" s="1"/>
  <c r="M172" i="2"/>
  <c r="R172" i="2" s="1"/>
  <c r="M84" i="2"/>
  <c r="M286" i="2"/>
  <c r="N286" i="2" s="1"/>
  <c r="M134" i="2"/>
  <c r="M93" i="2"/>
  <c r="N93" i="2" s="1"/>
  <c r="M37" i="2"/>
  <c r="M62" i="2"/>
  <c r="M324" i="2"/>
  <c r="R324" i="2" s="1"/>
  <c r="M74" i="2"/>
  <c r="N74" i="2" s="1"/>
  <c r="M103" i="2"/>
  <c r="M152" i="2"/>
  <c r="R152" i="2" s="1"/>
  <c r="M38" i="2"/>
  <c r="M35" i="2"/>
  <c r="R35" i="2" s="1"/>
  <c r="M24" i="2"/>
  <c r="V7" i="2"/>
  <c r="M25" i="2"/>
  <c r="N25" i="2" s="1"/>
  <c r="M225" i="2"/>
  <c r="N225" i="2" s="1"/>
  <c r="M68" i="2"/>
  <c r="M233" i="2"/>
  <c r="N233" i="2" s="1"/>
  <c r="M23" i="2"/>
  <c r="M132" i="2"/>
  <c r="N132" i="2" s="1"/>
  <c r="M213" i="2"/>
  <c r="M312" i="2"/>
  <c r="M181" i="2"/>
  <c r="R181" i="2" s="1"/>
  <c r="M156" i="2"/>
  <c r="R156" i="2" s="1"/>
  <c r="M102" i="2"/>
  <c r="R102" i="2" s="1"/>
  <c r="M266" i="2"/>
  <c r="N266" i="2" s="1"/>
  <c r="M63" i="2"/>
  <c r="M230" i="2"/>
  <c r="R230" i="2" s="1"/>
  <c r="M79" i="2"/>
  <c r="R79" i="2" s="1"/>
  <c r="M127" i="2"/>
  <c r="R127" i="2" s="1"/>
  <c r="M78" i="2"/>
  <c r="R78" i="2" s="1"/>
  <c r="M121" i="2"/>
  <c r="N121" i="2" s="1"/>
  <c r="M209" i="2"/>
  <c r="N209" i="2" s="1"/>
  <c r="M119" i="2"/>
  <c r="N119" i="2" s="1"/>
  <c r="M303" i="2"/>
  <c r="V16" i="2"/>
  <c r="M186" i="2"/>
  <c r="N186" i="2" s="1"/>
  <c r="M169" i="2"/>
  <c r="R169" i="2" s="1"/>
  <c r="M331" i="2"/>
  <c r="R331" i="2" s="1"/>
  <c r="M200" i="2"/>
  <c r="N200" i="2" s="1"/>
  <c r="M141" i="2"/>
  <c r="N141" i="2" s="1"/>
  <c r="M101" i="2"/>
  <c r="N101" i="2" s="1"/>
  <c r="M320" i="2"/>
  <c r="R320" i="2" s="1"/>
  <c r="M157" i="2"/>
  <c r="N157" i="2" s="1"/>
  <c r="M39" i="2"/>
  <c r="N39" i="2" s="1"/>
  <c r="M29" i="2"/>
  <c r="N29" i="2" s="1"/>
  <c r="M307" i="2"/>
  <c r="R307" i="2" s="1"/>
  <c r="M219" i="2"/>
  <c r="N219" i="2" s="1"/>
  <c r="M89" i="2"/>
  <c r="N89" i="2" s="1"/>
  <c r="M129" i="2"/>
  <c r="N129" i="2" s="1"/>
  <c r="M144" i="2"/>
  <c r="N144" i="2" s="1"/>
  <c r="M236" i="2"/>
  <c r="R236" i="2" s="1"/>
  <c r="M162" i="2"/>
  <c r="N162" i="2" s="1"/>
  <c r="M176" i="2"/>
  <c r="N176" i="2" s="1"/>
  <c r="M235" i="2"/>
  <c r="R235" i="2" s="1"/>
  <c r="M45" i="2"/>
  <c r="R45" i="2" s="1"/>
  <c r="M254" i="2"/>
  <c r="R254" i="2" s="1"/>
  <c r="M58" i="2"/>
  <c r="R58" i="2" s="1"/>
  <c r="M269" i="2"/>
  <c r="M105" i="2"/>
  <c r="N105" i="2" s="1"/>
  <c r="M94" i="2"/>
  <c r="N94" i="2" s="1"/>
  <c r="M153" i="2"/>
  <c r="N153" i="2" s="1"/>
  <c r="M91" i="2"/>
  <c r="N91" i="2" s="1"/>
  <c r="M310" i="2"/>
  <c r="N310" i="2" s="1"/>
  <c r="M214" i="2"/>
  <c r="R214" i="2" s="1"/>
  <c r="M184" i="2"/>
  <c r="N184" i="2" s="1"/>
  <c r="M56" i="2"/>
  <c r="N56" i="2" s="1"/>
  <c r="M40" i="2"/>
  <c r="N40" i="2" s="1"/>
  <c r="M325" i="2"/>
  <c r="R325" i="2" s="1"/>
  <c r="M124" i="2"/>
  <c r="N124" i="2" s="1"/>
  <c r="M112" i="2"/>
  <c r="R112" i="2" s="1"/>
  <c r="M193" i="2"/>
  <c r="R193" i="2" s="1"/>
  <c r="M228" i="2"/>
  <c r="R228" i="2" s="1"/>
  <c r="M263" i="2"/>
  <c r="R263" i="2" s="1"/>
  <c r="M71" i="2"/>
  <c r="R71" i="2" s="1"/>
  <c r="M174" i="2"/>
  <c r="R174" i="2" s="1"/>
  <c r="M240" i="2"/>
  <c r="N240" i="2" s="1"/>
  <c r="M289" i="2"/>
  <c r="R289" i="2" s="1"/>
  <c r="M51" i="2"/>
  <c r="R51" i="2" s="1"/>
  <c r="M262" i="2"/>
  <c r="R262" i="2" s="1"/>
  <c r="M260" i="2"/>
  <c r="M275" i="2"/>
  <c r="N275" i="2" s="1"/>
  <c r="M182" i="2"/>
  <c r="N182" i="2" s="1"/>
  <c r="M245" i="2"/>
  <c r="R245" i="2" s="1"/>
  <c r="M326" i="2"/>
  <c r="R326" i="2" s="1"/>
  <c r="M87" i="2"/>
  <c r="R87" i="2" s="1"/>
  <c r="V6" i="2"/>
  <c r="M294" i="2"/>
  <c r="N294" i="2" s="1"/>
  <c r="M252" i="2"/>
  <c r="R252" i="2" s="1"/>
  <c r="M199" i="2"/>
  <c r="R199" i="2" s="1"/>
  <c r="M272" i="2"/>
  <c r="R272" i="2" s="1"/>
  <c r="M274" i="2"/>
  <c r="N274" i="2" s="1"/>
  <c r="M190" i="2"/>
  <c r="R190" i="2" s="1"/>
  <c r="M57" i="2"/>
  <c r="R57" i="2" s="1"/>
  <c r="M96" i="2"/>
  <c r="R96" i="2" s="1"/>
  <c r="V11" i="2"/>
  <c r="M315" i="2"/>
  <c r="M95" i="2"/>
  <c r="R95" i="2" s="1"/>
  <c r="M161" i="2"/>
  <c r="R161" i="2" s="1"/>
  <c r="M168" i="2"/>
  <c r="N168" i="2" s="1"/>
  <c r="M137" i="2"/>
  <c r="R137" i="2" s="1"/>
  <c r="M28" i="2"/>
  <c r="M195" i="2"/>
  <c r="R195" i="2" s="1"/>
  <c r="V15" i="2"/>
  <c r="M279" i="2"/>
  <c r="N279" i="2" s="1"/>
  <c r="M314" i="2"/>
  <c r="N314" i="2" s="1"/>
  <c r="M222" i="2"/>
  <c r="R222" i="2" s="1"/>
  <c r="V14" i="2"/>
  <c r="M41" i="2"/>
  <c r="N41" i="2" s="1"/>
  <c r="M223" i="2"/>
  <c r="R223" i="2" s="1"/>
  <c r="M167" i="2"/>
  <c r="R167" i="2" s="1"/>
  <c r="M159" i="2"/>
  <c r="R159" i="2" s="1"/>
  <c r="M282" i="2"/>
  <c r="R282" i="2" s="1"/>
  <c r="M256" i="2"/>
  <c r="N256" i="2" s="1"/>
  <c r="M61" i="2"/>
  <c r="N61" i="2" s="1"/>
  <c r="M171" i="2"/>
  <c r="R171" i="2" s="1"/>
  <c r="M257" i="2"/>
  <c r="M288" i="2"/>
  <c r="N288" i="2" s="1"/>
  <c r="M255" i="2"/>
  <c r="N255" i="2" s="1"/>
  <c r="M178" i="2"/>
  <c r="R178" i="2" s="1"/>
  <c r="M115" i="2"/>
  <c r="R115" i="2" s="1"/>
  <c r="M33" i="2"/>
  <c r="N33" i="2" s="1"/>
  <c r="M271" i="2"/>
  <c r="R271" i="2" s="1"/>
  <c r="M44" i="2"/>
  <c r="R44" i="2" s="1"/>
  <c r="M108" i="2"/>
  <c r="R108" i="2" s="1"/>
  <c r="M211" i="2"/>
  <c r="R211" i="2" s="1"/>
  <c r="M34" i="2"/>
  <c r="N34" i="2" s="1"/>
  <c r="M244" i="2"/>
  <c r="R244" i="2" s="1"/>
  <c r="M154" i="2"/>
  <c r="M185" i="2"/>
  <c r="N185" i="2" s="1"/>
  <c r="M285" i="2"/>
  <c r="N285" i="2" s="1"/>
  <c r="M148" i="2"/>
  <c r="R148" i="2" s="1"/>
  <c r="M196" i="2"/>
  <c r="N196" i="2" s="1"/>
  <c r="M241" i="2"/>
  <c r="N241" i="2" s="1"/>
  <c r="M22" i="2"/>
  <c r="R22" i="2" s="1"/>
  <c r="M67" i="2"/>
  <c r="N67" i="2" s="1"/>
  <c r="M114" i="2"/>
  <c r="N114" i="2" s="1"/>
  <c r="M239" i="2"/>
  <c r="N239" i="2" s="1"/>
  <c r="M253" i="2"/>
  <c r="M334" i="2"/>
  <c r="N334" i="2" s="1"/>
  <c r="M300" i="2"/>
  <c r="R300" i="2" s="1"/>
  <c r="M32" i="2"/>
  <c r="R32" i="2" s="1"/>
  <c r="M316" i="2"/>
  <c r="N316" i="2" s="1"/>
  <c r="M207" i="2"/>
  <c r="N207" i="2" s="1"/>
  <c r="M88" i="2"/>
  <c r="N54" i="2"/>
  <c r="R54" i="2"/>
  <c r="R221" i="2"/>
  <c r="N86" i="2"/>
  <c r="R86" i="2"/>
  <c r="R136" i="2"/>
  <c r="N249" i="2"/>
  <c r="R249" i="2"/>
  <c r="N284" i="2"/>
  <c r="R284" i="2"/>
  <c r="N304" i="2"/>
  <c r="R304" i="2"/>
  <c r="N37" i="2"/>
  <c r="R37" i="2"/>
  <c r="N163" i="2"/>
  <c r="R234" i="2"/>
  <c r="R147" i="2"/>
  <c r="N147" i="2"/>
  <c r="N173" i="2"/>
  <c r="R173" i="2"/>
  <c r="R31" i="2"/>
  <c r="N31" i="2"/>
  <c r="N110" i="2"/>
  <c r="R110" i="2"/>
  <c r="R215" i="2"/>
  <c r="N215" i="2"/>
  <c r="R25" i="2"/>
  <c r="R166" i="2"/>
  <c r="N166" i="2"/>
  <c r="N85" i="2"/>
  <c r="R85" i="2"/>
  <c r="N258" i="2"/>
  <c r="R258" i="2"/>
  <c r="N277" i="2"/>
  <c r="R277" i="2"/>
  <c r="R69" i="2"/>
  <c r="N69" i="2"/>
  <c r="R132" i="2"/>
  <c r="R333" i="2"/>
  <c r="N333" i="2"/>
  <c r="N90" i="2"/>
  <c r="N181" i="2"/>
  <c r="N102" i="2"/>
  <c r="N63" i="2"/>
  <c r="R63" i="2"/>
  <c r="N79" i="2"/>
  <c r="N127" i="2"/>
  <c r="R209" i="2"/>
  <c r="N303" i="2"/>
  <c r="R303" i="2"/>
  <c r="R186" i="2"/>
  <c r="N169" i="2"/>
  <c r="R29" i="2"/>
  <c r="R144" i="2"/>
  <c r="R162" i="2"/>
  <c r="R269" i="2"/>
  <c r="N269" i="2"/>
  <c r="N100" i="2"/>
  <c r="R100" i="2"/>
  <c r="R56" i="2"/>
  <c r="N325" i="2"/>
  <c r="N228" i="2"/>
  <c r="N174" i="2"/>
  <c r="N260" i="2"/>
  <c r="R260" i="2"/>
  <c r="R182" i="2"/>
  <c r="N326" i="2"/>
  <c r="N252" i="2"/>
  <c r="N57" i="2"/>
  <c r="N315" i="2"/>
  <c r="R315" i="2"/>
  <c r="N161" i="2"/>
  <c r="N28" i="2"/>
  <c r="R28" i="2"/>
  <c r="R273" i="2"/>
  <c r="N273" i="2"/>
  <c r="R319" i="2"/>
  <c r="N319" i="2"/>
  <c r="N251" i="2"/>
  <c r="R251" i="2"/>
  <c r="R217" i="2"/>
  <c r="N217" i="2"/>
  <c r="R309" i="2"/>
  <c r="N309" i="2"/>
  <c r="N188" i="2"/>
  <c r="R188" i="2"/>
  <c r="R177" i="2"/>
  <c r="N177" i="2"/>
  <c r="R109" i="2"/>
  <c r="N109" i="2"/>
  <c r="N106" i="2"/>
  <c r="R106" i="2"/>
  <c r="N264" i="2"/>
  <c r="R264" i="2"/>
  <c r="R327" i="2"/>
  <c r="N327" i="2"/>
  <c r="N48" i="2"/>
  <c r="R48" i="2"/>
  <c r="N155" i="2"/>
  <c r="R155" i="2"/>
  <c r="N164" i="2"/>
  <c r="R164" i="2"/>
  <c r="N280" i="2"/>
  <c r="R280" i="2"/>
  <c r="R151" i="2"/>
  <c r="N151" i="2"/>
  <c r="R68" i="2"/>
  <c r="N68" i="2"/>
  <c r="R229" i="2"/>
  <c r="N229" i="2"/>
  <c r="R66" i="2"/>
  <c r="N70" i="2"/>
  <c r="R70" i="2"/>
  <c r="R175" i="2"/>
  <c r="N175" i="2"/>
  <c r="N312" i="2"/>
  <c r="R312" i="2"/>
  <c r="N222" i="2"/>
  <c r="R41" i="2"/>
  <c r="N223" i="2"/>
  <c r="N282" i="2"/>
  <c r="R61" i="2"/>
  <c r="R257" i="2"/>
  <c r="N257" i="2"/>
  <c r="N115" i="2"/>
  <c r="N271" i="2"/>
  <c r="N108" i="2"/>
  <c r="N211" i="2"/>
  <c r="N154" i="2"/>
  <c r="R154" i="2"/>
  <c r="R285" i="2"/>
  <c r="N148" i="2"/>
  <c r="R241" i="2"/>
  <c r="R114" i="2"/>
  <c r="R253" i="2"/>
  <c r="N253" i="2"/>
  <c r="N300" i="2"/>
  <c r="N32" i="2"/>
  <c r="R88" i="2"/>
  <c r="N88" i="2"/>
  <c r="R246" i="2"/>
  <c r="N246" i="2"/>
  <c r="N133" i="2"/>
  <c r="R133" i="2"/>
  <c r="R224" i="2"/>
  <c r="N224" i="2"/>
  <c r="R125" i="2"/>
  <c r="N125" i="2"/>
  <c r="R183" i="2"/>
  <c r="N77" i="2"/>
  <c r="R77" i="2"/>
  <c r="N261" i="2"/>
  <c r="R261" i="2"/>
  <c r="N202" i="2"/>
  <c r="R202" i="2"/>
  <c r="R93" i="2"/>
  <c r="N131" i="2"/>
  <c r="N317" i="2"/>
  <c r="R317" i="2"/>
  <c r="R201" i="2"/>
  <c r="R267" i="2"/>
  <c r="N36" i="2"/>
  <c r="R36" i="2"/>
  <c r="N191" i="2"/>
  <c r="R191" i="2"/>
  <c r="N103" i="2"/>
  <c r="R103" i="2"/>
  <c r="N250" i="2"/>
  <c r="R250" i="2"/>
  <c r="R50" i="2"/>
  <c r="R231" i="2"/>
  <c r="N231" i="2"/>
  <c r="R165" i="2"/>
  <c r="N165" i="2"/>
  <c r="R76" i="2"/>
  <c r="N76" i="2"/>
  <c r="N180" i="2"/>
  <c r="R142" i="2"/>
  <c r="N142" i="2"/>
  <c r="N118" i="2"/>
  <c r="R118" i="2"/>
  <c r="R123" i="2"/>
  <c r="N123" i="2"/>
  <c r="R23" i="2"/>
  <c r="N23" i="2"/>
  <c r="N311" i="2"/>
  <c r="R311" i="2"/>
  <c r="N287" i="2"/>
  <c r="R287" i="2"/>
  <c r="N265" i="2"/>
  <c r="R265" i="2"/>
  <c r="R179" i="2"/>
  <c r="N179" i="2"/>
  <c r="R27" i="2"/>
  <c r="R206" i="2"/>
  <c r="N206" i="2"/>
  <c r="R117" i="2"/>
  <c r="N117" i="2"/>
  <c r="R126" i="2"/>
  <c r="N126" i="2"/>
  <c r="N332" i="2"/>
  <c r="R332" i="2"/>
  <c r="R84" i="2"/>
  <c r="N84" i="2"/>
  <c r="N81" i="2"/>
  <c r="R81" i="2"/>
  <c r="N247" i="2"/>
  <c r="R111" i="2"/>
  <c r="N242" i="2"/>
  <c r="R242" i="2"/>
  <c r="R170" i="2"/>
  <c r="N299" i="2"/>
  <c r="R299" i="2"/>
  <c r="N62" i="2"/>
  <c r="R62" i="2"/>
  <c r="R232" i="2"/>
  <c r="R192" i="2"/>
  <c r="N192" i="2"/>
  <c r="R278" i="2"/>
  <c r="N278" i="2"/>
  <c r="R65" i="2"/>
  <c r="N65" i="2"/>
  <c r="N210" i="2"/>
  <c r="R210" i="2"/>
  <c r="N38" i="2"/>
  <c r="R38" i="2"/>
  <c r="N216" i="2"/>
  <c r="R216" i="2"/>
  <c r="R330" i="2"/>
  <c r="N330" i="2"/>
  <c r="N135" i="2"/>
  <c r="N99" i="2"/>
  <c r="R99" i="2"/>
  <c r="R329" i="2"/>
  <c r="N329" i="2"/>
  <c r="N220" i="2"/>
  <c r="R220" i="2"/>
  <c r="N140" i="2"/>
  <c r="R140" i="2"/>
  <c r="R281" i="2"/>
  <c r="N281" i="2"/>
  <c r="N218" i="2"/>
  <c r="R218" i="2"/>
  <c r="N98" i="2"/>
  <c r="R98" i="2"/>
  <c r="N243" i="2"/>
  <c r="R243" i="2"/>
  <c r="N259" i="2"/>
  <c r="R259" i="2"/>
  <c r="N213" i="2"/>
  <c r="R213" i="2"/>
  <c r="N194" i="2"/>
  <c r="R194" i="2"/>
  <c r="R238" i="2"/>
  <c r="N238" i="2"/>
  <c r="N292" i="2"/>
  <c r="R292" i="2"/>
  <c r="N189" i="2"/>
  <c r="R189" i="2"/>
  <c r="R203" i="2"/>
  <c r="N203" i="2"/>
  <c r="R146" i="2"/>
  <c r="N146" i="2"/>
  <c r="N187" i="2"/>
  <c r="R187" i="2"/>
  <c r="N59" i="2"/>
  <c r="R59" i="2"/>
  <c r="R42" i="2"/>
  <c r="N42" i="2"/>
  <c r="N335" i="2"/>
  <c r="R335" i="2"/>
  <c r="R197" i="2"/>
  <c r="N197" i="2"/>
  <c r="N134" i="2"/>
  <c r="R134" i="2"/>
  <c r="R43" i="2"/>
  <c r="N43" i="2"/>
  <c r="R60" i="2"/>
  <c r="N60" i="2"/>
  <c r="N49" i="2"/>
  <c r="R49" i="2"/>
  <c r="R204" i="2"/>
  <c r="N204" i="2"/>
  <c r="N52" i="2"/>
  <c r="R328" i="2"/>
  <c r="N328" i="2"/>
  <c r="R73" i="2"/>
  <c r="N73" i="2"/>
  <c r="R80" i="2"/>
  <c r="N80" i="2"/>
  <c r="R143" i="2"/>
  <c r="N143" i="2"/>
  <c r="R82" i="2"/>
  <c r="N82" i="2"/>
  <c r="N130" i="2"/>
  <c r="R130" i="2"/>
  <c r="R104" i="2"/>
  <c r="N104" i="2"/>
  <c r="N298" i="2"/>
  <c r="R298" i="2"/>
  <c r="R198" i="2"/>
  <c r="N198" i="2"/>
  <c r="N24" i="2"/>
  <c r="R24" i="2"/>
  <c r="N205" i="2"/>
  <c r="R205" i="2"/>
  <c r="N295" i="2"/>
  <c r="R295" i="2"/>
  <c r="N306" i="2"/>
  <c r="R306" i="2"/>
  <c r="R226" i="2"/>
  <c r="R107" i="2"/>
  <c r="N107" i="2"/>
  <c r="R302" i="2"/>
  <c r="N302" i="2"/>
  <c r="N237" i="2"/>
  <c r="R237" i="2"/>
  <c r="R64" i="2"/>
  <c r="N64" i="2"/>
  <c r="R313" i="2"/>
  <c r="N313" i="2"/>
  <c r="N305" i="2"/>
  <c r="R305" i="2"/>
  <c r="R145" i="2" l="1"/>
  <c r="N137" i="2"/>
  <c r="R314" i="2"/>
  <c r="R150" i="2"/>
  <c r="R290" i="2"/>
  <c r="R120" i="2"/>
  <c r="R53" i="2"/>
  <c r="R256" i="2"/>
  <c r="N324" i="2"/>
  <c r="R129" i="2"/>
  <c r="N75" i="2"/>
  <c r="N92" i="2"/>
  <c r="N95" i="2"/>
  <c r="R323" i="2"/>
  <c r="R21" i="2"/>
  <c r="R26" i="2"/>
  <c r="N208" i="2"/>
  <c r="N293" i="2"/>
  <c r="R212" i="2"/>
  <c r="R196" i="2"/>
  <c r="R240" i="2"/>
  <c r="R39" i="2"/>
  <c r="R322" i="2"/>
  <c r="R160" i="2"/>
  <c r="N190" i="2"/>
  <c r="R94" i="2"/>
  <c r="R291" i="2"/>
  <c r="R286" i="2"/>
  <c r="N87" i="2"/>
  <c r="N289" i="2"/>
  <c r="R124" i="2"/>
  <c r="R153" i="2"/>
  <c r="R33" i="2"/>
  <c r="R119" i="2"/>
  <c r="R266" i="2"/>
  <c r="R30" i="2"/>
  <c r="R239" i="2"/>
  <c r="R233" i="2"/>
  <c r="R288" i="2"/>
  <c r="N272" i="2"/>
  <c r="N71" i="2"/>
  <c r="N58" i="2"/>
  <c r="N320" i="2"/>
  <c r="N128" i="2"/>
  <c r="R318" i="2"/>
  <c r="N152" i="2"/>
  <c r="R138" i="2"/>
  <c r="N55" i="2"/>
  <c r="R185" i="2"/>
  <c r="N268" i="2"/>
  <c r="R275" i="2"/>
  <c r="R184" i="2"/>
  <c r="R176" i="2"/>
  <c r="N297" i="2"/>
  <c r="N199" i="2"/>
  <c r="N263" i="2"/>
  <c r="R101" i="2"/>
  <c r="N301" i="2"/>
  <c r="N44" i="2"/>
  <c r="N35" i="2"/>
  <c r="R97" i="2"/>
  <c r="R83" i="2"/>
  <c r="R248" i="2"/>
  <c r="N139" i="2"/>
  <c r="N122" i="2"/>
  <c r="N296" i="2"/>
  <c r="N193" i="2"/>
  <c r="N214" i="2"/>
  <c r="R89" i="2"/>
  <c r="R141" i="2"/>
  <c r="N270" i="2"/>
  <c r="N308" i="2"/>
  <c r="N172" i="2"/>
  <c r="N46" i="2"/>
  <c r="N171" i="2"/>
  <c r="R72" i="2"/>
  <c r="R274" i="2"/>
  <c r="N245" i="2"/>
  <c r="N254" i="2"/>
  <c r="R219" i="2"/>
  <c r="R149" i="2"/>
  <c r="N276" i="2"/>
  <c r="N227" i="2"/>
  <c r="R321" i="2"/>
  <c r="R334" i="2"/>
  <c r="R40" i="2"/>
  <c r="N236" i="2"/>
  <c r="R157" i="2"/>
  <c r="N158" i="2"/>
  <c r="N178" i="2"/>
  <c r="N47" i="2"/>
  <c r="R105" i="2"/>
  <c r="N244" i="2"/>
  <c r="N262" i="2"/>
  <c r="N283" i="2"/>
  <c r="N156" i="2"/>
  <c r="R74" i="2"/>
  <c r="R225" i="2"/>
  <c r="R67" i="2"/>
  <c r="R294" i="2"/>
  <c r="N45" i="2"/>
  <c r="R200" i="2"/>
  <c r="N230" i="2"/>
  <c r="N116" i="2"/>
  <c r="R207" i="2"/>
  <c r="N159" i="2"/>
  <c r="R310" i="2"/>
  <c r="N113" i="2"/>
  <c r="R121" i="2"/>
  <c r="R316" i="2"/>
  <c r="N22" i="2"/>
  <c r="R34" i="2"/>
  <c r="R255" i="2"/>
  <c r="N167" i="2"/>
  <c r="N51" i="2"/>
  <c r="N112" i="2"/>
  <c r="R91" i="2"/>
  <c r="N78" i="2"/>
  <c r="R279" i="2"/>
  <c r="R168" i="2"/>
  <c r="N96" i="2"/>
  <c r="N235" i="2"/>
  <c r="N307" i="2"/>
  <c r="N331" i="2"/>
  <c r="N195" i="2"/>
  <c r="N18" i="2"/>
  <c r="E7" i="2" l="1"/>
  <c r="F5" i="2" s="1"/>
  <c r="H5" i="2" s="1"/>
  <c r="F8" i="2"/>
  <c r="F4" i="2" l="1"/>
  <c r="H4" i="2" s="1"/>
  <c r="F6" i="2"/>
  <c r="H6" i="2" s="1"/>
  <c r="F9" i="2" s="1"/>
  <c r="F10" i="2" s="1"/>
  <c r="G9" i="2"/>
</calcChain>
</file>

<file path=xl/sharedStrings.xml><?xml version="1.0" encoding="utf-8"?>
<sst xmlns="http://schemas.openxmlformats.org/spreadsheetml/2006/main" count="1602" uniqueCount="555">
  <si>
    <t>AS Ser / GSC 0355-0042</t>
  </si>
  <si>
    <t>n</t>
  </si>
  <si>
    <t>Q. Fit</t>
  </si>
  <si>
    <t>System Type:</t>
  </si>
  <si>
    <t>EB/KE</t>
  </si>
  <si>
    <t>GCVS 4 Eph.</t>
  </si>
  <si>
    <t>My time zone &gt;&gt;&gt;&gt;&gt;</t>
  </si>
  <si>
    <t>(PST=8, PDT=MDT=7, MDT=CST=6, etc.)</t>
  </si>
  <si>
    <t>--- Working ----</t>
  </si>
  <si>
    <t>Optimizer fails, for some unknown reason.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</si>
  <si>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</si>
  <si>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</si>
  <si>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</si>
  <si>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</si>
  <si>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</si>
  <si>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</si>
  <si>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</si>
  <si>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</si>
  <si>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</si>
  <si>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</si>
  <si>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</si>
  <si>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</si>
  <si>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</si>
  <si>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</si>
  <si>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</si>
  <si>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</si>
  <si>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</si>
  <si>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</si>
  <si>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</si>
  <si>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</si>
  <si>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</si>
  <si>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</si>
  <si>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</si>
  <si>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</si>
  <si>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</si>
  <si>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</si>
  <si>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</si>
  <si>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</si>
  <si>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</si>
  <si>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S5</t>
  </si>
  <si>
    <t>Misc</t>
  </si>
  <si>
    <t>Lin Fit</t>
  </si>
  <si>
    <t>Date</t>
  </si>
  <si>
    <t>diff²</t>
  </si>
  <si>
    <t>Weight</t>
  </si>
  <si>
    <t>wt*diff²</t>
  </si>
  <si>
    <t>Bad?</t>
  </si>
  <si>
    <t> A.Soloviev </t>
  </si>
  <si>
    <t>I</t>
  </si>
  <si>
    <t>Kreiner (pc)</t>
  </si>
  <si>
    <t>GCVS 4</t>
  </si>
  <si>
    <t>II</t>
  </si>
  <si>
    <t>Diethelm R</t>
  </si>
  <si>
    <t>B</t>
  </si>
  <si>
    <t>v</t>
  </si>
  <si>
    <t>Peter H</t>
  </si>
  <si>
    <t>p</t>
  </si>
  <si>
    <t>BBSAG Bull.28</t>
  </si>
  <si>
    <t>BBSAG Bull.89</t>
  </si>
  <si>
    <t>BBSAG Bull.95</t>
  </si>
  <si>
    <t>BBSAG Bull.96</t>
  </si>
  <si>
    <t>BBSAG Bull.98</t>
  </si>
  <si>
    <t>BBSAG Bull.101</t>
  </si>
  <si>
    <t>BBSAG Bull.102</t>
  </si>
  <si>
    <t>BBSAG Bull.104</t>
  </si>
  <si>
    <t>ccd</t>
  </si>
  <si>
    <t>BBSAG Bull.107</t>
  </si>
  <si>
    <t>BBSAG Bull.115</t>
  </si>
  <si>
    <t>BBSAG Bull.118</t>
  </si>
  <si>
    <t>Paschke Anton</t>
  </si>
  <si>
    <t>IBVS 5296</t>
  </si>
  <si>
    <t> Nagai </t>
  </si>
  <si>
    <t> Nakajima </t>
  </si>
  <si>
    <t>IBVS 5602</t>
  </si>
  <si>
    <t>Zhu 2008</t>
  </si>
  <si>
    <t>Dvorak 2006</t>
  </si>
  <si>
    <t>IBVS 5677</t>
  </si>
  <si>
    <t>Diethelm Roger</t>
  </si>
  <si>
    <t> K. Nagai et al. </t>
  </si>
  <si>
    <t>IBVS 5814</t>
  </si>
  <si>
    <t> K.Nakajima </t>
  </si>
  <si>
    <t>IBVS 5918</t>
  </si>
  <si>
    <t>IBVS 5945</t>
  </si>
  <si>
    <t>IBVS 5992</t>
  </si>
  <si>
    <t> K.Shiokawa </t>
  </si>
  <si>
    <t>IBVS 6070</t>
  </si>
  <si>
    <t>IBVS 6029</t>
  </si>
  <si>
    <t>VSB-059</t>
  </si>
  <si>
    <t>V</t>
  </si>
  <si>
    <t>OEJV 0179</t>
  </si>
  <si>
    <t>JAVSO..48..256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</si>
  <si>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</si>
  <si>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</si>
  <si>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</si>
  <si>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</si>
  <si>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</si>
  <si>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</si>
  <si>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</si>
  <si>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</si>
  <si>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</si>
  <si>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</si>
  <si>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</si>
  <si>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</si>
  <si>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</si>
  <si>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</si>
  <si>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</si>
  <si>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</si>
  <si>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</si>
  <si>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</si>
  <si>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</si>
  <si>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</si>
  <si>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</si>
  <si>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</si>
  <si>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</si>
  <si>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</si>
  <si>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</si>
  <si>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</si>
  <si>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</si>
  <si>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</si>
  <si>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</si>
  <si>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</si>
  <si>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</si>
  <si>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</si>
  <si>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</si>
  <si>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</si>
  <si>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</si>
  <si>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</si>
  <si>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</si>
  <si>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</si>
  <si>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</si>
  <si>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</si>
  <si>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</si>
  <si>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</si>
  <si>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</si>
  <si>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</si>
  <si>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</si>
  <si>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</si>
  <si>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</si>
  <si>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</si>
  <si>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</si>
  <si>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</si>
  <si>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</si>
  <si>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</si>
  <si>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</si>
  <si>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</si>
  <si>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</si>
  <si>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</si>
  <si>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</si>
  <si>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</si>
  <si>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</si>
  <si>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</si>
  <si>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</si>
  <si>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</si>
  <si>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</si>
  <si>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</si>
  <si>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</si>
  <si>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</si>
  <si>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</si>
  <si>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</si>
  <si>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</si>
  <si>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</si>
  <si>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</si>
  <si>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</si>
  <si>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</si>
  <si>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</si>
  <si>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</si>
  <si>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</si>
  <si>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</si>
  <si>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</si>
  <si>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</si>
  <si>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</si>
  <si>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</si>
  <si>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</si>
  <si>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</si>
  <si>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</si>
  <si>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</si>
  <si>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</si>
  <si>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</si>
  <si>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</si>
  <si>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Minima of AS Ser from the Lichtenknecker Database of the BAV</t>
  </si>
  <si>
    <t>http://www.bav-astro.de/LkDB/index.php</t>
  </si>
  <si>
    <t> 13.06.1936 19:45 </t>
  </si>
  <si>
    <t> -0.003 </t>
  </si>
  <si>
    <t> PZ 5.119 </t>
  </si>
  <si>
    <t> 14.06.1936 18:02 </t>
  </si>
  <si>
    <t> -0.006 </t>
  </si>
  <si>
    <t> 15.06.1936 16:37 </t>
  </si>
  <si>
    <t> 0.003 </t>
  </si>
  <si>
    <t> 19.06.1936 21:31 </t>
  </si>
  <si>
    <t> 0.014 </t>
  </si>
  <si>
    <t> 27.06.1936 19:16 </t>
  </si>
  <si>
    <t> -0.001 </t>
  </si>
  <si>
    <t> 09.02.1937 17:09 </t>
  </si>
  <si>
    <t> -0.000 </t>
  </si>
  <si>
    <t> PZ 8.58 </t>
  </si>
  <si>
    <t> 05.05.1938 18:47 </t>
  </si>
  <si>
    <t> -0.028 </t>
  </si>
  <si>
    <t> 19.05.1938 18:59 </t>
  </si>
  <si>
    <t> 0.002 </t>
  </si>
  <si>
    <t> 20.05.1938 16:56 </t>
  </si>
  <si>
    <t> -0.015 </t>
  </si>
  <si>
    <t> 26.05.1938 18:04 </t>
  </si>
  <si>
    <t> -0.025 </t>
  </si>
  <si>
    <t> B.S.Whitney </t>
  </si>
  <si>
    <t> 05.06.1942 06:41 </t>
  </si>
  <si>
    <t> 0.004 </t>
  </si>
  <si>
    <t> AJ 50.132 </t>
  </si>
  <si>
    <t> Koch &amp; Koch </t>
  </si>
  <si>
    <t> 27.06.1954 06:01 </t>
  </si>
  <si>
    <t> 0.008 </t>
  </si>
  <si>
    <t> AJ 67.462 </t>
  </si>
  <si>
    <t> R.Diethelm </t>
  </si>
  <si>
    <t> 07.06.1976 22:16 </t>
  </si>
  <si>
    <t> 0.006 </t>
  </si>
  <si>
    <t> BBS 28 </t>
  </si>
  <si>
    <t> H.Grzelczyk </t>
  </si>
  <si>
    <t> 22.04.1985 00:46 </t>
  </si>
  <si>
    <t> -0.016 </t>
  </si>
  <si>
    <t>BAVM 43 </t>
  </si>
  <si>
    <t> H.Peter </t>
  </si>
  <si>
    <t> 20.07.1988 21:50 </t>
  </si>
  <si>
    <t> 0.052 </t>
  </si>
  <si>
    <t> BBS 89 </t>
  </si>
  <si>
    <t> 01.05.1990 20:41 </t>
  </si>
  <si>
    <t> 0.022 </t>
  </si>
  <si>
    <t> BBS 95 </t>
  </si>
  <si>
    <t> 03.05.1990 22:36 </t>
  </si>
  <si>
    <t> 0.005 </t>
  </si>
  <si>
    <t> 30.05.1990 23:00 </t>
  </si>
  <si>
    <t> -0.002 </t>
  </si>
  <si>
    <t> 11.07.1990 22:07 </t>
  </si>
  <si>
    <t> 0.027 </t>
  </si>
  <si>
    <t> BBS 96 </t>
  </si>
  <si>
    <t> 15.07.1990 21:43 </t>
  </si>
  <si>
    <t> 0.049 </t>
  </si>
  <si>
    <t> 18.07.1990 21:48 </t>
  </si>
  <si>
    <t> 0.025 </t>
  </si>
  <si>
    <t> 08.05.1991 21:38 </t>
  </si>
  <si>
    <t> 0.011 </t>
  </si>
  <si>
    <t> BBS 98 </t>
  </si>
  <si>
    <t> 29.05.1991 21:30 </t>
  </si>
  <si>
    <t> 0.038 </t>
  </si>
  <si>
    <t> 02.07.1991 21:50 </t>
  </si>
  <si>
    <t> 0.039 </t>
  </si>
  <si>
    <t> 18.05.1992 21:50 </t>
  </si>
  <si>
    <t> BBS 101 </t>
  </si>
  <si>
    <t> 25.05.1992 22:12 </t>
  </si>
  <si>
    <t> 0.034 </t>
  </si>
  <si>
    <t> 21.06.1992 22:43 </t>
  </si>
  <si>
    <t> 0.032 </t>
  </si>
  <si>
    <t> 28.06.1992 22:36 </t>
  </si>
  <si>
    <t> 19.07.1992 21:48 </t>
  </si>
  <si>
    <t> 0.037 </t>
  </si>
  <si>
    <t> 02.08.1992 21:20 </t>
  </si>
  <si>
    <t> BBS 102 </t>
  </si>
  <si>
    <t> 19.06.1993 21:51 </t>
  </si>
  <si>
    <t> 0.031 </t>
  </si>
  <si>
    <t> BBS 104 </t>
  </si>
  <si>
    <t> 16.06.1994 22:24 </t>
  </si>
  <si>
    <t> 0.021 </t>
  </si>
  <si>
    <t> BBS 107 </t>
  </si>
  <si>
    <t> 30.06.1994 22:17 </t>
  </si>
  <si>
    <t> 10.07.1994 21:59 </t>
  </si>
  <si>
    <t> 0.007 </t>
  </si>
  <si>
    <t> 04.08.1994 20:58 </t>
  </si>
  <si>
    <t> 18.05.1997 21:44 </t>
  </si>
  <si>
    <t>?</t>
  </si>
  <si>
    <t> BBS 115 </t>
  </si>
  <si>
    <t> 15.05.1998 22:34 </t>
  </si>
  <si>
    <t> -0.0017 </t>
  </si>
  <si>
    <t> BBS 118 </t>
  </si>
  <si>
    <t> K.&amp; M.Rätz </t>
  </si>
  <si>
    <t> 25.04.2000 22:44 </t>
  </si>
  <si>
    <t> -0.0143 </t>
  </si>
  <si>
    <t>o</t>
  </si>
  <si>
    <t>BAVM 152 </t>
  </si>
  <si>
    <t> 02.04.2001 00:08 </t>
  </si>
  <si>
    <t> -0.022 </t>
  </si>
  <si>
    <t> BBS 125 </t>
  </si>
  <si>
    <t> R.Nelson </t>
  </si>
  <si>
    <t> 18.05.2004 06:30 </t>
  </si>
  <si>
    <t> -0.0008 </t>
  </si>
  <si>
    <t>IBVS 5602 </t>
  </si>
  <si>
    <t> S. Dvorak </t>
  </si>
  <si>
    <t> 13.05.2005 04:52 </t>
  </si>
  <si>
    <t> -0.0053 </t>
  </si>
  <si>
    <t>IBVS 5677 </t>
  </si>
  <si>
    <t> S.Dvorak </t>
  </si>
  <si>
    <t> 07.06.2006 04:59 </t>
  </si>
  <si>
    <t> 0.0101 </t>
  </si>
  <si>
    <t>IBVS 5814 </t>
  </si>
  <si>
    <t> M.&amp; K.Rätz </t>
  </si>
  <si>
    <t> 08.05.2008 21:20 </t>
  </si>
  <si>
    <t> -0.0099 </t>
  </si>
  <si>
    <t>-I</t>
  </si>
  <si>
    <t>BAVM 209 </t>
  </si>
  <si>
    <t> 12.03.2010 10:28 </t>
  </si>
  <si>
    <t> -0.0426 </t>
  </si>
  <si>
    <t>IBVS 5945 </t>
  </si>
  <si>
    <t> 14.04.2011 08:43 </t>
  </si>
  <si>
    <t> -0.0261 </t>
  </si>
  <si>
    <t>IBVS 5992 </t>
  </si>
  <si>
    <t> 07.05.2011 21:40 </t>
  </si>
  <si>
    <t> -0.0162 </t>
  </si>
  <si>
    <t>-U-I</t>
  </si>
  <si>
    <t>BAVM 231 </t>
  </si>
  <si>
    <t> 13.04.2012 10:06 </t>
  </si>
  <si>
    <t> -0.0299 </t>
  </si>
  <si>
    <t>IBVS 6029 </t>
  </si>
  <si>
    <t> 12.04.2008 18:45 </t>
  </si>
  <si>
    <t> -0.0249 </t>
  </si>
  <si>
    <t>Ic</t>
  </si>
  <si>
    <t>VSB 48 </t>
  </si>
  <si>
    <t> 07.05.2008 17:26 </t>
  </si>
  <si>
    <t> -0.0073 </t>
  </si>
  <si>
    <t> 01.05.2011 14:41 </t>
  </si>
  <si>
    <t> -0.0169 </t>
  </si>
  <si>
    <t>Rc</t>
  </si>
  <si>
    <t>VSB 53 </t>
  </si>
  <si>
    <t> 08.05.2000 13:01 </t>
  </si>
  <si>
    <t> 0.0008 </t>
  </si>
  <si>
    <t>VSB 38 </t>
  </si>
  <si>
    <t> 29.05.2000 12:22 </t>
  </si>
  <si>
    <t> 0.0062 </t>
  </si>
  <si>
    <t> 02.05.2002 14:21 </t>
  </si>
  <si>
    <t> -0.0103 </t>
  </si>
  <si>
    <t>VSB 40 </t>
  </si>
  <si>
    <t> 01.06.2003 11:54 </t>
  </si>
  <si>
    <t> 0.0060 </t>
  </si>
  <si>
    <t>VSB 42 </t>
  </si>
  <si>
    <t> 24.01.2004 19:26 </t>
  </si>
  <si>
    <t> -0.0746 </t>
  </si>
  <si>
    <t>VSB 43 </t>
  </si>
  <si>
    <t> 04.06.2004 21:43 </t>
  </si>
  <si>
    <t> -0.0728 </t>
  </si>
  <si>
    <t> 03.05.2005 15:30 </t>
  </si>
  <si>
    <t> -0.0109 </t>
  </si>
  <si>
    <t>VSB 44 </t>
  </si>
  <si>
    <t> 04.05.2005 13:51 </t>
  </si>
  <si>
    <t> -0.0115 </t>
  </si>
  <si>
    <t> -0.0111 </t>
  </si>
  <si>
    <t> 07.05.2005 14:36 </t>
  </si>
  <si>
    <t> -0.0085 </t>
  </si>
  <si>
    <t> 31.05.2005 14:49 </t>
  </si>
  <si>
    <t> 0.0042 </t>
  </si>
  <si>
    <t> 29.03.2006 17:48 </t>
  </si>
  <si>
    <t> -0.0314 </t>
  </si>
  <si>
    <t>VSB 45 </t>
  </si>
  <si>
    <t> 02.04.2006 16:46 </t>
  </si>
  <si>
    <t> -0.0348 </t>
  </si>
  <si>
    <t> 02.04.2006 16:47 </t>
  </si>
  <si>
    <t> -0.0344 </t>
  </si>
  <si>
    <t> 20.05.2006 17:21 </t>
  </si>
  <si>
    <t> -0.0020 </t>
  </si>
  <si>
    <t> 24.05.2006 16:29 </t>
  </si>
  <si>
    <t> 0.0013 </t>
  </si>
  <si>
    <t> 31.05.2006 16:19 </t>
  </si>
  <si>
    <t> 0.0055 </t>
  </si>
  <si>
    <t> 19.06.2006 13:32 </t>
  </si>
  <si>
    <t> 0.0186 </t>
  </si>
  <si>
    <t> 29.06.2006 14:05 </t>
  </si>
  <si>
    <t> 0.0244 </t>
  </si>
  <si>
    <t> 27.07.2006 13:27 </t>
  </si>
  <si>
    <t> 0.0415 </t>
  </si>
  <si>
    <t> 28.07.2006 11:50 </t>
  </si>
  <si>
    <t> 0.0425 </t>
  </si>
  <si>
    <t> 04.08.2006 11:40 </t>
  </si>
  <si>
    <t> 0.0467 </t>
  </si>
  <si>
    <t> 14.08.2006 12:19 </t>
  </si>
  <si>
    <t> 0.0559 </t>
  </si>
  <si>
    <t> 24.05.1936 19:01 </t>
  </si>
  <si>
    <t> 25.05.1936 17:24 </t>
  </si>
  <si>
    <t> 29.05.1936 22:01 </t>
  </si>
  <si>
    <t> 30.05.1936 20:34 </t>
  </si>
  <si>
    <t> 0.009 </t>
  </si>
  <si>
    <t> 22.06.1936 16:36 </t>
  </si>
  <si>
    <t> 0.013 </t>
  </si>
  <si>
    <t>O-C Gateway</t>
  </si>
  <si>
    <t>http://var.astro.cz/ocgate/ocgate.php?star=AS+Ser&amp;submit=Submit&amp;lang=en</t>
  </si>
  <si>
    <t>Soloviev A</t>
  </si>
  <si>
    <t>,,D,Lich,PZ 8.58,</t>
  </si>
  <si>
    <t>,,0,GCVS,PZ 5.119,</t>
  </si>
  <si>
    <t>,,D,Lich,PZ 5.119,</t>
  </si>
  <si>
    <t>Whitney B S</t>
  </si>
  <si>
    <t>,,D,Lich,AJ 50.132,</t>
  </si>
  <si>
    <t>Koch</t>
  </si>
  <si>
    <t>,,D,Lich,AJ 67.462,</t>
  </si>
  <si>
    <t>B,0028,B,0028,,</t>
  </si>
  <si>
    <t>Grczelczyk H</t>
  </si>
  <si>
    <t>D,0043,D,Lich,BAVM 46/43,</t>
  </si>
  <si>
    <t>B,0089,B,0089,,</t>
  </si>
  <si>
    <t>B,0095,B,0095,,</t>
  </si>
  <si>
    <t>B,0096,B,0096,,</t>
  </si>
  <si>
    <t>B,0098,B,0098,,</t>
  </si>
  <si>
    <t>B,0101,B,0101,,</t>
  </si>
  <si>
    <t>B,0102,B,0102,,</t>
  </si>
  <si>
    <t>B,0104,B,0104,,</t>
  </si>
  <si>
    <t>B,0107,B,0107,,</t>
  </si>
  <si>
    <t>B,0115,B,0115,,</t>
  </si>
  <si>
    <t>B,0118,B,0118,,</t>
  </si>
  <si>
    <t>Raetz Manfred</t>
  </si>
  <si>
    <t>D,0152,I,5296,,ST-6</t>
  </si>
  <si>
    <t>Nagai Kazuhiro</t>
  </si>
  <si>
    <t>W,0178,J,0038,,</t>
  </si>
  <si>
    <t>W,0185,J,0038,,</t>
  </si>
  <si>
    <t>B,0125,B,0125,,</t>
  </si>
  <si>
    <t>W,0607,J,0040,,</t>
  </si>
  <si>
    <t>W,1005,J,0042,,</t>
  </si>
  <si>
    <t>Nakajima Kazuhir</t>
  </si>
  <si>
    <t>W,1227,J,0043,,</t>
  </si>
  <si>
    <t>Nelson Robert</t>
  </si>
  <si>
    <t>I,5602,,,,ST-9;</t>
  </si>
  <si>
    <t>Nagai Kazuo</t>
  </si>
  <si>
    <t>J,0044,,,,20SC+SV-04LE</t>
  </si>
  <si>
    <t>J,0044,,,,25SC+CV-04</t>
  </si>
  <si>
    <t>Dvorak S W</t>
  </si>
  <si>
    <t>I,5677,,,,</t>
  </si>
  <si>
    <t>J,0045,,,,20SC+CV-04</t>
  </si>
  <si>
    <t>J,0045,,,,25SC+CV-04</t>
  </si>
  <si>
    <t>Dvorak S</t>
  </si>
  <si>
    <t>I,5814,,,,</t>
  </si>
  <si>
    <t>J,0048,,,,20SC+CV-04</t>
  </si>
  <si>
    <t>D,0209,I,5918,,ST-8E</t>
  </si>
  <si>
    <t>I,5945,,,,Astrokolchoz</t>
  </si>
  <si>
    <t>I,5992,,,,</t>
  </si>
  <si>
    <t>Shiokawa Kazuhik</t>
  </si>
  <si>
    <t>J,0053,,,,35SC+ST-9E</t>
  </si>
  <si>
    <t>Raetz M</t>
  </si>
  <si>
    <t>D,0231,I,6070,,G2</t>
  </si>
  <si>
    <t>I,6029,,,,Astrokolchoz</t>
  </si>
  <si>
    <t>0,home,,,,Rotse</t>
  </si>
  <si>
    <t>I,5945,,,,Asas</t>
  </si>
  <si>
    <t>Zhu,  L.-Y., Qian, S.-B. &amp; Yang, Y.-G., 2008, AJ, 136, 337</t>
  </si>
  <si>
    <t>(in Zhu et al 2008)</t>
  </si>
  <si>
    <t>−51834</t>
  </si>
  <si>
    <t>−0.0435</t>
  </si>
  <si>
    <t>−0.00636</t>
  </si>
  <si>
    <t>(1</t>
  </si>
  <si>
    <t>−0.0355</t>
  </si>
  <si>
    <t>−51832</t>
  </si>
  <si>
    <t>−0.0470</t>
  </si>
  <si>
    <t>−0.00986</t>
  </si>
  <si>
    <t>−51830</t>
  </si>
  <si>
    <t>−0.0385</t>
  </si>
  <si>
    <t>−0.00136</t>
  </si>
  <si>
    <t>−51821</t>
  </si>
  <si>
    <t>−0.0306</t>
  </si>
  <si>
    <t>−51804</t>
  </si>
  <si>
    <t>−0.0505</t>
  </si>
  <si>
    <t>−0.01338</t>
  </si>
  <si>
    <t>−51317.5</t>
  </si>
  <si>
    <t>−50352</t>
  </si>
  <si>
    <t>−0.0422</t>
  </si>
  <si>
    <t>−0.00618</t>
  </si>
  <si>
    <t>−50322</t>
  </si>
  <si>
    <t>−0.0212</t>
  </si>
  <si>
    <t>−50320</t>
  </si>
  <si>
    <t>−0.0387</t>
  </si>
  <si>
    <t>−0.00271</t>
  </si>
  <si>
    <t>−50307</t>
  </si>
  <si>
    <t>−0.0527</t>
  </si>
  <si>
    <t>−0.01672</t>
  </si>
  <si>
    <t>−47153</t>
  </si>
  <si>
    <t>−0.0284</t>
  </si>
  <si>
    <t>−37705</t>
  </si>
  <si>
    <t>−0.0343</t>
  </si>
  <si>
    <t>−0.00788</t>
  </si>
  <si>
    <t>−20510.5</t>
  </si>
  <si>
    <t>−0.0161</t>
  </si>
  <si>
    <t>−0.00273</t>
  </si>
  <si>
    <t>(2</t>
  </si>
  <si>
    <t>−13561</t>
  </si>
  <si>
    <t>−0.0046</t>
  </si>
  <si>
    <t>−11017.5</t>
  </si>
  <si>
    <t>(3</t>
  </si>
  <si>
    <t>−9623.5</t>
  </si>
  <si>
    <t>(4</t>
  </si>
  <si>
    <t>−9619</t>
  </si>
  <si>
    <t>−9561</t>
  </si>
  <si>
    <t>−0.0132</t>
  </si>
  <si>
    <t>−0.00814</t>
  </si>
  <si>
    <t>−9471</t>
  </si>
  <si>
    <t>−0.0112</t>
  </si>
  <si>
    <t>−0.00621</t>
  </si>
  <si>
    <t>(5</t>
  </si>
  <si>
    <t>−9462.5</t>
  </si>
  <si>
    <t>−9456</t>
  </si>
  <si>
    <t>−0.0177</t>
  </si>
  <si>
    <t>−0.01272</t>
  </si>
  <si>
    <t>−0.0053</t>
  </si>
  <si>
    <t>(15</t>
  </si>
  <si>
    <t>−8825.50.0148</t>
  </si>
  <si>
    <t>(6</t>
  </si>
  <si>
    <t>−8780.50.0283</t>
  </si>
  <si>
    <t>−8707.50.0072</t>
  </si>
  <si>
    <t>−8019</t>
  </si>
  <si>
    <t>(7</t>
  </si>
  <si>
    <t>−8004</t>
  </si>
  <si>
    <t>−7946</t>
  </si>
  <si>
    <t>−7931</t>
  </si>
  <si>
    <t>−7886</t>
  </si>
  <si>
    <t>−0.005</t>
  </si>
  <si>
    <t>−0.00121</t>
  </si>
  <si>
    <t>−7856</t>
  </si>
  <si>
    <t>−0.012</t>
  </si>
  <si>
    <t>−0.00823</t>
  </si>
  <si>
    <t>(8</t>
  </si>
  <si>
    <t>−7167.50.008</t>
  </si>
  <si>
    <t>(9</t>
  </si>
  <si>
    <t>−6391</t>
  </si>
  <si>
    <t>(10</t>
  </si>
  <si>
    <t>−6361</t>
  </si>
  <si>
    <t>−6339.5</t>
  </si>
  <si>
    <t>−0.0287</t>
  </si>
  <si>
    <t>−0.02608</t>
  </si>
  <si>
    <t>−6286</t>
  </si>
  <si>
    <t>−0.0142</t>
  </si>
  <si>
    <t>−0.01162</t>
  </si>
  <si>
    <t>−4102.5</t>
  </si>
  <si>
    <t>−0.0039</t>
  </si>
  <si>
    <t>−0.00298</t>
  </si>
  <si>
    <t>(11</t>
  </si>
  <si>
    <t>−3326</t>
  </si>
  <si>
    <t>−0.0002</t>
  </si>
  <si>
    <t>(12</t>
  </si>
  <si>
    <t>pe</t>
  </si>
  <si>
    <t>−1801</t>
  </si>
  <si>
    <t>−0.00043</t>
  </si>
  <si>
    <t>(13</t>
  </si>
  <si>
    <t>−1069.50.0087</t>
  </si>
  <si>
    <t>1380.50.0011</t>
  </si>
  <si>
    <t>−0.00214</t>
  </si>
  <si>
    <t>(14</t>
  </si>
  <si>
    <t>−0.0003</t>
  </si>
  <si>
    <t>−0.00407</t>
  </si>
  <si>
    <t>−0.00401</t>
  </si>
  <si>
    <t>2152.50.0004</t>
  </si>
  <si>
    <t>−0.00343</t>
  </si>
  <si>
    <t>(16</t>
  </si>
  <si>
    <t>AS Ser / na</t>
  </si>
  <si>
    <t>Huh???</t>
  </si>
  <si>
    <t>Sum diff² =</t>
  </si>
  <si>
    <t>New Ephemeris =</t>
  </si>
  <si>
    <t>BBSAG</t>
  </si>
  <si>
    <t>Nelson</t>
  </si>
  <si>
    <t>IBVS</t>
  </si>
  <si>
    <t>S4</t>
  </si>
  <si>
    <t>S6</t>
  </si>
  <si>
    <t>JAVSO 49, 106</t>
  </si>
  <si>
    <t>JBAV 96</t>
  </si>
  <si>
    <t xml:space="preserve">Mag </t>
  </si>
  <si>
    <t>Next ToM-P</t>
  </si>
  <si>
    <t>Next ToM-S</t>
  </si>
  <si>
    <t>11.40-12.00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</si>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</sst>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$#,##0_);&quot;($&quot;#,##0\)"/>
    <numFmt numFmtId="165" formatCode="0E+00"/>
    <numFmt numFmtId="166" formatCode="m/d/yyyy\ h:mm"/>
    <numFmt numFmtId="167" formatCode="m/d/yyyy"/>
    <numFmt numFmtId="168" formatCode="0.0000"/>
    <numFmt numFmtId="169" formatCode="0.00000"/>
    <numFmt numFmtId="170" formatCode="0_);\(0\)"/>
    <numFmt numFmtId="171" formatCode="0.0"/>
    <numFmt numFmtId="172" formatCode="0.E+00"/>
    <numFmt numFmtId="173" formatCode="0.0%"/>
    <numFmt numFmtId="174" formatCode="dd/mm/yyyy"/>
  </numFmts>
  <fonts count="2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8"/>
      <color indexed="14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9" fillId="0" borderId="0" applyNumberFormat="0" applyFill="0" applyBorder="0" applyProtection="0">
      <alignment vertical="top"/>
    </xf>
    <xf numFmtId="0" fontId="1" fillId="0" borderId="0"/>
    <xf numFmtId="0" fontId="20" fillId="0" borderId="0"/>
  </cellStyleXfs>
  <cellXfs count="14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3" fillId="0" borderId="0" xfId="0" applyFont="1" applyAlignment="1"/>
    <xf numFmtId="0" fontId="0" fillId="0" borderId="4" xfId="0" applyBorder="1" applyAlignment="1">
      <alignment horizontal="left"/>
    </xf>
    <xf numFmtId="0" fontId="0" fillId="0" borderId="5" xfId="0" applyBorder="1" applyAlignment="1"/>
    <xf numFmtId="0" fontId="5" fillId="0" borderId="0" xfId="0" applyFo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/>
    </xf>
    <xf numFmtId="0" fontId="8" fillId="0" borderId="0" xfId="0" applyFont="1">
      <alignment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2" xfId="0" applyBorder="1" applyAlignment="1">
      <alignment horizontal="left"/>
    </xf>
    <xf numFmtId="0" fontId="0" fillId="0" borderId="6" xfId="0" applyBorder="1" applyAlignment="1"/>
    <xf numFmtId="165" fontId="0" fillId="0" borderId="0" xfId="0" applyNumberFormat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>
      <alignment horizontal="left" vertical="top"/>
    </xf>
    <xf numFmtId="0" fontId="3" fillId="0" borderId="0" xfId="0" applyFont="1">
      <alignment vertical="top"/>
    </xf>
    <xf numFmtId="0" fontId="9" fillId="0" borderId="0" xfId="0" applyFont="1" applyAlignment="1">
      <alignment horizontal="left"/>
    </xf>
    <xf numFmtId="0" fontId="6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right" vertical="top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166" fontId="9" fillId="0" borderId="0" xfId="0" applyNumberFormat="1" applyFont="1">
      <alignment vertical="top"/>
    </xf>
    <xf numFmtId="0" fontId="3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7" fontId="0" fillId="0" borderId="0" xfId="0" applyNumberFormat="1" applyAlignment="1"/>
    <xf numFmtId="1" fontId="0" fillId="0" borderId="0" xfId="0" applyNumberFormat="1" applyAlignment="1">
      <alignment horizontal="left" vertical="top"/>
    </xf>
    <xf numFmtId="168" fontId="0" fillId="0" borderId="0" xfId="0" applyNumberFormat="1" applyAlignment="1">
      <alignment horizontal="left" vertical="top"/>
    </xf>
    <xf numFmtId="169" fontId="0" fillId="0" borderId="0" xfId="0" applyNumberFormat="1" applyAlignment="1">
      <alignment horizontal="left" vertical="top"/>
    </xf>
    <xf numFmtId="170" fontId="0" fillId="0" borderId="0" xfId="0" applyNumberFormat="1" applyAlignment="1">
      <alignment horizontal="left" vertical="top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168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 indent="1"/>
    </xf>
    <xf numFmtId="17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 indent="1"/>
    </xf>
    <xf numFmtId="171" fontId="0" fillId="0" borderId="0" xfId="0" applyNumberFormat="1" applyAlignment="1">
      <alignment horizontal="left" vertical="top" inden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1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top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>
      <alignment vertical="top"/>
    </xf>
    <xf numFmtId="0" fontId="17" fillId="0" borderId="0" xfId="0" applyFont="1">
      <alignment vertical="top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>
      <alignment vertical="top"/>
    </xf>
    <xf numFmtId="0" fontId="10" fillId="0" borderId="15" xfId="0" applyFont="1" applyBorder="1">
      <alignment vertical="top"/>
    </xf>
    <xf numFmtId="0" fontId="9" fillId="0" borderId="16" xfId="0" applyFont="1" applyBorder="1">
      <alignment vertical="top"/>
    </xf>
    <xf numFmtId="172" fontId="9" fillId="0" borderId="16" xfId="0" applyNumberFormat="1" applyFont="1" applyBorder="1" applyAlignment="1">
      <alignment horizontal="center"/>
    </xf>
    <xf numFmtId="173" fontId="3" fillId="0" borderId="0" xfId="0" applyNumberFormat="1" applyFont="1">
      <alignment vertical="top"/>
    </xf>
    <xf numFmtId="167" fontId="0" fillId="0" borderId="0" xfId="0" applyNumberFormat="1">
      <alignment vertical="top"/>
    </xf>
    <xf numFmtId="0" fontId="3" fillId="0" borderId="17" xfId="0" applyFont="1" applyBorder="1">
      <alignment vertical="top"/>
    </xf>
    <xf numFmtId="0" fontId="10" fillId="0" borderId="18" xfId="0" applyFont="1" applyBorder="1">
      <alignment vertical="top"/>
    </xf>
    <xf numFmtId="0" fontId="9" fillId="0" borderId="19" xfId="0" applyFont="1" applyBorder="1">
      <alignment vertical="top"/>
    </xf>
    <xf numFmtId="172" fontId="9" fillId="0" borderId="19" xfId="0" applyNumberFormat="1" applyFont="1" applyBorder="1" applyAlignment="1">
      <alignment horizontal="center"/>
    </xf>
    <xf numFmtId="0" fontId="3" fillId="0" borderId="20" xfId="0" applyFont="1" applyBorder="1">
      <alignment vertical="top"/>
    </xf>
    <xf numFmtId="0" fontId="10" fillId="0" borderId="21" xfId="0" applyFont="1" applyBorder="1">
      <alignment vertical="top"/>
    </xf>
    <xf numFmtId="0" fontId="9" fillId="0" borderId="22" xfId="0" applyFont="1" applyBorder="1">
      <alignment vertical="top"/>
    </xf>
    <xf numFmtId="172" fontId="9" fillId="0" borderId="22" xfId="0" applyNumberFormat="1" applyFont="1" applyBorder="1" applyAlignment="1">
      <alignment horizontal="center"/>
    </xf>
    <xf numFmtId="0" fontId="17" fillId="0" borderId="2" xfId="0" applyFont="1" applyBorder="1">
      <alignment vertical="top"/>
    </xf>
    <xf numFmtId="0" fontId="0" fillId="0" borderId="2" xfId="0" applyBorder="1">
      <alignment vertical="top"/>
    </xf>
    <xf numFmtId="0" fontId="10" fillId="0" borderId="0" xfId="0" applyFont="1">
      <alignment vertical="top"/>
    </xf>
    <xf numFmtId="172" fontId="9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10" fontId="3" fillId="0" borderId="0" xfId="0" applyNumberFormat="1" applyFont="1">
      <alignment vertical="top"/>
    </xf>
    <xf numFmtId="0" fontId="12" fillId="0" borderId="0" xfId="0" applyFont="1">
      <alignment vertical="top"/>
    </xf>
    <xf numFmtId="173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8" fillId="0" borderId="0" xfId="0" applyFont="1">
      <alignment vertical="top"/>
    </xf>
    <xf numFmtId="0" fontId="7" fillId="0" borderId="0" xfId="0" applyFont="1">
      <alignment vertical="top"/>
    </xf>
    <xf numFmtId="0" fontId="17" fillId="0" borderId="0" xfId="0" applyFont="1" applyAlignment="1">
      <alignment horizontal="center"/>
    </xf>
    <xf numFmtId="0" fontId="6" fillId="2" borderId="1" xfId="0" applyFont="1" applyFill="1" applyBorder="1">
      <alignment vertical="top"/>
    </xf>
    <xf numFmtId="0" fontId="6" fillId="2" borderId="23" xfId="0" applyFont="1" applyFill="1" applyBorder="1">
      <alignment vertical="top"/>
    </xf>
    <xf numFmtId="0" fontId="9" fillId="0" borderId="23" xfId="0" applyFont="1" applyBorder="1">
      <alignment vertical="top"/>
    </xf>
    <xf numFmtId="0" fontId="14" fillId="0" borderId="0" xfId="0" applyFont="1" applyAlignment="1"/>
    <xf numFmtId="0" fontId="19" fillId="0" borderId="0" xfId="5" applyNumberFormat="1" applyFill="1" applyBorder="1" applyAlignment="1" applyProtection="1"/>
    <xf numFmtId="0" fontId="4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1"/>
    </xf>
    <xf numFmtId="0" fontId="4" fillId="3" borderId="1" xfId="0" applyFont="1" applyFill="1" applyBorder="1" applyAlignment="1">
      <alignment horizontal="right" vertical="top" wrapText="1"/>
    </xf>
    <xf numFmtId="0" fontId="19" fillId="3" borderId="1" xfId="5" applyNumberFormat="1" applyFill="1" applyBorder="1" applyAlignment="1" applyProtection="1">
      <alignment horizontal="right" vertical="top" wrapText="1"/>
    </xf>
    <xf numFmtId="0" fontId="10" fillId="0" borderId="0" xfId="0" applyFont="1" applyAlignment="1"/>
    <xf numFmtId="0" fontId="0" fillId="0" borderId="4" xfId="0" applyBorder="1" applyAlignment="1"/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vertical="top"/>
    </xf>
    <xf numFmtId="174" fontId="0" fillId="0" borderId="0" xfId="0" applyNumberFormat="1" applyAlignment="1"/>
    <xf numFmtId="0" fontId="4" fillId="0" borderId="0" xfId="0" applyFont="1" applyAlignment="1">
      <alignment horizontal="right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69" fontId="21" fillId="0" borderId="0" xfId="0" applyNumberFormat="1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/>
    </xf>
    <xf numFmtId="0" fontId="0" fillId="0" borderId="24" xfId="0" applyBorder="1" applyAlignment="1"/>
    <xf numFmtId="0" fontId="23" fillId="0" borderId="27" xfId="0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  <xf numFmtId="0" fontId="0" fillId="4" borderId="25" xfId="0" applyFill="1" applyBorder="1" applyAlignment="1">
      <alignment horizontal="right" vertical="center"/>
    </xf>
    <xf numFmtId="0" fontId="0" fillId="4" borderId="26" xfId="0" applyFill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24" fillId="0" borderId="28" xfId="0" applyFont="1" applyBorder="1" applyAlignment="1">
      <alignment horizontal="right" vertical="center"/>
    </xf>
    <xf numFmtId="22" fontId="24" fillId="0" borderId="28" xfId="0" applyNumberFormat="1" applyFont="1" applyBorder="1" applyAlignment="1">
      <alignment horizontal="right" vertical="center"/>
    </xf>
    <xf numFmtId="22" fontId="24" fillId="0" borderId="30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 O-C Diagr.</a:t>
            </a:r>
          </a:p>
        </c:rich>
      </c:tx>
      <c:layout>
        <c:manualLayout>
          <c:xMode val="edge"/>
          <c:yMode val="edge"/>
          <c:x val="0.38450353793495107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256895519639"/>
          <c:y val="0.14949558577905034"/>
          <c:w val="0.81189206612331344"/>
          <c:h val="0.683840292690686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Active!$H$21:$H$1110</c:f>
              <c:numCache>
                <c:formatCode>General</c:formatCode>
                <c:ptCount val="1090"/>
                <c:pt idx="5">
                  <c:v>-8.8788999997632345E-2</c:v>
                </c:pt>
                <c:pt idx="17">
                  <c:v>-7.2462000000086846E-2</c:v>
                </c:pt>
                <c:pt idx="18">
                  <c:v>-6.9846000005782116E-2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92-4994-9480-84217E2353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Active!$I$21:$I$1110</c:f>
              <c:numCache>
                <c:formatCode>General</c:formatCode>
                <c:ptCount val="1090"/>
                <c:pt idx="0">
                  <c:v>-7.37699999990582E-2</c:v>
                </c:pt>
                <c:pt idx="1">
                  <c:v>-7.4236000000382774E-2</c:v>
                </c:pt>
                <c:pt idx="2">
                  <c:v>-7.7332999997452134E-2</c:v>
                </c:pt>
                <c:pt idx="3">
                  <c:v>-7.0799000000988599E-2</c:v>
                </c:pt>
                <c:pt idx="4">
                  <c:v>-9.1788999998243526E-2</c:v>
                </c:pt>
                <c:pt idx="6">
                  <c:v>-8.378900000025169E-2</c:v>
                </c:pt>
                <c:pt idx="7">
                  <c:v>-9.525500000017928E-2</c:v>
                </c:pt>
                <c:pt idx="8">
                  <c:v>-8.6720999999670312E-2</c:v>
                </c:pt>
                <c:pt idx="9">
                  <c:v>-7.8817999998136656E-2</c:v>
                </c:pt>
                <c:pt idx="10">
                  <c:v>-8.1215999998676125E-2</c:v>
                </c:pt>
                <c:pt idx="11">
                  <c:v>-9.8778999999922235E-2</c:v>
                </c:pt>
                <c:pt idx="13">
                  <c:v>-8.909499999936088E-2</c:v>
                </c:pt>
                <c:pt idx="14">
                  <c:v>-6.8084999998973217E-2</c:v>
                </c:pt>
                <c:pt idx="15">
                  <c:v>-8.5551000000123167E-2</c:v>
                </c:pt>
                <c:pt idx="16">
                  <c:v>-9.9579999998240964E-2</c:v>
                </c:pt>
                <c:pt idx="19">
                  <c:v>-3.6164500001177657E-2</c:v>
                </c:pt>
                <c:pt idx="20">
                  <c:v>-1.8398000000161119E-2</c:v>
                </c:pt>
                <c:pt idx="21">
                  <c:v>-4.033499993965961E-3</c:v>
                </c:pt>
                <c:pt idx="22">
                  <c:v>1.916450000135228E-2</c:v>
                </c:pt>
                <c:pt idx="23">
                  <c:v>1.1160000067320652E-3</c:v>
                </c:pt>
                <c:pt idx="24">
                  <c:v>-2.3397999997541774E-2</c:v>
                </c:pt>
                <c:pt idx="25">
                  <c:v>-2.1368000001530163E-2</c:v>
                </c:pt>
                <c:pt idx="26">
                  <c:v>-1.3485000017681159E-3</c:v>
                </c:pt>
                <c:pt idx="27">
                  <c:v>-2.7863000002980698E-2</c:v>
                </c:pt>
                <c:pt idx="28">
                  <c:v>5.230499999015592E-3</c:v>
                </c:pt>
                <c:pt idx="29">
                  <c:v>1.8745500005024951E-2</c:v>
                </c:pt>
                <c:pt idx="30">
                  <c:v>-2.2634999986621551E-3</c:v>
                </c:pt>
                <c:pt idx="31">
                  <c:v>-3.683999995701015E-3</c:v>
                </c:pt>
                <c:pt idx="32">
                  <c:v>1.7821000001276843E-2</c:v>
                </c:pt>
                <c:pt idx="33">
                  <c:v>-1.6929999983403832E-3</c:v>
                </c:pt>
                <c:pt idx="34">
                  <c:v>-1.8799999816110358E-4</c:v>
                </c:pt>
                <c:pt idx="35">
                  <c:v>-1.3673000001290347E-2</c:v>
                </c:pt>
                <c:pt idx="36">
                  <c:v>-2.0662999995693099E-2</c:v>
                </c:pt>
                <c:pt idx="37">
                  <c:v>-8.3500002801883966E-5</c:v>
                </c:pt>
                <c:pt idx="38">
                  <c:v>-7.0080000004963949E-3</c:v>
                </c:pt>
                <c:pt idx="39">
                  <c:v>1.0019999972428195E-3</c:v>
                </c:pt>
                <c:pt idx="40">
                  <c:v>-3.6007499998959247E-2</c:v>
                </c:pt>
                <c:pt idx="41">
                  <c:v>-2.1472999993420672E-2</c:v>
                </c:pt>
                <c:pt idx="42">
                  <c:v>-9.2284999991534278E-3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92-4994-9480-84217E2353B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Active!$J$21:$J$1110</c:f>
              <c:numCache>
                <c:formatCode>General</c:formatCode>
                <c:ptCount val="1090"/>
                <c:pt idx="46">
                  <c:v>4.2309999989811331E-3</c:v>
                </c:pt>
                <c:pt idx="47">
                  <c:v>-3.6540000000968575E-3</c:v>
                </c:pt>
                <c:pt idx="49">
                  <c:v>-6.1799999821232632E-4</c:v>
                </c:pt>
                <c:pt idx="50">
                  <c:v>-2.0689999946625903E-3</c:v>
                </c:pt>
                <c:pt idx="51">
                  <c:v>-3.6600000021280721E-4</c:v>
                </c:pt>
                <c:pt idx="55">
                  <c:v>1.2329999954090454E-3</c:v>
                </c:pt>
                <c:pt idx="56">
                  <c:v>-3.300000389572233E-5</c:v>
                </c:pt>
                <c:pt idx="57">
                  <c:v>3.6700000055134296E-4</c:v>
                </c:pt>
                <c:pt idx="59">
                  <c:v>1.0524999961489812E-3</c:v>
                </c:pt>
                <c:pt idx="62">
                  <c:v>-1.446999995096121E-3</c:v>
                </c:pt>
                <c:pt idx="64">
                  <c:v>4.0690000023460016E-3</c:v>
                </c:pt>
                <c:pt idx="65">
                  <c:v>-1.8114999984391034E-3</c:v>
                </c:pt>
                <c:pt idx="66">
                  <c:v>-1.4115000012679957E-3</c:v>
                </c:pt>
                <c:pt idx="67">
                  <c:v>4.8949999472824857E-4</c:v>
                </c:pt>
                <c:pt idx="68">
                  <c:v>1.3090000065858476E-3</c:v>
                </c:pt>
                <c:pt idx="69">
                  <c:v>1.0140000013052486E-3</c:v>
                </c:pt>
                <c:pt idx="71">
                  <c:v>2.1774999986519106E-3</c:v>
                </c:pt>
                <c:pt idx="72">
                  <c:v>1.5679999996791594E-3</c:v>
                </c:pt>
                <c:pt idx="73">
                  <c:v>8.8799999502953142E-4</c:v>
                </c:pt>
                <c:pt idx="74">
                  <c:v>1.3219999964348972E-3</c:v>
                </c:pt>
                <c:pt idx="75">
                  <c:v>1.1269999959040433E-3</c:v>
                </c:pt>
                <c:pt idx="76">
                  <c:v>3.917499998351559E-3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92-4994-9480-84217E2353B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Active!$F$21:$F$1101</c:f>
              <c:numCache>
                <c:formatCode>General</c:formatCode>
                <c:ptCount val="1081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Active!$K$21:$K$1101</c:f>
              <c:numCache>
                <c:formatCode>General</c:formatCode>
                <c:ptCount val="1081"/>
                <c:pt idx="43">
                  <c:v>-4.8529999985476024E-3</c:v>
                </c:pt>
                <c:pt idx="44">
                  <c:v>8.2130000009783544E-3</c:v>
                </c:pt>
                <c:pt idx="45">
                  <c:v>-2.8779999993275851E-3</c:v>
                </c:pt>
                <c:pt idx="48">
                  <c:v>6.0825000036857091E-3</c:v>
                </c:pt>
                <c:pt idx="52">
                  <c:v>7.325000042328611E-4</c:v>
                </c:pt>
                <c:pt idx="54">
                  <c:v>-8.3999999333173037E-5</c:v>
                </c:pt>
                <c:pt idx="58">
                  <c:v>1.5049999637994915E-4</c:v>
                </c:pt>
                <c:pt idx="60">
                  <c:v>7.5649989594239742E-4</c:v>
                </c:pt>
                <c:pt idx="61">
                  <c:v>7.5649999780580401E-4</c:v>
                </c:pt>
                <c:pt idx="63">
                  <c:v>0</c:v>
                </c:pt>
                <c:pt idx="70">
                  <c:v>1.4519999967887998E-3</c:v>
                </c:pt>
                <c:pt idx="77">
                  <c:v>2.3310000033234246E-3</c:v>
                </c:pt>
                <c:pt idx="78">
                  <c:v>3.5349999961908907E-3</c:v>
                </c:pt>
                <c:pt idx="79">
                  <c:v>5.2695000049425289E-3</c:v>
                </c:pt>
                <c:pt idx="80">
                  <c:v>1.9869999960064888E-3</c:v>
                </c:pt>
                <c:pt idx="81">
                  <c:v>8.1845000022440217E-3</c:v>
                </c:pt>
                <c:pt idx="82">
                  <c:v>5.018999996536877E-3</c:v>
                </c:pt>
                <c:pt idx="83">
                  <c:v>3.2979999959934503E-3</c:v>
                </c:pt>
                <c:pt idx="84">
                  <c:v>-4.7499997890554368E-5</c:v>
                </c:pt>
                <c:pt idx="85">
                  <c:v>2.4800000028335489E-3</c:v>
                </c:pt>
                <c:pt idx="86">
                  <c:v>6.614999940211419E-3</c:v>
                </c:pt>
                <c:pt idx="87">
                  <c:v>6.2099999995552935E-3</c:v>
                </c:pt>
                <c:pt idx="88">
                  <c:v>7.7345001045614481E-3</c:v>
                </c:pt>
                <c:pt idx="89">
                  <c:v>8.2754999239114113E-3</c:v>
                </c:pt>
                <c:pt idx="90">
                  <c:v>8.6200000005192123E-3</c:v>
                </c:pt>
                <c:pt idx="91">
                  <c:v>9.863999999652151E-3</c:v>
                </c:pt>
                <c:pt idx="92">
                  <c:v>1.7605999899387825E-2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92-4994-9480-84217E2353B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Active!$L$21:$L$1110</c:f>
              <c:numCache>
                <c:formatCode>General</c:formatCode>
                <c:ptCount val="10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92-4994-9480-84217E2353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Active!$M$21:$M$1110</c:f>
              <c:numCache>
                <c:formatCode>General</c:formatCode>
                <c:ptCount val="10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92-4994-9480-84217E2353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Active!$N$21:$N$1110</c:f>
              <c:numCache>
                <c:formatCode>General</c:formatCode>
                <c:ptCount val="10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92-4994-9480-84217E2353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Active!$O$21:$O$1110</c:f>
              <c:numCache>
                <c:formatCode>General</c:formatCode>
                <c:ptCount val="1090"/>
                <c:pt idx="0">
                  <c:v>-4.7867171893824841E-2</c:v>
                </c:pt>
                <c:pt idx="1">
                  <c:v>-4.7865384960188238E-2</c:v>
                </c:pt>
                <c:pt idx="2">
                  <c:v>-4.7857343758823549E-2</c:v>
                </c:pt>
                <c:pt idx="3">
                  <c:v>-4.7855556825186947E-2</c:v>
                </c:pt>
                <c:pt idx="10">
                  <c:v>-4.781177695109029E-2</c:v>
                </c:pt>
                <c:pt idx="43">
                  <c:v>-4.4884643985830548E-3</c:v>
                </c:pt>
                <c:pt idx="44">
                  <c:v>-3.8648245594102523E-3</c:v>
                </c:pt>
                <c:pt idx="45">
                  <c:v>-3.1259275006768595E-3</c:v>
                </c:pt>
                <c:pt idx="46">
                  <c:v>-3.1018038965827826E-3</c:v>
                </c:pt>
                <c:pt idx="47">
                  <c:v>-3.061597889759321E-3</c:v>
                </c:pt>
                <c:pt idx="48">
                  <c:v>-2.4723565230910351E-3</c:v>
                </c:pt>
                <c:pt idx="49">
                  <c:v>-1.7142499277642102E-3</c:v>
                </c:pt>
                <c:pt idx="50">
                  <c:v>-9.5748353266483462E-4</c:v>
                </c:pt>
                <c:pt idx="51">
                  <c:v>-5.0270892215056981E-4</c:v>
                </c:pt>
                <c:pt idx="52">
                  <c:v>-2.8336281825812977E-4</c:v>
                </c:pt>
                <c:pt idx="53">
                  <c:v>-2.4941107916276234E-4</c:v>
                </c:pt>
                <c:pt idx="54">
                  <c:v>3.4251068796042124E-4</c:v>
                </c:pt>
                <c:pt idx="55">
                  <c:v>3.8807749569367764E-4</c:v>
                </c:pt>
                <c:pt idx="56">
                  <c:v>3.8986442933027594E-4</c:v>
                </c:pt>
                <c:pt idx="57">
                  <c:v>3.8986442933027594E-4</c:v>
                </c:pt>
                <c:pt idx="58">
                  <c:v>3.9031116273942552E-4</c:v>
                </c:pt>
                <c:pt idx="59">
                  <c:v>3.9567196364922037E-4</c:v>
                </c:pt>
                <c:pt idx="60">
                  <c:v>4.0639356546881008E-4</c:v>
                </c:pt>
                <c:pt idx="61">
                  <c:v>4.0639356546881008E-4</c:v>
                </c:pt>
                <c:pt idx="62">
                  <c:v>4.4168550479162629E-4</c:v>
                </c:pt>
                <c:pt idx="63">
                  <c:v>6.5701100800172026E-4</c:v>
                </c:pt>
                <c:pt idx="64">
                  <c:v>1.0206520030494723E-3</c:v>
                </c:pt>
                <c:pt idx="65">
                  <c:v>1.028246471005015E-3</c:v>
                </c:pt>
                <c:pt idx="66">
                  <c:v>1.028246471005015E-3</c:v>
                </c:pt>
                <c:pt idx="67">
                  <c:v>1.1202735532898269E-3</c:v>
                </c:pt>
                <c:pt idx="68">
                  <c:v>1.1278680212453696E-3</c:v>
                </c:pt>
                <c:pt idx="69">
                  <c:v>1.1412700235198569E-3</c:v>
                </c:pt>
                <c:pt idx="70">
                  <c:v>1.153778558976045E-3</c:v>
                </c:pt>
                <c:pt idx="71">
                  <c:v>1.1774554296609722E-3</c:v>
                </c:pt>
                <c:pt idx="72">
                  <c:v>1.1966649662544038E-3</c:v>
                </c:pt>
                <c:pt idx="73">
                  <c:v>1.2502729753523525E-3</c:v>
                </c:pt>
                <c:pt idx="74">
                  <c:v>1.2520599089889508E-3</c:v>
                </c:pt>
                <c:pt idx="75">
                  <c:v>1.2654619112634378E-3</c:v>
                </c:pt>
                <c:pt idx="76">
                  <c:v>1.2846714478568695E-3</c:v>
                </c:pt>
                <c:pt idx="77">
                  <c:v>2.2589970132120872E-3</c:v>
                </c:pt>
                <c:pt idx="78">
                  <c:v>2.4484119786915056E-3</c:v>
                </c:pt>
                <c:pt idx="79">
                  <c:v>2.4962124534705101E-3</c:v>
                </c:pt>
                <c:pt idx="80">
                  <c:v>2.4984461205162581E-3</c:v>
                </c:pt>
                <c:pt idx="81">
                  <c:v>3.7872720059127746E-3</c:v>
                </c:pt>
                <c:pt idx="82">
                  <c:v>4.549845935331095E-3</c:v>
                </c:pt>
                <c:pt idx="83">
                  <c:v>4.5829042076081638E-3</c:v>
                </c:pt>
                <c:pt idx="84">
                  <c:v>4.5949660096552009E-3</c:v>
                </c:pt>
                <c:pt idx="85">
                  <c:v>5.249430454059326E-3</c:v>
                </c:pt>
                <c:pt idx="86">
                  <c:v>6.6834446974294529E-3</c:v>
                </c:pt>
                <c:pt idx="87">
                  <c:v>7.2418614588664193E-3</c:v>
                </c:pt>
                <c:pt idx="88">
                  <c:v>8.7192088429240543E-3</c:v>
                </c:pt>
                <c:pt idx="89">
                  <c:v>9.3651853525543362E-3</c:v>
                </c:pt>
                <c:pt idx="90">
                  <c:v>9.5014390423449561E-3</c:v>
                </c:pt>
                <c:pt idx="91">
                  <c:v>1.0924731683895494E-2</c:v>
                </c:pt>
                <c:pt idx="92">
                  <c:v>1.2824242139599476E-2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92-4994-9480-84217E2353B9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Active!$V$2:$V$5</c:f>
              <c:numCache>
                <c:formatCode>General</c:formatCode>
                <c:ptCount val="4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</c:numCache>
            </c:numRef>
          </c:xVal>
          <c:yVal>
            <c:numRef>
              <c:f>Active!$W$2:$W$5</c:f>
              <c:numCache>
                <c:formatCode>General</c:formatCode>
                <c:ptCount val="4"/>
                <c:pt idx="0">
                  <c:v>5.3657956437673151E-3</c:v>
                </c:pt>
                <c:pt idx="1">
                  <c:v>1.7000758593132544E-2</c:v>
                </c:pt>
                <c:pt idx="2">
                  <c:v>2.7886221542497772E-2</c:v>
                </c:pt>
                <c:pt idx="3">
                  <c:v>3.8022184491863002E-2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92-4994-9480-84217E235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5624"/>
        <c:axId val="1"/>
      </c:scatterChart>
      <c:valAx>
        <c:axId val="765825624"/>
        <c:scaling>
          <c:orientation val="minMax"/>
          <c:max val="15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1586621847708"/>
              <c:y val="0.91515437842996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3939521196214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56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099415204678359E-3"/>
          <c:y val="0.91212375725761552"/>
          <c:w val="0.94152184924252891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 O-C Diagr.</a:t>
            </a:r>
          </a:p>
        </c:rich>
      </c:tx>
      <c:layout>
        <c:manualLayout>
          <c:xMode val="edge"/>
          <c:yMode val="edge"/>
          <c:x val="0.3868616203996398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69115083242333"/>
          <c:y val="0.15151548062761744"/>
          <c:w val="0.79513443301339159"/>
          <c:h val="0.6760720427187979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Active!$H$21:$H$111</c:f>
              <c:numCache>
                <c:formatCode>General</c:formatCode>
                <c:ptCount val="91"/>
                <c:pt idx="5">
                  <c:v>-8.8788999997632345E-2</c:v>
                </c:pt>
                <c:pt idx="17">
                  <c:v>-7.2462000000086846E-2</c:v>
                </c:pt>
                <c:pt idx="18">
                  <c:v>-6.9846000005782116E-2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5C-4B28-84EB-FF05ED6E7B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Active!$F$21:$F$1101</c:f>
              <c:numCache>
                <c:formatCode>General</c:formatCode>
                <c:ptCount val="1081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Active!$I$21:$I$1101</c:f>
              <c:numCache>
                <c:formatCode>General</c:formatCode>
                <c:ptCount val="1081"/>
                <c:pt idx="0">
                  <c:v>-7.37699999990582E-2</c:v>
                </c:pt>
                <c:pt idx="1">
                  <c:v>-7.4236000000382774E-2</c:v>
                </c:pt>
                <c:pt idx="2">
                  <c:v>-7.7332999997452134E-2</c:v>
                </c:pt>
                <c:pt idx="3">
                  <c:v>-7.0799000000988599E-2</c:v>
                </c:pt>
                <c:pt idx="4">
                  <c:v>-9.1788999998243526E-2</c:v>
                </c:pt>
                <c:pt idx="6">
                  <c:v>-8.378900000025169E-2</c:v>
                </c:pt>
                <c:pt idx="7">
                  <c:v>-9.525500000017928E-2</c:v>
                </c:pt>
                <c:pt idx="8">
                  <c:v>-8.6720999999670312E-2</c:v>
                </c:pt>
                <c:pt idx="9">
                  <c:v>-7.8817999998136656E-2</c:v>
                </c:pt>
                <c:pt idx="10">
                  <c:v>-8.1215999998676125E-2</c:v>
                </c:pt>
                <c:pt idx="11">
                  <c:v>-9.8778999999922235E-2</c:v>
                </c:pt>
                <c:pt idx="13">
                  <c:v>-8.909499999936088E-2</c:v>
                </c:pt>
                <c:pt idx="14">
                  <c:v>-6.8084999998973217E-2</c:v>
                </c:pt>
                <c:pt idx="15">
                  <c:v>-8.5551000000123167E-2</c:v>
                </c:pt>
                <c:pt idx="16">
                  <c:v>-9.9579999998240964E-2</c:v>
                </c:pt>
                <c:pt idx="19">
                  <c:v>-3.6164500001177657E-2</c:v>
                </c:pt>
                <c:pt idx="20">
                  <c:v>-1.8398000000161119E-2</c:v>
                </c:pt>
                <c:pt idx="21">
                  <c:v>-4.033499993965961E-3</c:v>
                </c:pt>
                <c:pt idx="22">
                  <c:v>1.916450000135228E-2</c:v>
                </c:pt>
                <c:pt idx="23">
                  <c:v>1.1160000067320652E-3</c:v>
                </c:pt>
                <c:pt idx="24">
                  <c:v>-2.3397999997541774E-2</c:v>
                </c:pt>
                <c:pt idx="25">
                  <c:v>-2.1368000001530163E-2</c:v>
                </c:pt>
                <c:pt idx="26">
                  <c:v>-1.3485000017681159E-3</c:v>
                </c:pt>
                <c:pt idx="27">
                  <c:v>-2.7863000002980698E-2</c:v>
                </c:pt>
                <c:pt idx="28">
                  <c:v>5.230499999015592E-3</c:v>
                </c:pt>
                <c:pt idx="29">
                  <c:v>1.8745500005024951E-2</c:v>
                </c:pt>
                <c:pt idx="30">
                  <c:v>-2.2634999986621551E-3</c:v>
                </c:pt>
                <c:pt idx="31">
                  <c:v>-3.683999995701015E-3</c:v>
                </c:pt>
                <c:pt idx="32">
                  <c:v>1.7821000001276843E-2</c:v>
                </c:pt>
                <c:pt idx="33">
                  <c:v>-1.6929999983403832E-3</c:v>
                </c:pt>
                <c:pt idx="34">
                  <c:v>-1.8799999816110358E-4</c:v>
                </c:pt>
                <c:pt idx="35">
                  <c:v>-1.3673000001290347E-2</c:v>
                </c:pt>
                <c:pt idx="36">
                  <c:v>-2.0662999995693099E-2</c:v>
                </c:pt>
                <c:pt idx="37">
                  <c:v>-8.3500002801883966E-5</c:v>
                </c:pt>
                <c:pt idx="38">
                  <c:v>-7.0080000004963949E-3</c:v>
                </c:pt>
                <c:pt idx="39">
                  <c:v>1.0019999972428195E-3</c:v>
                </c:pt>
                <c:pt idx="40">
                  <c:v>-3.6007499998959247E-2</c:v>
                </c:pt>
                <c:pt idx="41">
                  <c:v>-2.1472999993420672E-2</c:v>
                </c:pt>
                <c:pt idx="42">
                  <c:v>-9.2284999991534278E-3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5C-4B28-84EB-FF05ED6E7B2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Active!$J$21:$J$1110</c:f>
              <c:numCache>
                <c:formatCode>General</c:formatCode>
                <c:ptCount val="1090"/>
                <c:pt idx="46">
                  <c:v>4.2309999989811331E-3</c:v>
                </c:pt>
                <c:pt idx="47">
                  <c:v>-3.6540000000968575E-3</c:v>
                </c:pt>
                <c:pt idx="49">
                  <c:v>-6.1799999821232632E-4</c:v>
                </c:pt>
                <c:pt idx="50">
                  <c:v>-2.0689999946625903E-3</c:v>
                </c:pt>
                <c:pt idx="51">
                  <c:v>-3.6600000021280721E-4</c:v>
                </c:pt>
                <c:pt idx="55">
                  <c:v>1.2329999954090454E-3</c:v>
                </c:pt>
                <c:pt idx="56">
                  <c:v>-3.300000389572233E-5</c:v>
                </c:pt>
                <c:pt idx="57">
                  <c:v>3.6700000055134296E-4</c:v>
                </c:pt>
                <c:pt idx="59">
                  <c:v>1.0524999961489812E-3</c:v>
                </c:pt>
                <c:pt idx="62">
                  <c:v>-1.446999995096121E-3</c:v>
                </c:pt>
                <c:pt idx="64">
                  <c:v>4.0690000023460016E-3</c:v>
                </c:pt>
                <c:pt idx="65">
                  <c:v>-1.8114999984391034E-3</c:v>
                </c:pt>
                <c:pt idx="66">
                  <c:v>-1.4115000012679957E-3</c:v>
                </c:pt>
                <c:pt idx="67">
                  <c:v>4.8949999472824857E-4</c:v>
                </c:pt>
                <c:pt idx="68">
                  <c:v>1.3090000065858476E-3</c:v>
                </c:pt>
                <c:pt idx="69">
                  <c:v>1.0140000013052486E-3</c:v>
                </c:pt>
                <c:pt idx="71">
                  <c:v>2.1774999986519106E-3</c:v>
                </c:pt>
                <c:pt idx="72">
                  <c:v>1.5679999996791594E-3</c:v>
                </c:pt>
                <c:pt idx="73">
                  <c:v>8.8799999502953142E-4</c:v>
                </c:pt>
                <c:pt idx="74">
                  <c:v>1.3219999964348972E-3</c:v>
                </c:pt>
                <c:pt idx="75">
                  <c:v>1.1269999959040433E-3</c:v>
                </c:pt>
                <c:pt idx="76">
                  <c:v>3.917499998351559E-3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5C-4B28-84EB-FF05ED6E7B2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Active!$K$21:$K$1110</c:f>
              <c:numCache>
                <c:formatCode>General</c:formatCode>
                <c:ptCount val="1090"/>
                <c:pt idx="43">
                  <c:v>-4.8529999985476024E-3</c:v>
                </c:pt>
                <c:pt idx="44">
                  <c:v>8.2130000009783544E-3</c:v>
                </c:pt>
                <c:pt idx="45">
                  <c:v>-2.8779999993275851E-3</c:v>
                </c:pt>
                <c:pt idx="48">
                  <c:v>6.0825000036857091E-3</c:v>
                </c:pt>
                <c:pt idx="52">
                  <c:v>7.325000042328611E-4</c:v>
                </c:pt>
                <c:pt idx="54">
                  <c:v>-8.3999999333173037E-5</c:v>
                </c:pt>
                <c:pt idx="58">
                  <c:v>1.5049999637994915E-4</c:v>
                </c:pt>
                <c:pt idx="60">
                  <c:v>7.5649989594239742E-4</c:v>
                </c:pt>
                <c:pt idx="61">
                  <c:v>7.5649999780580401E-4</c:v>
                </c:pt>
                <c:pt idx="63">
                  <c:v>0</c:v>
                </c:pt>
                <c:pt idx="70">
                  <c:v>1.4519999967887998E-3</c:v>
                </c:pt>
                <c:pt idx="77">
                  <c:v>2.3310000033234246E-3</c:v>
                </c:pt>
                <c:pt idx="78">
                  <c:v>3.5349999961908907E-3</c:v>
                </c:pt>
                <c:pt idx="79">
                  <c:v>5.2695000049425289E-3</c:v>
                </c:pt>
                <c:pt idx="80">
                  <c:v>1.9869999960064888E-3</c:v>
                </c:pt>
                <c:pt idx="81">
                  <c:v>8.1845000022440217E-3</c:v>
                </c:pt>
                <c:pt idx="82">
                  <c:v>5.018999996536877E-3</c:v>
                </c:pt>
                <c:pt idx="83">
                  <c:v>3.2979999959934503E-3</c:v>
                </c:pt>
                <c:pt idx="84">
                  <c:v>-4.7499997890554368E-5</c:v>
                </c:pt>
                <c:pt idx="85">
                  <c:v>2.4800000028335489E-3</c:v>
                </c:pt>
                <c:pt idx="86">
                  <c:v>6.614999940211419E-3</c:v>
                </c:pt>
                <c:pt idx="87">
                  <c:v>6.2099999995552935E-3</c:v>
                </c:pt>
                <c:pt idx="88">
                  <c:v>7.7345001045614481E-3</c:v>
                </c:pt>
                <c:pt idx="89">
                  <c:v>8.2754999239114113E-3</c:v>
                </c:pt>
                <c:pt idx="90">
                  <c:v>8.6200000005192123E-3</c:v>
                </c:pt>
                <c:pt idx="91">
                  <c:v>9.863999999652151E-3</c:v>
                </c:pt>
                <c:pt idx="92">
                  <c:v>1.7605999899387825E-2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5C-4B28-84EB-FF05ED6E7B2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Active!$L$21:$L$1110</c:f>
              <c:numCache>
                <c:formatCode>General</c:formatCode>
                <c:ptCount val="10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5C-4B28-84EB-FF05ED6E7B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Active!$F$21:$F$111</c:f>
              <c:numCache>
                <c:formatCode>General</c:formatCode>
                <c:ptCount val="91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</c:numCache>
            </c:numRef>
          </c:xVal>
          <c:yVal>
            <c:numRef>
              <c:f>Active!$M$21:$M$111</c:f>
              <c:numCache>
                <c:formatCode>General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5C-4B28-84EB-FF05ED6E7B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Active!$N$21:$N$1110</c:f>
              <c:numCache>
                <c:formatCode>General</c:formatCode>
                <c:ptCount val="10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5C-4B28-84EB-FF05ED6E7B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Active!$O$21:$O$1110</c:f>
              <c:numCache>
                <c:formatCode>General</c:formatCode>
                <c:ptCount val="1090"/>
                <c:pt idx="0">
                  <c:v>-4.7867171893824841E-2</c:v>
                </c:pt>
                <c:pt idx="1">
                  <c:v>-4.7865384960188238E-2</c:v>
                </c:pt>
                <c:pt idx="2">
                  <c:v>-4.7857343758823549E-2</c:v>
                </c:pt>
                <c:pt idx="3">
                  <c:v>-4.7855556825186947E-2</c:v>
                </c:pt>
                <c:pt idx="10">
                  <c:v>-4.781177695109029E-2</c:v>
                </c:pt>
                <c:pt idx="43">
                  <c:v>-4.4884643985830548E-3</c:v>
                </c:pt>
                <c:pt idx="44">
                  <c:v>-3.8648245594102523E-3</c:v>
                </c:pt>
                <c:pt idx="45">
                  <c:v>-3.1259275006768595E-3</c:v>
                </c:pt>
                <c:pt idx="46">
                  <c:v>-3.1018038965827826E-3</c:v>
                </c:pt>
                <c:pt idx="47">
                  <c:v>-3.061597889759321E-3</c:v>
                </c:pt>
                <c:pt idx="48">
                  <c:v>-2.4723565230910351E-3</c:v>
                </c:pt>
                <c:pt idx="49">
                  <c:v>-1.7142499277642102E-3</c:v>
                </c:pt>
                <c:pt idx="50">
                  <c:v>-9.5748353266483462E-4</c:v>
                </c:pt>
                <c:pt idx="51">
                  <c:v>-5.0270892215056981E-4</c:v>
                </c:pt>
                <c:pt idx="52">
                  <c:v>-2.8336281825812977E-4</c:v>
                </c:pt>
                <c:pt idx="53">
                  <c:v>-2.4941107916276234E-4</c:v>
                </c:pt>
                <c:pt idx="54">
                  <c:v>3.4251068796042124E-4</c:v>
                </c:pt>
                <c:pt idx="55">
                  <c:v>3.8807749569367764E-4</c:v>
                </c:pt>
                <c:pt idx="56">
                  <c:v>3.8986442933027594E-4</c:v>
                </c:pt>
                <c:pt idx="57">
                  <c:v>3.8986442933027594E-4</c:v>
                </c:pt>
                <c:pt idx="58">
                  <c:v>3.9031116273942552E-4</c:v>
                </c:pt>
                <c:pt idx="59">
                  <c:v>3.9567196364922037E-4</c:v>
                </c:pt>
                <c:pt idx="60">
                  <c:v>4.0639356546881008E-4</c:v>
                </c:pt>
                <c:pt idx="61">
                  <c:v>4.0639356546881008E-4</c:v>
                </c:pt>
                <c:pt idx="62">
                  <c:v>4.4168550479162629E-4</c:v>
                </c:pt>
                <c:pt idx="63">
                  <c:v>6.5701100800172026E-4</c:v>
                </c:pt>
                <c:pt idx="64">
                  <c:v>1.0206520030494723E-3</c:v>
                </c:pt>
                <c:pt idx="65">
                  <c:v>1.028246471005015E-3</c:v>
                </c:pt>
                <c:pt idx="66">
                  <c:v>1.028246471005015E-3</c:v>
                </c:pt>
                <c:pt idx="67">
                  <c:v>1.1202735532898269E-3</c:v>
                </c:pt>
                <c:pt idx="68">
                  <c:v>1.1278680212453696E-3</c:v>
                </c:pt>
                <c:pt idx="69">
                  <c:v>1.1412700235198569E-3</c:v>
                </c:pt>
                <c:pt idx="70">
                  <c:v>1.153778558976045E-3</c:v>
                </c:pt>
                <c:pt idx="71">
                  <c:v>1.1774554296609722E-3</c:v>
                </c:pt>
                <c:pt idx="72">
                  <c:v>1.1966649662544038E-3</c:v>
                </c:pt>
                <c:pt idx="73">
                  <c:v>1.2502729753523525E-3</c:v>
                </c:pt>
                <c:pt idx="74">
                  <c:v>1.2520599089889508E-3</c:v>
                </c:pt>
                <c:pt idx="75">
                  <c:v>1.2654619112634378E-3</c:v>
                </c:pt>
                <c:pt idx="76">
                  <c:v>1.2846714478568695E-3</c:v>
                </c:pt>
                <c:pt idx="77">
                  <c:v>2.2589970132120872E-3</c:v>
                </c:pt>
                <c:pt idx="78">
                  <c:v>2.4484119786915056E-3</c:v>
                </c:pt>
                <c:pt idx="79">
                  <c:v>2.4962124534705101E-3</c:v>
                </c:pt>
                <c:pt idx="80">
                  <c:v>2.4984461205162581E-3</c:v>
                </c:pt>
                <c:pt idx="81">
                  <c:v>3.7872720059127746E-3</c:v>
                </c:pt>
                <c:pt idx="82">
                  <c:v>4.549845935331095E-3</c:v>
                </c:pt>
                <c:pt idx="83">
                  <c:v>4.5829042076081638E-3</c:v>
                </c:pt>
                <c:pt idx="84">
                  <c:v>4.5949660096552009E-3</c:v>
                </c:pt>
                <c:pt idx="85">
                  <c:v>5.249430454059326E-3</c:v>
                </c:pt>
                <c:pt idx="86">
                  <c:v>6.6834446974294529E-3</c:v>
                </c:pt>
                <c:pt idx="87">
                  <c:v>7.2418614588664193E-3</c:v>
                </c:pt>
                <c:pt idx="88">
                  <c:v>8.7192088429240543E-3</c:v>
                </c:pt>
                <c:pt idx="89">
                  <c:v>9.3651853525543362E-3</c:v>
                </c:pt>
                <c:pt idx="90">
                  <c:v>9.5014390423449561E-3</c:v>
                </c:pt>
                <c:pt idx="91">
                  <c:v>1.0924731683895494E-2</c:v>
                </c:pt>
                <c:pt idx="92">
                  <c:v>1.2824242139599476E-2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5C-4B28-84EB-FF05ED6E7B22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Active!$V$2:$V$5</c:f>
              <c:numCache>
                <c:formatCode>General</c:formatCode>
                <c:ptCount val="4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</c:numCache>
            </c:numRef>
          </c:xVal>
          <c:yVal>
            <c:numRef>
              <c:f>Active!$W$2:$W$5</c:f>
              <c:numCache>
                <c:formatCode>General</c:formatCode>
                <c:ptCount val="4"/>
                <c:pt idx="0">
                  <c:v>5.3657956437673151E-3</c:v>
                </c:pt>
                <c:pt idx="1">
                  <c:v>1.7000758593132544E-2</c:v>
                </c:pt>
                <c:pt idx="2">
                  <c:v>2.7886221542497772E-2</c:v>
                </c:pt>
                <c:pt idx="3">
                  <c:v>3.8022184491863002E-2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5C-4B28-84EB-FF05ED6E7B22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Active!$F$21:$F$1110</c:f>
              <c:numCache>
                <c:formatCode>General</c:formatCode>
                <c:ptCount val="1090"/>
                <c:pt idx="0">
                  <c:v>-54310</c:v>
                </c:pt>
                <c:pt idx="1">
                  <c:v>-54308</c:v>
                </c:pt>
                <c:pt idx="2">
                  <c:v>-54299</c:v>
                </c:pt>
                <c:pt idx="3">
                  <c:v>-54297</c:v>
                </c:pt>
                <c:pt idx="4">
                  <c:v>-54267</c:v>
                </c:pt>
                <c:pt idx="5">
                  <c:v>-54267</c:v>
                </c:pt>
                <c:pt idx="6">
                  <c:v>-54267</c:v>
                </c:pt>
                <c:pt idx="7">
                  <c:v>-54265</c:v>
                </c:pt>
                <c:pt idx="8">
                  <c:v>-54263</c:v>
                </c:pt>
                <c:pt idx="9">
                  <c:v>-54254</c:v>
                </c:pt>
                <c:pt idx="10">
                  <c:v>-54248</c:v>
                </c:pt>
                <c:pt idx="11">
                  <c:v>-54237</c:v>
                </c:pt>
                <c:pt idx="12">
                  <c:v>-53750.5</c:v>
                </c:pt>
                <c:pt idx="13">
                  <c:v>-52785</c:v>
                </c:pt>
                <c:pt idx="14">
                  <c:v>-52755</c:v>
                </c:pt>
                <c:pt idx="15">
                  <c:v>-52753</c:v>
                </c:pt>
                <c:pt idx="16">
                  <c:v>-52740</c:v>
                </c:pt>
                <c:pt idx="17">
                  <c:v>-49586</c:v>
                </c:pt>
                <c:pt idx="18">
                  <c:v>-40138</c:v>
                </c:pt>
                <c:pt idx="19">
                  <c:v>-22943.5</c:v>
                </c:pt>
                <c:pt idx="20">
                  <c:v>-15994</c:v>
                </c:pt>
                <c:pt idx="21">
                  <c:v>-13450.5</c:v>
                </c:pt>
                <c:pt idx="22">
                  <c:v>-12056.5</c:v>
                </c:pt>
                <c:pt idx="23">
                  <c:v>-12052</c:v>
                </c:pt>
                <c:pt idx="24">
                  <c:v>-11994</c:v>
                </c:pt>
                <c:pt idx="25">
                  <c:v>-11904</c:v>
                </c:pt>
                <c:pt idx="26">
                  <c:v>-11895.5</c:v>
                </c:pt>
                <c:pt idx="27">
                  <c:v>-11889</c:v>
                </c:pt>
                <c:pt idx="28">
                  <c:v>-11258.5</c:v>
                </c:pt>
                <c:pt idx="29">
                  <c:v>-11213.5</c:v>
                </c:pt>
                <c:pt idx="30">
                  <c:v>-11140.5</c:v>
                </c:pt>
                <c:pt idx="31">
                  <c:v>-10452</c:v>
                </c:pt>
                <c:pt idx="32">
                  <c:v>-10437</c:v>
                </c:pt>
                <c:pt idx="33">
                  <c:v>-10379</c:v>
                </c:pt>
                <c:pt idx="34">
                  <c:v>-10364</c:v>
                </c:pt>
                <c:pt idx="35">
                  <c:v>-10319</c:v>
                </c:pt>
                <c:pt idx="36">
                  <c:v>-10289</c:v>
                </c:pt>
                <c:pt idx="37">
                  <c:v>-9600.5</c:v>
                </c:pt>
                <c:pt idx="38">
                  <c:v>-8824</c:v>
                </c:pt>
                <c:pt idx="39">
                  <c:v>-8794</c:v>
                </c:pt>
                <c:pt idx="40">
                  <c:v>-8772.5</c:v>
                </c:pt>
                <c:pt idx="41">
                  <c:v>-8719</c:v>
                </c:pt>
                <c:pt idx="42">
                  <c:v>-6535.5</c:v>
                </c:pt>
                <c:pt idx="43">
                  <c:v>-5759</c:v>
                </c:pt>
                <c:pt idx="44">
                  <c:v>-5061</c:v>
                </c:pt>
                <c:pt idx="45">
                  <c:v>-4234</c:v>
                </c:pt>
                <c:pt idx="46">
                  <c:v>-4207</c:v>
                </c:pt>
                <c:pt idx="47">
                  <c:v>-4162</c:v>
                </c:pt>
                <c:pt idx="48">
                  <c:v>-3502.5</c:v>
                </c:pt>
                <c:pt idx="49">
                  <c:v>-2654</c:v>
                </c:pt>
                <c:pt idx="50">
                  <c:v>-1807</c:v>
                </c:pt>
                <c:pt idx="51">
                  <c:v>-1298</c:v>
                </c:pt>
                <c:pt idx="52">
                  <c:v>-1052.5</c:v>
                </c:pt>
                <c:pt idx="53">
                  <c:v>-1014.5</c:v>
                </c:pt>
                <c:pt idx="54">
                  <c:v>-352</c:v>
                </c:pt>
                <c:pt idx="55">
                  <c:v>-301</c:v>
                </c:pt>
                <c:pt idx="56">
                  <c:v>-299</c:v>
                </c:pt>
                <c:pt idx="57">
                  <c:v>-299</c:v>
                </c:pt>
                <c:pt idx="58">
                  <c:v>-298.5</c:v>
                </c:pt>
                <c:pt idx="59">
                  <c:v>-292.5</c:v>
                </c:pt>
                <c:pt idx="60">
                  <c:v>-280.5</c:v>
                </c:pt>
                <c:pt idx="61">
                  <c:v>-280.5</c:v>
                </c:pt>
                <c:pt idx="62">
                  <c:v>-241</c:v>
                </c:pt>
                <c:pt idx="63">
                  <c:v>0</c:v>
                </c:pt>
                <c:pt idx="64">
                  <c:v>407</c:v>
                </c:pt>
                <c:pt idx="65">
                  <c:v>415.5</c:v>
                </c:pt>
                <c:pt idx="66">
                  <c:v>415.5</c:v>
                </c:pt>
                <c:pt idx="67">
                  <c:v>518.5</c:v>
                </c:pt>
                <c:pt idx="68">
                  <c:v>527</c:v>
                </c:pt>
                <c:pt idx="69">
                  <c:v>542</c:v>
                </c:pt>
                <c:pt idx="70">
                  <c:v>556</c:v>
                </c:pt>
                <c:pt idx="71">
                  <c:v>582.5</c:v>
                </c:pt>
                <c:pt idx="72">
                  <c:v>604</c:v>
                </c:pt>
                <c:pt idx="73">
                  <c:v>664</c:v>
                </c:pt>
                <c:pt idx="74">
                  <c:v>666</c:v>
                </c:pt>
                <c:pt idx="75">
                  <c:v>681</c:v>
                </c:pt>
                <c:pt idx="76">
                  <c:v>702.5</c:v>
                </c:pt>
                <c:pt idx="77">
                  <c:v>1793</c:v>
                </c:pt>
                <c:pt idx="78">
                  <c:v>2005</c:v>
                </c:pt>
                <c:pt idx="79">
                  <c:v>2058.5</c:v>
                </c:pt>
                <c:pt idx="80">
                  <c:v>2061</c:v>
                </c:pt>
                <c:pt idx="81">
                  <c:v>3503.5</c:v>
                </c:pt>
                <c:pt idx="82">
                  <c:v>4357</c:v>
                </c:pt>
                <c:pt idx="83">
                  <c:v>4394</c:v>
                </c:pt>
                <c:pt idx="84">
                  <c:v>4407.5</c:v>
                </c:pt>
                <c:pt idx="85">
                  <c:v>5140</c:v>
                </c:pt>
                <c:pt idx="86">
                  <c:v>6745</c:v>
                </c:pt>
                <c:pt idx="87">
                  <c:v>7370</c:v>
                </c:pt>
                <c:pt idx="88">
                  <c:v>9023.5</c:v>
                </c:pt>
                <c:pt idx="89">
                  <c:v>9746.5</c:v>
                </c:pt>
                <c:pt idx="90">
                  <c:v>9899</c:v>
                </c:pt>
                <c:pt idx="91">
                  <c:v>11492</c:v>
                </c:pt>
                <c:pt idx="92">
                  <c:v>13618</c:v>
                </c:pt>
              </c:numCache>
            </c:numRef>
          </c:xVal>
          <c:yVal>
            <c:numRef>
              <c:f>Active!$U$21:$U$1110</c:f>
              <c:numCache>
                <c:formatCode>General</c:formatCode>
                <c:ptCount val="1090"/>
                <c:pt idx="12">
                  <c:v>-9.1334999997343402E-3</c:v>
                </c:pt>
                <c:pt idx="53">
                  <c:v>-8.2421499995689373E-2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35C-4B28-84EB-FF05ED6E7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6280"/>
        <c:axId val="1"/>
      </c:scatterChart>
      <c:valAx>
        <c:axId val="765826280"/>
        <c:scaling>
          <c:orientation val="minMax"/>
          <c:max val="15000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10855024608603"/>
              <c:y val="0.875973388522809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35036496350364E-2"/>
              <c:y val="0.435737335340919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6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3479770147946092E-2"/>
          <c:y val="0.93728953065156884"/>
          <c:w val="0.9401465984635132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-- O-C Diagr</a:t>
            </a:r>
          </a:p>
        </c:rich>
      </c:tx>
      <c:layout>
        <c:manualLayout>
          <c:xMode val="edge"/>
          <c:yMode val="edge"/>
          <c:x val="0.41391992667583216"/>
          <c:y val="2.8301886792452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92454894391784"/>
          <c:w val="0.90354198090990934"/>
          <c:h val="0.70283099806414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Q_fit!$D$21:$D$236</c:f>
              <c:numCache>
                <c:formatCode>General</c:formatCode>
                <c:ptCount val="216"/>
                <c:pt idx="0">
                  <c:v>-4.3E-3</c:v>
                </c:pt>
                <c:pt idx="1">
                  <c:v>-4.1000000000000003E-3</c:v>
                </c:pt>
                <c:pt idx="2">
                  <c:v>-3.2000000000000002E-3</c:v>
                </c:pt>
                <c:pt idx="3">
                  <c:v>-3.0000000000000001E-3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2.0000000000000001E-4</c:v>
                </c:pt>
                <c:pt idx="8">
                  <c:v>4.0000000000000002E-4</c:v>
                </c:pt>
                <c:pt idx="9">
                  <c:v>1.2999999999999999E-3</c:v>
                </c:pt>
                <c:pt idx="10">
                  <c:v>1.9E-3</c:v>
                </c:pt>
                <c:pt idx="11">
                  <c:v>3.0000000000000001E-3</c:v>
                </c:pt>
                <c:pt idx="12">
                  <c:v>0.1482</c:v>
                </c:pt>
                <c:pt idx="13">
                  <c:v>0.1512</c:v>
                </c:pt>
                <c:pt idx="14">
                  <c:v>0.15140000000000001</c:v>
                </c:pt>
                <c:pt idx="15">
                  <c:v>0.1527</c:v>
                </c:pt>
                <c:pt idx="16">
                  <c:v>0.46810000000000002</c:v>
                </c:pt>
                <c:pt idx="17">
                  <c:v>1.4129</c:v>
                </c:pt>
                <c:pt idx="18">
                  <c:v>3.1323500000000002</c:v>
                </c:pt>
                <c:pt idx="19">
                  <c:v>3.8273000000000001</c:v>
                </c:pt>
                <c:pt idx="20">
                  <c:v>4.0816499999999998</c:v>
                </c:pt>
                <c:pt idx="21">
                  <c:v>4.22105</c:v>
                </c:pt>
                <c:pt idx="22">
                  <c:v>4.2214999999999998</c:v>
                </c:pt>
                <c:pt idx="23">
                  <c:v>4.2272999999999996</c:v>
                </c:pt>
                <c:pt idx="24">
                  <c:v>4.2363</c:v>
                </c:pt>
                <c:pt idx="25">
                  <c:v>4.2371499999999997</c:v>
                </c:pt>
                <c:pt idx="26">
                  <c:v>4.2378</c:v>
                </c:pt>
                <c:pt idx="27">
                  <c:v>4.3008499999999996</c:v>
                </c:pt>
                <c:pt idx="28">
                  <c:v>4.3053499999999998</c:v>
                </c:pt>
                <c:pt idx="29">
                  <c:v>4.3126499999999997</c:v>
                </c:pt>
                <c:pt idx="30">
                  <c:v>4.3815</c:v>
                </c:pt>
                <c:pt idx="31">
                  <c:v>4.383</c:v>
                </c:pt>
                <c:pt idx="32">
                  <c:v>4.3887999999999998</c:v>
                </c:pt>
                <c:pt idx="33">
                  <c:v>4.3902999999999999</c:v>
                </c:pt>
                <c:pt idx="34">
                  <c:v>4.3948</c:v>
                </c:pt>
                <c:pt idx="35">
                  <c:v>4.3978000000000002</c:v>
                </c:pt>
                <c:pt idx="36">
                  <c:v>4.4666499999999996</c:v>
                </c:pt>
                <c:pt idx="37">
                  <c:v>4.5442999999999998</c:v>
                </c:pt>
                <c:pt idx="38">
                  <c:v>4.5472999999999999</c:v>
                </c:pt>
                <c:pt idx="39">
                  <c:v>4.5494500000000002</c:v>
                </c:pt>
                <c:pt idx="40">
                  <c:v>4.5548000000000002</c:v>
                </c:pt>
                <c:pt idx="41">
                  <c:v>4.7731500000000002</c:v>
                </c:pt>
                <c:pt idx="42">
                  <c:v>4.8507999999999996</c:v>
                </c:pt>
                <c:pt idx="43">
                  <c:v>4.9206000000000003</c:v>
                </c:pt>
                <c:pt idx="44">
                  <c:v>5.0033000000000003</c:v>
                </c:pt>
                <c:pt idx="45">
                  <c:v>5.0060000000000002</c:v>
                </c:pt>
                <c:pt idx="46">
                  <c:v>5.0105000000000004</c:v>
                </c:pt>
                <c:pt idx="47">
                  <c:v>5.0764500000000004</c:v>
                </c:pt>
                <c:pt idx="48">
                  <c:v>5.1612999999999998</c:v>
                </c:pt>
                <c:pt idx="49">
                  <c:v>5.2460000000000004</c:v>
                </c:pt>
                <c:pt idx="50">
                  <c:v>5.2968999999999999</c:v>
                </c:pt>
                <c:pt idx="51">
                  <c:v>5.3214499999999996</c:v>
                </c:pt>
                <c:pt idx="52">
                  <c:v>5.3914999999999997</c:v>
                </c:pt>
                <c:pt idx="53">
                  <c:v>5.3966000000000003</c:v>
                </c:pt>
                <c:pt idx="54">
                  <c:v>5.3967999999999998</c:v>
                </c:pt>
                <c:pt idx="55">
                  <c:v>5.3967999999999998</c:v>
                </c:pt>
                <c:pt idx="56">
                  <c:v>5.3968499999999997</c:v>
                </c:pt>
                <c:pt idx="57">
                  <c:v>5.3974500000000001</c:v>
                </c:pt>
                <c:pt idx="58">
                  <c:v>5.3986499999999999</c:v>
                </c:pt>
                <c:pt idx="59">
                  <c:v>5.3986499999999999</c:v>
                </c:pt>
                <c:pt idx="60">
                  <c:v>5.4025999999999996</c:v>
                </c:pt>
                <c:pt idx="61">
                  <c:v>5.4267000000000003</c:v>
                </c:pt>
                <c:pt idx="62">
                  <c:v>5.4673999999999996</c:v>
                </c:pt>
                <c:pt idx="63">
                  <c:v>5.4682500000000003</c:v>
                </c:pt>
                <c:pt idx="64">
                  <c:v>5.4682500000000003</c:v>
                </c:pt>
                <c:pt idx="65">
                  <c:v>5.4785500000000003</c:v>
                </c:pt>
                <c:pt idx="66">
                  <c:v>5.4794</c:v>
                </c:pt>
                <c:pt idx="67">
                  <c:v>5.4809000000000001</c:v>
                </c:pt>
                <c:pt idx="68">
                  <c:v>5.4823000000000004</c:v>
                </c:pt>
                <c:pt idx="69">
                  <c:v>5.4849500000000004</c:v>
                </c:pt>
                <c:pt idx="70">
                  <c:v>5.4870999999999999</c:v>
                </c:pt>
                <c:pt idx="71">
                  <c:v>5.4931000000000001</c:v>
                </c:pt>
                <c:pt idx="72">
                  <c:v>5.4932999999999996</c:v>
                </c:pt>
                <c:pt idx="73">
                  <c:v>5.4947999999999997</c:v>
                </c:pt>
                <c:pt idx="74">
                  <c:v>5.49695</c:v>
                </c:pt>
                <c:pt idx="75">
                  <c:v>5.6059999999999999</c:v>
                </c:pt>
                <c:pt idx="76">
                  <c:v>5.6272000000000002</c:v>
                </c:pt>
                <c:pt idx="77">
                  <c:v>5.6325500000000002</c:v>
                </c:pt>
                <c:pt idx="78">
                  <c:v>5.6327999999999996</c:v>
                </c:pt>
                <c:pt idx="79">
                  <c:v>5.77705</c:v>
                </c:pt>
                <c:pt idx="80">
                  <c:v>5.8624000000000001</c:v>
                </c:pt>
                <c:pt idx="81">
                  <c:v>5.8661000000000003</c:v>
                </c:pt>
                <c:pt idx="82">
                  <c:v>5.8674499999999998</c:v>
                </c:pt>
                <c:pt idx="83">
                  <c:v>5.9406999999999996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</c:numCache>
            </c:numRef>
          </c:xVal>
          <c:yVal>
            <c:numRef>
              <c:f>Q_fit!$E$21:$E$236</c:f>
              <c:numCache>
                <c:formatCode>General</c:formatCode>
                <c:ptCount val="216"/>
                <c:pt idx="0">
                  <c:v>1.5019000002212124E-2</c:v>
                </c:pt>
                <c:pt idx="1">
                  <c:v>1.4552999997249572E-2</c:v>
                </c:pt>
                <c:pt idx="2">
                  <c:v>1.1456000000180211E-2</c:v>
                </c:pt>
                <c:pt idx="3">
                  <c:v>1.7990000000281725E-2</c:v>
                </c:pt>
                <c:pt idx="4">
                  <c:v>-3.0000000006111804E-3</c:v>
                </c:pt>
                <c:pt idx="5">
                  <c:v>0</c:v>
                </c:pt>
                <c:pt idx="6">
                  <c:v>4.9999999973806553E-3</c:v>
                </c:pt>
                <c:pt idx="7">
                  <c:v>-6.4659999989089556E-3</c:v>
                </c:pt>
                <c:pt idx="8">
                  <c:v>2.0679999979620334E-3</c:v>
                </c:pt>
                <c:pt idx="9">
                  <c:v>9.9709999994956888E-3</c:v>
                </c:pt>
                <c:pt idx="10">
                  <c:v>7.5729999989562202E-3</c:v>
                </c:pt>
                <c:pt idx="11">
                  <c:v>-9.9900000022898894E-3</c:v>
                </c:pt>
                <c:pt idx="12">
                  <c:v>-3.060000017285347E-4</c:v>
                </c:pt>
                <c:pt idx="13">
                  <c:v>2.0703999998659128E-2</c:v>
                </c:pt>
                <c:pt idx="14">
                  <c:v>3.2379999975091778E-3</c:v>
                </c:pt>
                <c:pt idx="15">
                  <c:v>-1.0791000000608619E-2</c:v>
                </c:pt>
                <c:pt idx="16">
                  <c:v>1.6326999997545499E-2</c:v>
                </c:pt>
                <c:pt idx="17">
                  <c:v>1.8942999995488208E-2</c:v>
                </c:pt>
                <c:pt idx="18">
                  <c:v>5.2624500000092667E-2</c:v>
                </c:pt>
                <c:pt idx="19">
                  <c:v>7.0390999993833248E-2</c:v>
                </c:pt>
                <c:pt idx="20">
                  <c:v>8.4755500007304363E-2</c:v>
                </c:pt>
                <c:pt idx="21">
                  <c:v>0.10795349999534665</c:v>
                </c:pt>
                <c:pt idx="22">
                  <c:v>8.9905000000726432E-2</c:v>
                </c:pt>
                <c:pt idx="23">
                  <c:v>6.5390999996452592E-2</c:v>
                </c:pt>
                <c:pt idx="24">
                  <c:v>6.7420999992464203E-2</c:v>
                </c:pt>
                <c:pt idx="25">
                  <c:v>8.744049999222625E-2</c:v>
                </c:pt>
                <c:pt idx="26">
                  <c:v>6.0925999998289626E-2</c:v>
                </c:pt>
                <c:pt idx="27">
                  <c:v>9.4019500000285916E-2</c:v>
                </c:pt>
                <c:pt idx="28">
                  <c:v>0.10753449999901932</c:v>
                </c:pt>
                <c:pt idx="29">
                  <c:v>8.6525500002608169E-2</c:v>
                </c:pt>
                <c:pt idx="30">
                  <c:v>8.5105000005569309E-2</c:v>
                </c:pt>
                <c:pt idx="31">
                  <c:v>0.10661000000254717</c:v>
                </c:pt>
                <c:pt idx="32">
                  <c:v>8.7096000002929941E-2</c:v>
                </c:pt>
                <c:pt idx="33">
                  <c:v>8.860100000310922E-2</c:v>
                </c:pt>
                <c:pt idx="34">
                  <c:v>7.5115999999979977E-2</c:v>
                </c:pt>
                <c:pt idx="35">
                  <c:v>6.8126000005577225E-2</c:v>
                </c:pt>
                <c:pt idx="36">
                  <c:v>8.870549999846844E-2</c:v>
                </c:pt>
                <c:pt idx="37">
                  <c:v>8.1781000000773929E-2</c:v>
                </c:pt>
                <c:pt idx="38">
                  <c:v>8.9790999998513144E-2</c:v>
                </c:pt>
                <c:pt idx="39">
                  <c:v>5.2781499995035119E-2</c:v>
                </c:pt>
                <c:pt idx="40">
                  <c:v>6.7316000000573695E-2</c:v>
                </c:pt>
                <c:pt idx="41">
                  <c:v>7.9560500002116896E-2</c:v>
                </c:pt>
                <c:pt idx="42">
                  <c:v>8.3935999995446764E-2</c:v>
                </c:pt>
                <c:pt idx="43">
                  <c:v>9.7002000002248678E-2</c:v>
                </c:pt>
                <c:pt idx="44">
                  <c:v>8.5911000001942739E-2</c:v>
                </c:pt>
                <c:pt idx="45">
                  <c:v>9.3019999992975499E-2</c:v>
                </c:pt>
                <c:pt idx="46">
                  <c:v>8.5135000001173466E-2</c:v>
                </c:pt>
                <c:pt idx="47">
                  <c:v>9.4871500004956033E-2</c:v>
                </c:pt>
                <c:pt idx="48">
                  <c:v>8.817099999578204E-2</c:v>
                </c:pt>
                <c:pt idx="49">
                  <c:v>8.6719999999331776E-2</c:v>
                </c:pt>
                <c:pt idx="50">
                  <c:v>8.8423000001057517E-2</c:v>
                </c:pt>
                <c:pt idx="51">
                  <c:v>8.9521500005503185E-2</c:v>
                </c:pt>
                <c:pt idx="52">
                  <c:v>8.8704999994661193E-2</c:v>
                </c:pt>
                <c:pt idx="53">
                  <c:v>9.0021999996679369E-2</c:v>
                </c:pt>
                <c:pt idx="54">
                  <c:v>8.8755999997374602E-2</c:v>
                </c:pt>
                <c:pt idx="55">
                  <c:v>8.9156000001821667E-2</c:v>
                </c:pt>
                <c:pt idx="56">
                  <c:v>8.8939499997650273E-2</c:v>
                </c:pt>
                <c:pt idx="57">
                  <c:v>8.9841499997419305E-2</c:v>
                </c:pt>
                <c:pt idx="58">
                  <c:v>8.9545499897212721E-2</c:v>
                </c:pt>
                <c:pt idx="59">
                  <c:v>8.9545499999076128E-2</c:v>
                </c:pt>
                <c:pt idx="60">
                  <c:v>8.7341999998898245E-2</c:v>
                </c:pt>
                <c:pt idx="61">
                  <c:v>8.8789000001270324E-2</c:v>
                </c:pt>
                <c:pt idx="62">
                  <c:v>9.2857999996340368E-2</c:v>
                </c:pt>
                <c:pt idx="63">
                  <c:v>8.6977499995555263E-2</c:v>
                </c:pt>
                <c:pt idx="64">
                  <c:v>8.7377499992726371E-2</c:v>
                </c:pt>
                <c:pt idx="65">
                  <c:v>8.9278499995998573E-2</c:v>
                </c:pt>
                <c:pt idx="66">
                  <c:v>9.0098000000580214E-2</c:v>
                </c:pt>
                <c:pt idx="67">
                  <c:v>8.9803000002575573E-2</c:v>
                </c:pt>
                <c:pt idx="68">
                  <c:v>9.0240999998059124E-2</c:v>
                </c:pt>
                <c:pt idx="69">
                  <c:v>9.0966499999922235E-2</c:v>
                </c:pt>
                <c:pt idx="70">
                  <c:v>9.0356999993673526E-2</c:v>
                </c:pt>
                <c:pt idx="71">
                  <c:v>8.9676999996299855E-2</c:v>
                </c:pt>
                <c:pt idx="72">
                  <c:v>9.0110999997705221E-2</c:v>
                </c:pt>
                <c:pt idx="73">
                  <c:v>8.9915999997174367E-2</c:v>
                </c:pt>
                <c:pt idx="74">
                  <c:v>9.2706499992345925E-2</c:v>
                </c:pt>
                <c:pt idx="75">
                  <c:v>9.1119999997317791E-2</c:v>
                </c:pt>
                <c:pt idx="76">
                  <c:v>9.2323999997461215E-2</c:v>
                </c:pt>
                <c:pt idx="77">
                  <c:v>9.4058499998936895E-2</c:v>
                </c:pt>
                <c:pt idx="78">
                  <c:v>9.0775999997276813E-2</c:v>
                </c:pt>
                <c:pt idx="79">
                  <c:v>9.6973500003514346E-2</c:v>
                </c:pt>
                <c:pt idx="80">
                  <c:v>9.3807999997807201E-2</c:v>
                </c:pt>
                <c:pt idx="81">
                  <c:v>9.2086999997263774E-2</c:v>
                </c:pt>
                <c:pt idx="82">
                  <c:v>8.874150000337977E-2</c:v>
                </c:pt>
                <c:pt idx="83">
                  <c:v>9.1268999996827915E-2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98-49D4-93EF-D472265D5981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3.2249868495307071E-3</c:v>
                </c:pt>
                <c:pt idx="1">
                  <c:v>1.6216900442022824E-2</c:v>
                </c:pt>
                <c:pt idx="2">
                  <c:v>2.8197888960207911E-2</c:v>
                </c:pt>
                <c:pt idx="3">
                  <c:v>3.9167952404085965E-2</c:v>
                </c:pt>
                <c:pt idx="4">
                  <c:v>4.9127090773656984E-2</c:v>
                </c:pt>
                <c:pt idx="5">
                  <c:v>5.8075304068920967E-2</c:v>
                </c:pt>
                <c:pt idx="6">
                  <c:v>6.6012592289877922E-2</c:v>
                </c:pt>
                <c:pt idx="7">
                  <c:v>7.2938955436527841E-2</c:v>
                </c:pt>
                <c:pt idx="8">
                  <c:v>7.8854393508870746E-2</c:v>
                </c:pt>
                <c:pt idx="9">
                  <c:v>8.3758906506906594E-2</c:v>
                </c:pt>
                <c:pt idx="10">
                  <c:v>8.7652494430635414E-2</c:v>
                </c:pt>
                <c:pt idx="11">
                  <c:v>9.0535157280057219E-2</c:v>
                </c:pt>
                <c:pt idx="12">
                  <c:v>9.2406895055171981E-2</c:v>
                </c:pt>
                <c:pt idx="13">
                  <c:v>9.3267707755979715E-2</c:v>
                </c:pt>
                <c:pt idx="14">
                  <c:v>9.3117595382480406E-2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98-49D4-93EF-D472265D5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27920"/>
        <c:axId val="1"/>
      </c:scatterChart>
      <c:valAx>
        <c:axId val="765827920"/>
        <c:scaling>
          <c:orientation val="minMax"/>
          <c:max val="7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985399260989808"/>
              <c:y val="0.936321745159213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000049522111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2792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35569592262502"/>
          <c:y val="0.92688778289506257"/>
          <c:w val="0.44932896208486756"/>
          <c:h val="0.978774575347892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Ser - O-C Diagr.</a:t>
            </a:r>
          </a:p>
        </c:rich>
      </c:tx>
      <c:layout>
        <c:manualLayout>
          <c:xMode val="edge"/>
          <c:yMode val="edge"/>
          <c:x val="0.3426857915305676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34485802156854"/>
          <c:y val="0.23584978088695488"/>
          <c:w val="0.7635278012350885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(old)'!$H$21:$H$47</c:f>
              <c:numCache>
                <c:formatCode>General</c:formatCode>
                <c:ptCount val="2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16-4D28-8E0D-B4EE9354E86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(old)'!$I$21:$I$47</c:f>
              <c:numCache>
                <c:formatCode>General</c:formatCode>
                <c:ptCount val="27"/>
                <c:pt idx="1">
                  <c:v>5.6404999995720573E-3</c:v>
                </c:pt>
                <c:pt idx="2">
                  <c:v>5.2077500004088506E-2</c:v>
                </c:pt>
                <c:pt idx="3">
                  <c:v>2.1962499995424878E-2</c:v>
                </c:pt>
                <c:pt idx="4">
                  <c:v>5.2460000006249174E-3</c:v>
                </c:pt>
                <c:pt idx="5">
                  <c:v>-2.0999999978812411E-3</c:v>
                </c:pt>
                <c:pt idx="6">
                  <c:v>2.6569999994535465E-2</c:v>
                </c:pt>
                <c:pt idx="7">
                  <c:v>4.910550000204239E-2</c:v>
                </c:pt>
                <c:pt idx="8">
                  <c:v>2.4514999997336417E-2</c:v>
                </c:pt>
                <c:pt idx="9">
                  <c:v>1.1268000002019107E-2</c:v>
                </c:pt>
                <c:pt idx="10">
                  <c:v>3.8102999998955056E-2</c:v>
                </c:pt>
                <c:pt idx="11">
                  <c:v>3.8702000005287118E-2</c:v>
                </c:pt>
                <c:pt idx="12">
                  <c:v>8.1090000021504238E-3</c:v>
                </c:pt>
                <c:pt idx="13">
                  <c:v>3.405400000337977E-2</c:v>
                </c:pt>
                <c:pt idx="14">
                  <c:v>3.1707999994978309E-2</c:v>
                </c:pt>
                <c:pt idx="15">
                  <c:v>3.7652999999409076E-2</c:v>
                </c:pt>
                <c:pt idx="16">
                  <c:v>3.7488000001758337E-2</c:v>
                </c:pt>
                <c:pt idx="17">
                  <c:v>3.9378000001306646E-2</c:v>
                </c:pt>
                <c:pt idx="18">
                  <c:v>3.0785000002651941E-2</c:v>
                </c:pt>
                <c:pt idx="19">
                  <c:v>2.0735999998578336E-2</c:v>
                </c:pt>
                <c:pt idx="20">
                  <c:v>3.7625999997544568E-2</c:v>
                </c:pt>
                <c:pt idx="21">
                  <c:v>6.9804999948246405E-3</c:v>
                </c:pt>
                <c:pt idx="22">
                  <c:v>3.7350999999034684E-2</c:v>
                </c:pt>
                <c:pt idx="23">
                  <c:v>-2.9939999949419871E-3</c:v>
                </c:pt>
                <c:pt idx="24">
                  <c:v>-1.7430000007152557E-3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16-4D28-8E0D-B4EE9354E868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(old)'!$J$21:$J$47</c:f>
              <c:numCache>
                <c:formatCode>General</c:formatCode>
                <c:ptCount val="27"/>
                <c:pt idx="25">
                  <c:v>-8.4449999849312007E-4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16-4D28-8E0D-B4EE9354E868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(old)'!$K$21:$K$47</c:f>
              <c:numCache>
                <c:formatCode>General</c:formatCode>
                <c:ptCount val="27"/>
                <c:pt idx="26">
                  <c:v>-5.2770000038435683E-3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16-4D28-8E0D-B4EE9354E868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(old)'!$L$21:$L$47</c:f>
              <c:numCache>
                <c:formatCode>General</c:formatCode>
                <c:ptCount val="2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16-4D28-8E0D-B4EE9354E86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(old)'!$M$21:$M$47</c:f>
              <c:numCache>
                <c:formatCode>General</c:formatCode>
                <c:ptCount val="2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16-4D28-8E0D-B4EE9354E86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(old)'!$N$21:$N$47</c:f>
              <c:numCache>
                <c:formatCode>General</c:formatCode>
                <c:ptCount val="2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16-4D28-8E0D-B4EE9354E86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(old)'!$F$21:$F$47</c:f>
              <c:numCache>
                <c:formatCode>General</c:formatCode>
                <c:ptCount val="27"/>
                <c:pt idx="0">
                  <c:v>0</c:v>
                </c:pt>
                <c:pt idx="1">
                  <c:v>31343.5</c:v>
                </c:pt>
                <c:pt idx="2">
                  <c:v>40842.5</c:v>
                </c:pt>
                <c:pt idx="3">
                  <c:v>42237.5</c:v>
                </c:pt>
                <c:pt idx="4">
                  <c:v>42242</c:v>
                </c:pt>
                <c:pt idx="5">
                  <c:v>42300</c:v>
                </c:pt>
                <c:pt idx="6">
                  <c:v>42390</c:v>
                </c:pt>
                <c:pt idx="7">
                  <c:v>42398.5</c:v>
                </c:pt>
                <c:pt idx="8">
                  <c:v>42405</c:v>
                </c:pt>
                <c:pt idx="9">
                  <c:v>43036</c:v>
                </c:pt>
                <c:pt idx="10">
                  <c:v>43081</c:v>
                </c:pt>
                <c:pt idx="11">
                  <c:v>43154</c:v>
                </c:pt>
                <c:pt idx="12">
                  <c:v>43843</c:v>
                </c:pt>
                <c:pt idx="13">
                  <c:v>43858</c:v>
                </c:pt>
                <c:pt idx="14">
                  <c:v>43916</c:v>
                </c:pt>
                <c:pt idx="15">
                  <c:v>43931</c:v>
                </c:pt>
                <c:pt idx="16">
                  <c:v>43976</c:v>
                </c:pt>
                <c:pt idx="17">
                  <c:v>44006</c:v>
                </c:pt>
                <c:pt idx="18">
                  <c:v>44695</c:v>
                </c:pt>
                <c:pt idx="19">
                  <c:v>45472</c:v>
                </c:pt>
                <c:pt idx="20">
                  <c:v>45502</c:v>
                </c:pt>
                <c:pt idx="21">
                  <c:v>45523.5</c:v>
                </c:pt>
                <c:pt idx="22">
                  <c:v>45577</c:v>
                </c:pt>
                <c:pt idx="23">
                  <c:v>47762</c:v>
                </c:pt>
                <c:pt idx="24">
                  <c:v>48539</c:v>
                </c:pt>
                <c:pt idx="25">
                  <c:v>53248.5</c:v>
                </c:pt>
                <c:pt idx="26">
                  <c:v>54021</c:v>
                </c:pt>
              </c:numCache>
            </c:numRef>
          </c:xVal>
          <c:yVal>
            <c:numRef>
              <c:f>'A (old)'!$O$21:$O$47</c:f>
              <c:numCache>
                <c:formatCode>General</c:formatCode>
                <c:ptCount val="27"/>
                <c:pt idx="0">
                  <c:v>0.17392962483733362</c:v>
                </c:pt>
                <c:pt idx="1">
                  <c:v>6.8738009895719834E-2</c:v>
                </c:pt>
                <c:pt idx="2">
                  <c:v>3.6858508553164304E-2</c:v>
                </c:pt>
                <c:pt idx="3">
                  <c:v>3.2176762645925117E-2</c:v>
                </c:pt>
                <c:pt idx="4">
                  <c:v>3.2161660239772738E-2</c:v>
                </c:pt>
                <c:pt idx="5">
                  <c:v>3.1967007004919779E-2</c:v>
                </c:pt>
                <c:pt idx="6">
                  <c:v>3.1664958881872096E-2</c:v>
                </c:pt>
                <c:pt idx="7">
                  <c:v>3.1636432114695356E-2</c:v>
                </c:pt>
                <c:pt idx="8">
                  <c:v>3.1614617528030825E-2</c:v>
                </c:pt>
                <c:pt idx="9">
                  <c:v>2.9496924576440903E-2</c:v>
                </c:pt>
                <c:pt idx="10">
                  <c:v>2.9345900514917062E-2</c:v>
                </c:pt>
                <c:pt idx="11">
                  <c:v>2.9100905926222831E-2</c:v>
                </c:pt>
                <c:pt idx="12">
                  <c:v>2.6788559739779949E-2</c:v>
                </c:pt>
                <c:pt idx="13">
                  <c:v>2.6738218385938678E-2</c:v>
                </c:pt>
                <c:pt idx="14">
                  <c:v>2.6543565151085718E-2</c:v>
                </c:pt>
                <c:pt idx="15">
                  <c:v>2.6493223797244447E-2</c:v>
                </c:pt>
                <c:pt idx="16">
                  <c:v>2.6342199735720606E-2</c:v>
                </c:pt>
                <c:pt idx="17">
                  <c:v>2.6241517028038036E-2</c:v>
                </c:pt>
                <c:pt idx="18">
                  <c:v>2.3929170841595182E-2</c:v>
                </c:pt>
                <c:pt idx="19">
                  <c:v>2.1321488712616798E-2</c:v>
                </c:pt>
                <c:pt idx="20">
                  <c:v>2.1220806004934228E-2</c:v>
                </c:pt>
                <c:pt idx="21">
                  <c:v>2.1148650064428398E-2</c:v>
                </c:pt>
                <c:pt idx="22">
                  <c:v>2.0969099235727817E-2</c:v>
                </c:pt>
                <c:pt idx="23">
                  <c:v>1.3636042026181155E-2</c:v>
                </c:pt>
                <c:pt idx="24">
                  <c:v>1.1028359897202772E-2</c:v>
                </c:pt>
                <c:pt idx="25">
                  <c:v>-4.7771471638315965E-3</c:v>
                </c:pt>
                <c:pt idx="26">
                  <c:v>-7.3697268866575738E-3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16-4D28-8E0D-B4EE9354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8080"/>
        <c:axId val="1"/>
      </c:scatterChart>
      <c:valAx>
        <c:axId val="765818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344889253573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80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831684366107543"/>
          <c:y val="0.84905924495287144"/>
          <c:w val="0.90180444879259836"/>
          <c:h val="0.974845738622294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447675</xdr:colOff>
      <xdr:row>0</xdr:row>
      <xdr:rowOff>47625</xdr:rowOff>
    </xdr:from>
    <xdr:to>
      <xdr:col>27</xdr:col>
      <xdr:colOff>104775</xdr:colOff>
      <xdr:row>19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3AA2B1A-395E-B1A6-7785-8B8820E0C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0</xdr:rowOff>
    </xdr:from>
    <xdr:to>
      <xdr:col>17</xdr:col>
      <xdr:colOff>552450</xdr:colOff>
      <xdr:row>18</xdr:row>
      <xdr:rowOff>142875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3E02F3B-E198-F928-7EBB-16778703F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42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7779A5C2-6FD7-ACF4-D03A-90534D33B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6147" name="Chart 1">
          <a:extLst>
            <a:ext uri="{FF2B5EF4-FFF2-40B4-BE49-F238E27FC236}">
              <a16:creationId xmlns:a16="http://schemas.microsoft.com/office/drawing/2014/main" id="{BCD08F4A-DDEE-DE69-82C2-9956BE451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45" TargetMode="External"/><Relationship Id="rId13" Type="http://schemas.openxmlformats.org/officeDocument/2006/relationships/hyperlink" Target="http://vsolj.cetus-net.org/no48.pdf" TargetMode="External"/><Relationship Id="rId18" Type="http://schemas.openxmlformats.org/officeDocument/2006/relationships/hyperlink" Target="http://vsolj.cetus-net.org/no42.pdf" TargetMode="External"/><Relationship Id="rId26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vsolj.cetus-net.org/no44.pdf" TargetMode="External"/><Relationship Id="rId34" Type="http://schemas.openxmlformats.org/officeDocument/2006/relationships/hyperlink" Target="http://vsolj.cetus-net.org/no45.pdf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vsolj.cetus-net.org/no48.pdf" TargetMode="External"/><Relationship Id="rId17" Type="http://schemas.openxmlformats.org/officeDocument/2006/relationships/hyperlink" Target="http://vsolj.cetus-net.org/no40.pdf" TargetMode="External"/><Relationship Id="rId25" Type="http://schemas.openxmlformats.org/officeDocument/2006/relationships/hyperlink" Target="http://vsolj.cetus-net.org/no44.pdf" TargetMode="External"/><Relationship Id="rId33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bav-astro.de/sfs/BAVM_link.php?BAVMnr=43" TargetMode="External"/><Relationship Id="rId16" Type="http://schemas.openxmlformats.org/officeDocument/2006/relationships/hyperlink" Target="http://vsolj.cetus-net.org/no38.pdf" TargetMode="External"/><Relationship Id="rId20" Type="http://schemas.openxmlformats.org/officeDocument/2006/relationships/hyperlink" Target="http://vsolj.cetus-net.org/no43.pdf" TargetMode="External"/><Relationship Id="rId29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5814" TargetMode="External"/><Relationship Id="rId11" Type="http://schemas.openxmlformats.org/officeDocument/2006/relationships/hyperlink" Target="http://www.konkoly.hu/cgi-bin/IBVS?6029" TargetMode="External"/><Relationship Id="rId24" Type="http://schemas.openxmlformats.org/officeDocument/2006/relationships/hyperlink" Target="http://vsolj.cetus-net.org/no44.pdf" TargetMode="External"/><Relationship Id="rId32" Type="http://schemas.openxmlformats.org/officeDocument/2006/relationships/hyperlink" Target="http://vsolj.cetus-net.org/no45.pdf" TargetMode="External"/><Relationship Id="rId37" Type="http://schemas.openxmlformats.org/officeDocument/2006/relationships/hyperlink" Target="http://vsolj.cetus-net.org/no45.pdf" TargetMode="External"/><Relationship Id="rId5" Type="http://schemas.openxmlformats.org/officeDocument/2006/relationships/hyperlink" Target="http://www.konkoly.hu/cgi-bin/IBVS?5677" TargetMode="External"/><Relationship Id="rId15" Type="http://schemas.openxmlformats.org/officeDocument/2006/relationships/hyperlink" Target="http://vsolj.cetus-net.org/no38.pdf" TargetMode="External"/><Relationship Id="rId23" Type="http://schemas.openxmlformats.org/officeDocument/2006/relationships/hyperlink" Target="http://vsolj.cetus-net.org/no44.pdf" TargetMode="External"/><Relationship Id="rId28" Type="http://schemas.openxmlformats.org/officeDocument/2006/relationships/hyperlink" Target="http://vsolj.cetus-net.org/no45.pdf" TargetMode="External"/><Relationship Id="rId36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bav-astro.de/sfs/BAVM_link.php?BAVMnr=231" TargetMode="External"/><Relationship Id="rId19" Type="http://schemas.openxmlformats.org/officeDocument/2006/relationships/hyperlink" Target="http://vsolj.cetus-net.org/no43.pdf" TargetMode="External"/><Relationship Id="rId31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5602" TargetMode="External"/><Relationship Id="rId9" Type="http://schemas.openxmlformats.org/officeDocument/2006/relationships/hyperlink" Target="http://www.konkoly.hu/cgi-bin/IBVS?5992" TargetMode="External"/><Relationship Id="rId14" Type="http://schemas.openxmlformats.org/officeDocument/2006/relationships/hyperlink" Target="http://vsolj.cetus-net.org/vsoljno53.pdf" TargetMode="External"/><Relationship Id="rId22" Type="http://schemas.openxmlformats.org/officeDocument/2006/relationships/hyperlink" Target="http://vsolj.cetus-net.org/no44.pdf" TargetMode="External"/><Relationship Id="rId27" Type="http://schemas.openxmlformats.org/officeDocument/2006/relationships/hyperlink" Target="http://vsolj.cetus-net.org/no45.pdf" TargetMode="External"/><Relationship Id="rId30" Type="http://schemas.openxmlformats.org/officeDocument/2006/relationships/hyperlink" Target="http://vsolj.cetus-net.org/no45.pdf" TargetMode="External"/><Relationship Id="rId35" Type="http://schemas.openxmlformats.org/officeDocument/2006/relationships/hyperlink" Target="http://vsolj.cetus-net.org/no4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S+Ser&amp;submit=Submit&amp;lang=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G113"/>
  <sheetViews>
    <sheetView tabSelected="1" workbookViewId="0">
      <pane xSplit="14" ySplit="22" topLeftCell="O97" activePane="bottomRight" state="frozen"/>
      <selection pane="topRight" activeCell="O1" sqref="O1"/>
      <selection pane="bottomLeft" activeCell="A23" sqref="A23"/>
      <selection pane="bottomRight" activeCell="F17" sqref="F17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1.85546875" style="3" customWidth="1"/>
    <col min="4" max="4" width="9.42578125" style="1" customWidth="1"/>
    <col min="5" max="5" width="12.140625" style="1" customWidth="1"/>
    <col min="6" max="6" width="15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 x14ac:dyDescent="0.3">
      <c r="A1" s="4" t="s">
        <v>0</v>
      </c>
      <c r="V1" s="5" t="s">
        <v>1</v>
      </c>
      <c r="W1" s="6" t="s">
        <v>2</v>
      </c>
    </row>
    <row r="2" spans="1:23" x14ac:dyDescent="0.2">
      <c r="A2" s="1" t="s">
        <v>3</v>
      </c>
      <c r="B2" s="7" t="s">
        <v>4</v>
      </c>
      <c r="E2" s="136" t="s">
        <v>550</v>
      </c>
      <c r="F2" s="137" t="s">
        <v>553</v>
      </c>
      <c r="V2" s="8">
        <v>0</v>
      </c>
      <c r="W2" s="1">
        <f t="shared" ref="W2:W16" si="0">+D$11+D$12*V2+D$13*V2^2</f>
        <v>5.3657956437673151E-3</v>
      </c>
    </row>
    <row r="3" spans="1:23" x14ac:dyDescent="0.2">
      <c r="E3" s="134" t="s">
        <v>20</v>
      </c>
      <c r="F3" s="138">
        <v>1</v>
      </c>
      <c r="V3" s="8">
        <v>5000</v>
      </c>
      <c r="W3" s="1">
        <f t="shared" si="0"/>
        <v>1.7000758593132544E-2</v>
      </c>
    </row>
    <row r="4" spans="1:23" x14ac:dyDescent="0.2">
      <c r="A4" s="8" t="s">
        <v>5</v>
      </c>
      <c r="C4" s="9">
        <v>28333.326000000001</v>
      </c>
      <c r="D4" s="133">
        <v>0.46593699999999999</v>
      </c>
      <c r="E4" s="134" t="s">
        <v>22</v>
      </c>
      <c r="F4" s="139">
        <f ca="1">NOW()+15018.5+$C$5/24</f>
        <v>60683.755986342592</v>
      </c>
      <c r="V4" s="8">
        <v>10000</v>
      </c>
      <c r="W4" s="1">
        <f t="shared" si="0"/>
        <v>2.7886221542497772E-2</v>
      </c>
    </row>
    <row r="5" spans="1:23" x14ac:dyDescent="0.2">
      <c r="A5" s="11" t="s">
        <v>6</v>
      </c>
      <c r="B5" s="12"/>
      <c r="C5" s="126">
        <v>-9.5</v>
      </c>
      <c r="D5" t="s">
        <v>7</v>
      </c>
      <c r="E5" s="134" t="s">
        <v>24</v>
      </c>
      <c r="F5" s="139">
        <f ca="1">ROUND(2*($F$4-$C$7)/$C$8,0)/2+$F$3</f>
        <v>15120.5</v>
      </c>
      <c r="V5" s="8">
        <v>15000</v>
      </c>
      <c r="W5" s="1">
        <f t="shared" si="0"/>
        <v>3.8022184491863002E-2</v>
      </c>
    </row>
    <row r="6" spans="1:23" x14ac:dyDescent="0.2">
      <c r="A6" s="8" t="s">
        <v>8</v>
      </c>
      <c r="C6" s="132" t="s">
        <v>9</v>
      </c>
      <c r="E6" s="134" t="s">
        <v>26</v>
      </c>
      <c r="F6" s="139">
        <f ca="1">ROUND(2*($F$4-$C$15)/$C$16,0)/2+$F$3</f>
        <v>1502.5</v>
      </c>
      <c r="V6" s="8">
        <v>20000</v>
      </c>
      <c r="W6" s="1">
        <f t="shared" si="0"/>
        <v>4.7408647441228233E-2</v>
      </c>
    </row>
    <row r="7" spans="1:23" x14ac:dyDescent="0.2">
      <c r="A7" s="1" t="s">
        <v>10</v>
      </c>
      <c r="C7" s="120">
        <v>53634.481</v>
      </c>
      <c r="D7" s="1" t="s">
        <v>554</v>
      </c>
      <c r="E7" s="134" t="s">
        <v>551</v>
      </c>
      <c r="F7" s="140">
        <f ca="1">+$C$15+$C$16*$F$6-15018.5-$C$5/24</f>
        <v>45666.067076509367</v>
      </c>
      <c r="V7" s="8">
        <v>25000</v>
      </c>
      <c r="W7" s="1">
        <f t="shared" si="0"/>
        <v>5.604561039059347E-2</v>
      </c>
    </row>
    <row r="8" spans="1:23" x14ac:dyDescent="0.2">
      <c r="A8" s="1" t="s">
        <v>11</v>
      </c>
      <c r="C8" s="128">
        <v>0.46623300000000001</v>
      </c>
      <c r="D8" s="55" t="s">
        <v>554</v>
      </c>
      <c r="E8" s="135" t="s">
        <v>552</v>
      </c>
      <c r="F8" s="141">
        <f ca="1">+($C$15+$C$16*$F$6)-($C$16/2)-15018.5-$C$5/24</f>
        <v>45665.833959562631</v>
      </c>
      <c r="V8" s="8">
        <v>30000</v>
      </c>
      <c r="W8" s="1">
        <f t="shared" si="0"/>
        <v>6.3933073339958679E-2</v>
      </c>
    </row>
    <row r="9" spans="1:23" x14ac:dyDescent="0.2">
      <c r="A9" s="14" t="s">
        <v>12</v>
      </c>
      <c r="C9" s="15">
        <v>70</v>
      </c>
      <c r="D9" s="16" t="str">
        <f>"F"&amp;C9</f>
        <v>F70</v>
      </c>
      <c r="E9" s="17" t="str">
        <f>"G"&amp;C9</f>
        <v>G70</v>
      </c>
      <c r="V9" s="8">
        <v>35000</v>
      </c>
      <c r="W9" s="1">
        <f t="shared" si="0"/>
        <v>7.1071036289323916E-2</v>
      </c>
    </row>
    <row r="10" spans="1:23" x14ac:dyDescent="0.2">
      <c r="A10"/>
      <c r="B10" s="12"/>
      <c r="C10" s="18" t="s">
        <v>13</v>
      </c>
      <c r="D10" s="5" t="s">
        <v>14</v>
      </c>
      <c r="E10"/>
      <c r="V10" s="8">
        <v>40000</v>
      </c>
      <c r="W10" s="1">
        <f t="shared" si="0"/>
        <v>7.7459499238689139E-2</v>
      </c>
    </row>
    <row r="11" spans="1:23" x14ac:dyDescent="0.2">
      <c r="A11" t="s">
        <v>15</v>
      </c>
      <c r="B11" s="12"/>
      <c r="C11" s="16">
        <f ca="1">INTERCEPT(INDIRECT($E$9):G964,INDIRECT($D$9):F964)</f>
        <v>6.5701100800172026E-4</v>
      </c>
      <c r="D11" s="3">
        <f>E11*F11</f>
        <v>5.3657956437673151E-3</v>
      </c>
      <c r="E11" s="19">
        <v>5.3657956437673151E-3</v>
      </c>
      <c r="F11" s="20">
        <v>1</v>
      </c>
      <c r="V11" s="8">
        <v>45000</v>
      </c>
      <c r="W11" s="1">
        <f t="shared" si="0"/>
        <v>8.3098462188054376E-2</v>
      </c>
    </row>
    <row r="12" spans="1:23" x14ac:dyDescent="0.2">
      <c r="A12" t="s">
        <v>16</v>
      </c>
      <c r="B12" s="12"/>
      <c r="C12" s="16">
        <f ca="1">SLOPE(INDIRECT($E$9):G964,INDIRECT($D$9):F964)</f>
        <v>8.9346681829914495E-7</v>
      </c>
      <c r="D12" s="3">
        <f>E12*F12</f>
        <v>2.4019425898730458E-6</v>
      </c>
      <c r="E12" s="21">
        <v>2.4019425898730455E-2</v>
      </c>
      <c r="F12" s="20">
        <v>1E-4</v>
      </c>
      <c r="V12" s="8">
        <v>50000</v>
      </c>
      <c r="W12" s="1">
        <f t="shared" si="0"/>
        <v>8.7987925137419612E-2</v>
      </c>
    </row>
    <row r="13" spans="1:23" x14ac:dyDescent="0.2">
      <c r="A13" t="s">
        <v>17</v>
      </c>
      <c r="B13" s="12"/>
      <c r="C13" s="3" t="s">
        <v>18</v>
      </c>
      <c r="D13" s="3">
        <f>E13*F13</f>
        <v>-1.4989999999999998E-11</v>
      </c>
      <c r="E13" s="22">
        <v>-1.4989999999999999E-3</v>
      </c>
      <c r="F13" s="20">
        <v>1E-8</v>
      </c>
      <c r="V13" s="8">
        <v>55000</v>
      </c>
      <c r="W13" s="1">
        <f t="shared" si="0"/>
        <v>9.2127888086784848E-2</v>
      </c>
    </row>
    <row r="14" spans="1:23" x14ac:dyDescent="0.2">
      <c r="A14"/>
      <c r="B14" s="12"/>
      <c r="C14" s="23"/>
      <c r="D14" s="3"/>
      <c r="E14" s="1">
        <f>SUM(T21:T998)</f>
        <v>1.6254686066629175E-2</v>
      </c>
      <c r="V14" s="8">
        <v>60000</v>
      </c>
      <c r="W14" s="1">
        <f t="shared" si="0"/>
        <v>9.5518351036150084E-2</v>
      </c>
    </row>
    <row r="15" spans="1:23" x14ac:dyDescent="0.2">
      <c r="A15" s="24" t="s">
        <v>19</v>
      </c>
      <c r="B15" s="12"/>
      <c r="C15" s="25">
        <f ca="1">(C7+C11)+(C8+C12)*INT(MAX(F21:F3505))</f>
        <v>59983.654818242139</v>
      </c>
      <c r="D15" s="25">
        <f>+C7+INT(MAX(F21:F1598))*C8+D11+D12*INT(MAX(F21:F4033))+D13*INT(MAX(F21:F4060)^2)</f>
        <v>59983.677289555468</v>
      </c>
      <c r="E15" s="14"/>
      <c r="F15" s="26"/>
      <c r="V15" s="8">
        <v>65000</v>
      </c>
      <c r="W15" s="1">
        <f t="shared" si="0"/>
        <v>9.8159313985515306E-2</v>
      </c>
    </row>
    <row r="16" spans="1:23" x14ac:dyDescent="0.2">
      <c r="A16" s="24" t="s">
        <v>21</v>
      </c>
      <c r="B16" s="12"/>
      <c r="C16" s="25">
        <f ca="1">+C8+C12</f>
        <v>0.46623389346681832</v>
      </c>
      <c r="D16" s="25">
        <f>+C8+D12+2*D13*MAX(F21:F143)</f>
        <v>0.46623499367494992</v>
      </c>
      <c r="E16" s="14"/>
      <c r="F16" s="27"/>
      <c r="V16" s="8">
        <v>70000</v>
      </c>
      <c r="W16" s="1">
        <f t="shared" si="0"/>
        <v>0.10005077693488054</v>
      </c>
    </row>
    <row r="17" spans="1:31" x14ac:dyDescent="0.2">
      <c r="A17" s="14" t="s">
        <v>23</v>
      </c>
      <c r="B17" s="12"/>
      <c r="C17" s="28">
        <f>COUNT(C21:C2163)</f>
        <v>93</v>
      </c>
      <c r="E17" s="14"/>
      <c r="F17" s="27"/>
      <c r="V17" s="8"/>
    </row>
    <row r="18" spans="1:31" x14ac:dyDescent="0.2">
      <c r="A18" s="8" t="s">
        <v>25</v>
      </c>
      <c r="C18" s="29">
        <f ca="1">+C15</f>
        <v>59983.654818242139</v>
      </c>
      <c r="D18" s="30">
        <f ca="1">C16</f>
        <v>0.46623389346681832</v>
      </c>
      <c r="E18" s="14"/>
      <c r="F18" s="17"/>
      <c r="V18" s="8"/>
    </row>
    <row r="19" spans="1:31" x14ac:dyDescent="0.2">
      <c r="A19" s="8" t="s">
        <v>27</v>
      </c>
      <c r="C19" s="31">
        <f>+D15</f>
        <v>59983.677289555468</v>
      </c>
      <c r="D19" s="32">
        <f>+D16</f>
        <v>0.46623499367494992</v>
      </c>
      <c r="E19" s="14"/>
      <c r="F19" s="33"/>
      <c r="V19" s="8"/>
    </row>
    <row r="20" spans="1:31" x14ac:dyDescent="0.2">
      <c r="A20" s="5" t="s">
        <v>28</v>
      </c>
      <c r="B20" s="5" t="s">
        <v>29</v>
      </c>
      <c r="C20" s="18" t="s">
        <v>30</v>
      </c>
      <c r="D20" s="5" t="s">
        <v>31</v>
      </c>
      <c r="E20" s="5" t="s">
        <v>32</v>
      </c>
      <c r="F20" s="5" t="s">
        <v>1</v>
      </c>
      <c r="G20" s="5" t="s">
        <v>33</v>
      </c>
      <c r="H20" s="6" t="s">
        <v>34</v>
      </c>
      <c r="I20" s="6" t="s">
        <v>35</v>
      </c>
      <c r="J20" s="6" t="s">
        <v>36</v>
      </c>
      <c r="K20" s="6" t="s">
        <v>37</v>
      </c>
      <c r="L20" s="6" t="s">
        <v>38</v>
      </c>
      <c r="M20" s="6" t="s">
        <v>39</v>
      </c>
      <c r="N20" s="6" t="s">
        <v>40</v>
      </c>
      <c r="O20" s="6" t="s">
        <v>41</v>
      </c>
      <c r="P20" s="34" t="s">
        <v>2</v>
      </c>
      <c r="Q20" s="5" t="s">
        <v>42</v>
      </c>
      <c r="R20" s="35" t="s">
        <v>43</v>
      </c>
      <c r="S20" s="6" t="s">
        <v>44</v>
      </c>
      <c r="T20" s="5" t="s">
        <v>45</v>
      </c>
      <c r="U20" s="36" t="s">
        <v>46</v>
      </c>
    </row>
    <row r="21" spans="1:31" x14ac:dyDescent="0.2">
      <c r="A21" s="37" t="s">
        <v>47</v>
      </c>
      <c r="B21" s="38" t="s">
        <v>48</v>
      </c>
      <c r="C21" s="39">
        <v>28313.293000000001</v>
      </c>
      <c r="D21" s="37" t="s">
        <v>35</v>
      </c>
      <c r="E21" s="1">
        <f t="shared" ref="E21:E52" si="1">+(C21-C$7)/C$8</f>
        <v>-54310.158225608218</v>
      </c>
      <c r="F21" s="1">
        <f t="shared" ref="F21:F52" si="2">ROUND(2*E21,0)/2</f>
        <v>-54310</v>
      </c>
      <c r="G21" s="1">
        <f t="shared" ref="G21:G32" si="3">+C21-(C$7+F21*C$8)</f>
        <v>-7.37699999990582E-2</v>
      </c>
      <c r="I21" s="1">
        <f>G21</f>
        <v>-7.37699999990582E-2</v>
      </c>
      <c r="O21" s="1">
        <f ca="1">+C$11+C$12*F21</f>
        <v>-4.7867171893824841E-2</v>
      </c>
      <c r="P21" s="1">
        <f t="shared" ref="P21:P32" si="4">+D$11+D$12*G21+D$13*G21^2</f>
        <v>5.365618452380887E-3</v>
      </c>
      <c r="Q21" s="127">
        <f t="shared" ref="Q21:Q52" si="5">+C21-15018.5</f>
        <v>13294.793000000001</v>
      </c>
      <c r="R21" s="1">
        <f t="shared" ref="R21:R32" si="6">+(G21-P21)^2</f>
        <v>6.2624461076917467E-3</v>
      </c>
      <c r="S21" s="1">
        <v>0.1</v>
      </c>
      <c r="T21" s="1">
        <f t="shared" ref="T21:T32" si="7">+S21*R21</f>
        <v>6.2624461076917469E-4</v>
      </c>
      <c r="AA21" s="41">
        <v>-51834</v>
      </c>
      <c r="AB21" s="42">
        <v>-4.3499999999999997E-2</v>
      </c>
      <c r="AC21" s="43">
        <v>-6.3600000000000002E-3</v>
      </c>
      <c r="AD21" s="44"/>
      <c r="AE21" s="1">
        <v>1</v>
      </c>
    </row>
    <row r="22" spans="1:31" x14ac:dyDescent="0.2">
      <c r="A22" s="37" t="s">
        <v>47</v>
      </c>
      <c r="B22" s="38" t="s">
        <v>48</v>
      </c>
      <c r="C22" s="39">
        <v>28314.224999999999</v>
      </c>
      <c r="D22" s="37" t="s">
        <v>35</v>
      </c>
      <c r="E22" s="1">
        <f t="shared" si="1"/>
        <v>-54308.15922510848</v>
      </c>
      <c r="F22" s="1">
        <f t="shared" si="2"/>
        <v>-54308</v>
      </c>
      <c r="G22" s="1">
        <f t="shared" si="3"/>
        <v>-7.4236000000382774E-2</v>
      </c>
      <c r="I22" s="1">
        <f>G22</f>
        <v>-7.4236000000382774E-2</v>
      </c>
      <c r="O22" s="1">
        <f ca="1">+C$11+C$12*F22</f>
        <v>-4.7865384960188238E-2</v>
      </c>
      <c r="P22" s="1">
        <f t="shared" si="4"/>
        <v>5.3656173330746031E-3</v>
      </c>
      <c r="Q22" s="127">
        <f t="shared" si="5"/>
        <v>13295.724999999999</v>
      </c>
      <c r="R22" s="1">
        <f t="shared" si="6"/>
        <v>6.3364174821021815E-3</v>
      </c>
      <c r="S22" s="1">
        <v>0.1</v>
      </c>
      <c r="T22" s="1">
        <f t="shared" si="7"/>
        <v>6.3364174821021817E-4</v>
      </c>
    </row>
    <row r="23" spans="1:31" x14ac:dyDescent="0.2">
      <c r="A23" s="37" t="s">
        <v>47</v>
      </c>
      <c r="B23" s="38" t="s">
        <v>48</v>
      </c>
      <c r="C23" s="39">
        <v>28318.418000000001</v>
      </c>
      <c r="D23" s="37" t="s">
        <v>35</v>
      </c>
      <c r="E23" s="1">
        <f t="shared" si="1"/>
        <v>-54299.165867709919</v>
      </c>
      <c r="F23" s="1">
        <f t="shared" si="2"/>
        <v>-54299</v>
      </c>
      <c r="G23" s="1">
        <f t="shared" si="3"/>
        <v>-7.7332999997452134E-2</v>
      </c>
      <c r="I23" s="1">
        <f>G23</f>
        <v>-7.7332999997452134E-2</v>
      </c>
      <c r="O23" s="1">
        <f ca="1">+C$11+C$12*F23</f>
        <v>-4.7857343758823549E-2</v>
      </c>
      <c r="P23" s="1">
        <f t="shared" si="4"/>
        <v>5.3656098942513721E-3</v>
      </c>
      <c r="Q23" s="127">
        <f t="shared" si="5"/>
        <v>13299.918000000001</v>
      </c>
      <c r="R23" s="1">
        <f t="shared" si="6"/>
        <v>6.8390600780201616E-3</v>
      </c>
      <c r="S23" s="1">
        <v>0.1</v>
      </c>
      <c r="T23" s="1">
        <f t="shared" si="7"/>
        <v>6.8390600780201616E-4</v>
      </c>
      <c r="AA23" s="41">
        <v>-51834</v>
      </c>
      <c r="AB23" s="42">
        <v>-3.5499999999999997E-2</v>
      </c>
      <c r="AC23" s="43">
        <v>1.6299999999999999E-3</v>
      </c>
      <c r="AD23" s="44"/>
      <c r="AE23" s="1">
        <v>1</v>
      </c>
    </row>
    <row r="24" spans="1:31" x14ac:dyDescent="0.2">
      <c r="A24" s="37" t="s">
        <v>47</v>
      </c>
      <c r="B24" s="38" t="s">
        <v>48</v>
      </c>
      <c r="C24" s="39">
        <v>28319.357</v>
      </c>
      <c r="D24" s="37" t="s">
        <v>35</v>
      </c>
      <c r="E24" s="1">
        <f t="shared" si="1"/>
        <v>-54297.151853257921</v>
      </c>
      <c r="F24" s="1">
        <f t="shared" si="2"/>
        <v>-54297</v>
      </c>
      <c r="G24" s="1">
        <f t="shared" si="3"/>
        <v>-7.0799000000988599E-2</v>
      </c>
      <c r="I24" s="1">
        <f>G24</f>
        <v>-7.0799000000988599E-2</v>
      </c>
      <c r="O24" s="1">
        <f ca="1">+C$11+C$12*F24</f>
        <v>-4.7855556825186947E-2</v>
      </c>
      <c r="P24" s="1">
        <f t="shared" si="4"/>
        <v>5.3656255885587553E-3</v>
      </c>
      <c r="Q24" s="127">
        <f t="shared" si="5"/>
        <v>13300.857</v>
      </c>
      <c r="R24" s="1">
        <f t="shared" si="6"/>
        <v>5.8010501911959318E-3</v>
      </c>
      <c r="S24" s="1">
        <v>0.1</v>
      </c>
      <c r="T24" s="1">
        <f t="shared" si="7"/>
        <v>5.801050191195932E-4</v>
      </c>
      <c r="AA24" s="41">
        <v>-51832</v>
      </c>
      <c r="AB24" s="42">
        <v>-4.7E-2</v>
      </c>
      <c r="AC24" s="43">
        <v>-9.8600000000000007E-3</v>
      </c>
      <c r="AD24" s="44"/>
      <c r="AE24" s="1">
        <v>1</v>
      </c>
    </row>
    <row r="25" spans="1:31" x14ac:dyDescent="0.2">
      <c r="A25" s="45" t="s">
        <v>49</v>
      </c>
      <c r="B25" s="46" t="s">
        <v>48</v>
      </c>
      <c r="C25" s="47">
        <v>28333.323</v>
      </c>
      <c r="D25" s="47" t="s">
        <v>35</v>
      </c>
      <c r="E25" s="1">
        <f t="shared" si="1"/>
        <v>-54267.196873666166</v>
      </c>
      <c r="F25" s="1">
        <f t="shared" si="2"/>
        <v>-54267</v>
      </c>
      <c r="G25" s="1">
        <f t="shared" si="3"/>
        <v>-9.1788999998243526E-2</v>
      </c>
      <c r="I25" s="1">
        <f>G25</f>
        <v>-9.1788999998243526E-2</v>
      </c>
      <c r="P25" s="1">
        <f t="shared" si="4"/>
        <v>5.3655751717326438E-3</v>
      </c>
      <c r="Q25" s="127">
        <f t="shared" si="5"/>
        <v>13314.823</v>
      </c>
      <c r="R25" s="1">
        <f t="shared" si="6"/>
        <v>9.4390114764585486E-3</v>
      </c>
      <c r="S25" s="1">
        <v>0.1</v>
      </c>
      <c r="T25" s="1">
        <f t="shared" si="7"/>
        <v>9.4390114764585488E-4</v>
      </c>
      <c r="AA25" s="41">
        <v>-51830</v>
      </c>
      <c r="AB25" s="42">
        <v>-3.85E-2</v>
      </c>
      <c r="AC25" s="43">
        <v>-1.3600000000000001E-3</v>
      </c>
      <c r="AD25" s="44"/>
      <c r="AE25" s="1">
        <v>1</v>
      </c>
    </row>
    <row r="26" spans="1:31" x14ac:dyDescent="0.2">
      <c r="A26" s="48" t="s">
        <v>50</v>
      </c>
      <c r="B26" s="49"/>
      <c r="C26" s="13">
        <v>28333.326000000001</v>
      </c>
      <c r="D26" s="13" t="s">
        <v>18</v>
      </c>
      <c r="E26" s="1">
        <f t="shared" si="1"/>
        <v>-54267.190439115206</v>
      </c>
      <c r="F26" s="1">
        <f t="shared" si="2"/>
        <v>-54267</v>
      </c>
      <c r="G26" s="1">
        <f t="shared" si="3"/>
        <v>-8.8788999997632345E-2</v>
      </c>
      <c r="H26" s="1">
        <f>G26</f>
        <v>-8.8788999997632345E-2</v>
      </c>
      <c r="P26" s="1">
        <f t="shared" si="4"/>
        <v>5.3655823775685344E-3</v>
      </c>
      <c r="Q26" s="127">
        <f t="shared" si="5"/>
        <v>13314.826000000001</v>
      </c>
      <c r="R26" s="1">
        <f t="shared" si="6"/>
        <v>8.8650853822484898E-3</v>
      </c>
      <c r="S26" s="1">
        <v>0.1</v>
      </c>
      <c r="T26" s="1">
        <f t="shared" si="7"/>
        <v>8.8650853822484907E-4</v>
      </c>
      <c r="AA26" s="41">
        <v>-51821</v>
      </c>
      <c r="AB26" s="42">
        <v>-3.0599999999999999E-2</v>
      </c>
      <c r="AC26" s="43">
        <v>6.5199999999999998E-3</v>
      </c>
      <c r="AD26" s="44"/>
      <c r="AE26" s="1">
        <v>1</v>
      </c>
    </row>
    <row r="27" spans="1:31" x14ac:dyDescent="0.2">
      <c r="A27" s="45" t="s">
        <v>49</v>
      </c>
      <c r="B27" s="46" t="s">
        <v>48</v>
      </c>
      <c r="C27" s="50">
        <v>28333.330999999998</v>
      </c>
      <c r="D27" s="47" t="s">
        <v>35</v>
      </c>
      <c r="E27" s="1">
        <f t="shared" si="1"/>
        <v>-54267.179714863603</v>
      </c>
      <c r="F27" s="1">
        <f t="shared" si="2"/>
        <v>-54267</v>
      </c>
      <c r="G27" s="1">
        <f t="shared" si="3"/>
        <v>-8.378900000025169E-2</v>
      </c>
      <c r="I27" s="1">
        <f t="shared" ref="I27:I32" si="8">G27</f>
        <v>-8.378900000025169E-2</v>
      </c>
      <c r="P27" s="1">
        <f t="shared" si="4"/>
        <v>5.3655943872944131E-3</v>
      </c>
      <c r="Q27" s="127">
        <f t="shared" si="5"/>
        <v>13314.830999999998</v>
      </c>
      <c r="R27" s="1">
        <f t="shared" si="6"/>
        <v>7.9485417004078688E-3</v>
      </c>
      <c r="S27" s="1">
        <v>0.1</v>
      </c>
      <c r="T27" s="1">
        <f t="shared" si="7"/>
        <v>7.948541700407869E-4</v>
      </c>
      <c r="AA27" s="41">
        <v>-51804</v>
      </c>
      <c r="AB27" s="42">
        <v>-5.0500000000000003E-2</v>
      </c>
      <c r="AC27" s="43">
        <v>-1.338E-2</v>
      </c>
      <c r="AD27" s="51"/>
      <c r="AE27" s="1">
        <v>1</v>
      </c>
    </row>
    <row r="28" spans="1:31" x14ac:dyDescent="0.2">
      <c r="A28" s="45" t="s">
        <v>49</v>
      </c>
      <c r="B28" s="46" t="s">
        <v>48</v>
      </c>
      <c r="C28" s="47">
        <v>28334.252</v>
      </c>
      <c r="D28" s="47" t="s">
        <v>35</v>
      </c>
      <c r="E28" s="1">
        <f t="shared" si="1"/>
        <v>-54265.20430771738</v>
      </c>
      <c r="F28" s="1">
        <f t="shared" si="2"/>
        <v>-54265</v>
      </c>
      <c r="G28" s="1">
        <f t="shared" si="3"/>
        <v>-9.525500000017928E-2</v>
      </c>
      <c r="I28" s="1">
        <f t="shared" si="8"/>
        <v>-9.525500000017928E-2</v>
      </c>
      <c r="P28" s="1">
        <f t="shared" si="4"/>
        <v>5.3655668465899045E-3</v>
      </c>
      <c r="Q28" s="127">
        <f t="shared" si="5"/>
        <v>13315.752</v>
      </c>
      <c r="R28" s="1">
        <f t="shared" si="6"/>
        <v>1.0124498472565144E-2</v>
      </c>
      <c r="S28" s="1">
        <v>0.1</v>
      </c>
      <c r="T28" s="1">
        <f t="shared" si="7"/>
        <v>1.0124498472565144E-3</v>
      </c>
      <c r="AA28" s="52">
        <v>-51317.5</v>
      </c>
      <c r="AB28" s="42">
        <v>3.8699999999999998E-2</v>
      </c>
      <c r="AC28" s="23"/>
      <c r="AD28" s="44"/>
      <c r="AE28" s="1">
        <v>1</v>
      </c>
    </row>
    <row r="29" spans="1:31" x14ac:dyDescent="0.2">
      <c r="A29" s="45" t="s">
        <v>49</v>
      </c>
      <c r="B29" s="46" t="s">
        <v>48</v>
      </c>
      <c r="C29" s="50">
        <v>28335.192999999999</v>
      </c>
      <c r="D29" s="47" t="s">
        <v>35</v>
      </c>
      <c r="E29" s="1">
        <f t="shared" si="1"/>
        <v>-54263.186003564741</v>
      </c>
      <c r="F29" s="1">
        <f t="shared" si="2"/>
        <v>-54263</v>
      </c>
      <c r="G29" s="1">
        <f t="shared" si="3"/>
        <v>-8.6720999999670312E-2</v>
      </c>
      <c r="I29" s="1">
        <f t="shared" si="8"/>
        <v>-8.6720999999670312E-2</v>
      </c>
      <c r="P29" s="1">
        <f t="shared" si="4"/>
        <v>5.3655873447912466E-3</v>
      </c>
      <c r="Q29" s="127">
        <f t="shared" si="5"/>
        <v>13316.692999999999</v>
      </c>
      <c r="R29" s="1">
        <f t="shared" si="6"/>
        <v>8.4799395687491473E-3</v>
      </c>
      <c r="S29" s="1">
        <v>0.1</v>
      </c>
      <c r="T29" s="1">
        <f t="shared" si="7"/>
        <v>8.4799395687491482E-4</v>
      </c>
      <c r="AA29" s="41">
        <v>-50352</v>
      </c>
      <c r="AB29" s="42">
        <v>-4.2200000000000001E-2</v>
      </c>
      <c r="AC29" s="43">
        <v>-6.1799999999999997E-3</v>
      </c>
      <c r="AD29" s="44"/>
      <c r="AE29" s="1">
        <v>1</v>
      </c>
    </row>
    <row r="30" spans="1:31" x14ac:dyDescent="0.2">
      <c r="A30" s="45" t="s">
        <v>49</v>
      </c>
      <c r="B30" s="46" t="s">
        <v>48</v>
      </c>
      <c r="C30" s="47">
        <v>28339.397000000001</v>
      </c>
      <c r="D30" s="47" t="s">
        <v>35</v>
      </c>
      <c r="E30" s="1">
        <f t="shared" si="1"/>
        <v>-54254.169052812649</v>
      </c>
      <c r="F30" s="1">
        <f t="shared" si="2"/>
        <v>-54254</v>
      </c>
      <c r="G30" s="1">
        <f t="shared" si="3"/>
        <v>-7.8817999998136656E-2</v>
      </c>
      <c r="I30" s="1">
        <f t="shared" si="8"/>
        <v>-7.8817999998136656E-2</v>
      </c>
      <c r="P30" s="1">
        <f t="shared" si="4"/>
        <v>5.3656063273631489E-3</v>
      </c>
      <c r="Q30" s="127">
        <f t="shared" si="5"/>
        <v>13320.897000000001</v>
      </c>
      <c r="R30" s="1">
        <f t="shared" si="6"/>
        <v>7.08687957396673E-3</v>
      </c>
      <c r="S30" s="1">
        <v>0.1</v>
      </c>
      <c r="T30" s="1">
        <f t="shared" si="7"/>
        <v>7.0868795739667306E-4</v>
      </c>
      <c r="AA30" s="41">
        <v>-50322</v>
      </c>
      <c r="AB30" s="42">
        <v>-2.12E-2</v>
      </c>
      <c r="AC30" s="43">
        <v>1.4789999999999999E-2</v>
      </c>
      <c r="AD30" s="44"/>
      <c r="AE30" s="1">
        <v>1</v>
      </c>
    </row>
    <row r="31" spans="1:31" x14ac:dyDescent="0.2">
      <c r="A31" s="37" t="s">
        <v>47</v>
      </c>
      <c r="B31" s="38" t="s">
        <v>48</v>
      </c>
      <c r="C31" s="39">
        <v>28342.191999999999</v>
      </c>
      <c r="D31" s="37" t="s">
        <v>35</v>
      </c>
      <c r="E31" s="1">
        <f t="shared" si="1"/>
        <v>-54248.174196163724</v>
      </c>
      <c r="F31" s="1">
        <f t="shared" si="2"/>
        <v>-54248</v>
      </c>
      <c r="G31" s="1">
        <f t="shared" si="3"/>
        <v>-8.1215999998676125E-2</v>
      </c>
      <c r="I31" s="1">
        <f t="shared" si="8"/>
        <v>-8.1215999998676125E-2</v>
      </c>
      <c r="O31" s="1">
        <f ca="1">+C$11+C$12*F31</f>
        <v>-4.781177695109029E-2</v>
      </c>
      <c r="P31" s="1">
        <f t="shared" si="4"/>
        <v>5.3656005674990641E-3</v>
      </c>
      <c r="Q31" s="127">
        <f t="shared" si="5"/>
        <v>13323.691999999999</v>
      </c>
      <c r="R31" s="1">
        <f t="shared" si="6"/>
        <v>7.4963735566007071E-3</v>
      </c>
      <c r="S31" s="1">
        <v>0.1</v>
      </c>
      <c r="T31" s="1">
        <f t="shared" si="7"/>
        <v>7.4963735566007078E-4</v>
      </c>
      <c r="AA31" s="41">
        <v>-50320</v>
      </c>
      <c r="AB31" s="42">
        <v>-3.8699999999999998E-2</v>
      </c>
      <c r="AC31" s="43">
        <v>-2.7100000000000002E-3</v>
      </c>
      <c r="AD31" s="44"/>
      <c r="AE31" s="1">
        <v>1</v>
      </c>
    </row>
    <row r="32" spans="1:31" x14ac:dyDescent="0.2">
      <c r="A32" s="45" t="s">
        <v>49</v>
      </c>
      <c r="B32" s="46" t="s">
        <v>48</v>
      </c>
      <c r="C32" s="47">
        <v>28347.303</v>
      </c>
      <c r="D32" s="47" t="s">
        <v>35</v>
      </c>
      <c r="E32" s="1">
        <f t="shared" si="1"/>
        <v>-54237.211866169921</v>
      </c>
      <c r="F32" s="1">
        <f t="shared" si="2"/>
        <v>-54237</v>
      </c>
      <c r="G32" s="1">
        <f t="shared" si="3"/>
        <v>-9.8778999999922235E-2</v>
      </c>
      <c r="I32" s="1">
        <f t="shared" si="8"/>
        <v>-9.8778999999922235E-2</v>
      </c>
      <c r="P32" s="1">
        <f t="shared" si="4"/>
        <v>5.3655583821339689E-3</v>
      </c>
      <c r="Q32" s="127">
        <f t="shared" si="5"/>
        <v>13328.803</v>
      </c>
      <c r="R32" s="1">
        <f t="shared" si="6"/>
        <v>1.0846089040593513E-2</v>
      </c>
      <c r="S32" s="1">
        <v>0.1</v>
      </c>
      <c r="T32" s="1">
        <f t="shared" si="7"/>
        <v>1.0846089040593514E-3</v>
      </c>
      <c r="AA32" s="41">
        <v>-50307</v>
      </c>
      <c r="AB32" s="42">
        <v>-5.2699999999999997E-2</v>
      </c>
      <c r="AC32" s="43">
        <v>-1.6719999999999999E-2</v>
      </c>
      <c r="AD32" s="44"/>
      <c r="AE32" s="1">
        <v>1</v>
      </c>
    </row>
    <row r="33" spans="1:33" x14ac:dyDescent="0.2">
      <c r="A33" s="45" t="s">
        <v>49</v>
      </c>
      <c r="B33" s="49" t="s">
        <v>51</v>
      </c>
      <c r="C33" s="47">
        <v>28574.215</v>
      </c>
      <c r="D33" s="47" t="s">
        <v>35</v>
      </c>
      <c r="E33" s="1">
        <f t="shared" si="1"/>
        <v>-53750.519589990414</v>
      </c>
      <c r="F33" s="1">
        <f t="shared" si="2"/>
        <v>-53750.5</v>
      </c>
      <c r="P33" s="1">
        <f>+D$11+D$12*U33+D$13*U33^2</f>
        <v>5.3657737056234207E-3</v>
      </c>
      <c r="Q33" s="127">
        <f t="shared" si="5"/>
        <v>13555.715</v>
      </c>
      <c r="U33" s="1">
        <f>+C33-(C$7+F33*C$8)</f>
        <v>-9.1334999997343402E-3</v>
      </c>
      <c r="AA33" s="41">
        <v>-47153</v>
      </c>
      <c r="AB33" s="42">
        <v>-2.8400000000000002E-2</v>
      </c>
      <c r="AC33" s="43">
        <v>5.1799999999999997E-3</v>
      </c>
      <c r="AD33" s="44"/>
      <c r="AE33" s="1">
        <v>1</v>
      </c>
    </row>
    <row r="34" spans="1:33" x14ac:dyDescent="0.2">
      <c r="A34" s="45" t="s">
        <v>49</v>
      </c>
      <c r="B34" s="46" t="s">
        <v>48</v>
      </c>
      <c r="C34" s="47">
        <v>29024.282999999999</v>
      </c>
      <c r="D34" s="47" t="s">
        <v>35</v>
      </c>
      <c r="E34" s="1">
        <f t="shared" si="1"/>
        <v>-52785.191095439404</v>
      </c>
      <c r="F34" s="1">
        <f t="shared" si="2"/>
        <v>-52785</v>
      </c>
      <c r="G34" s="1">
        <f t="shared" ref="G34:G73" si="9">+C34-(C$7+F34*C$8)</f>
        <v>-8.909499999936088E-2</v>
      </c>
      <c r="I34" s="1">
        <f>G34</f>
        <v>-8.909499999936088E-2</v>
      </c>
      <c r="P34" s="1">
        <f t="shared" ref="P34:P73" si="10">+D$11+D$12*G34+D$13*G34^2</f>
        <v>5.3655816425732831E-3</v>
      </c>
      <c r="Q34" s="127">
        <f t="shared" si="5"/>
        <v>14005.782999999999</v>
      </c>
      <c r="R34" s="1">
        <f t="shared" ref="R34:R73" si="11">+(G34-P34)^2</f>
        <v>8.9228014841325094E-3</v>
      </c>
      <c r="S34" s="1">
        <v>0.1</v>
      </c>
      <c r="T34" s="1">
        <f t="shared" ref="T34:T73" si="12">+S34*R34</f>
        <v>8.9228014841325094E-4</v>
      </c>
      <c r="AA34" s="41">
        <v>-37705</v>
      </c>
      <c r="AB34" s="42">
        <v>-3.4299999999999997E-2</v>
      </c>
      <c r="AC34" s="43">
        <v>-7.8799999999999999E-3</v>
      </c>
      <c r="AD34" s="44"/>
      <c r="AE34" s="1">
        <v>1</v>
      </c>
    </row>
    <row r="35" spans="1:33" x14ac:dyDescent="0.2">
      <c r="A35" s="45" t="s">
        <v>49</v>
      </c>
      <c r="B35" s="46" t="s">
        <v>48</v>
      </c>
      <c r="C35" s="47">
        <v>29038.291000000001</v>
      </c>
      <c r="D35" s="47" t="s">
        <v>35</v>
      </c>
      <c r="E35" s="1">
        <f t="shared" si="1"/>
        <v>-52755.146032134144</v>
      </c>
      <c r="F35" s="1">
        <f t="shared" si="2"/>
        <v>-52755</v>
      </c>
      <c r="G35" s="1">
        <f t="shared" si="9"/>
        <v>-6.8084999998973217E-2</v>
      </c>
      <c r="I35" s="1">
        <f>G35</f>
        <v>-6.8084999998973217E-2</v>
      </c>
      <c r="P35" s="1">
        <f t="shared" si="10"/>
        <v>5.3656321074365991E-3</v>
      </c>
      <c r="Q35" s="127">
        <f t="shared" si="5"/>
        <v>14019.791000000001</v>
      </c>
      <c r="R35" s="1">
        <f t="shared" si="11"/>
        <v>5.3949953568311598E-3</v>
      </c>
      <c r="S35" s="1">
        <v>0.1</v>
      </c>
      <c r="T35" s="1">
        <f t="shared" si="12"/>
        <v>5.3949953568311595E-4</v>
      </c>
      <c r="AB35" s="1">
        <v>8</v>
      </c>
      <c r="AD35" s="1" t="s">
        <v>52</v>
      </c>
      <c r="AG35" s="1" t="s">
        <v>53</v>
      </c>
    </row>
    <row r="36" spans="1:33" x14ac:dyDescent="0.2">
      <c r="A36" s="45" t="s">
        <v>49</v>
      </c>
      <c r="B36" s="46" t="s">
        <v>48</v>
      </c>
      <c r="C36" s="47">
        <v>29039.205999999998</v>
      </c>
      <c r="D36" s="47" t="s">
        <v>35</v>
      </c>
      <c r="E36" s="1">
        <f t="shared" si="1"/>
        <v>-52753.18349408987</v>
      </c>
      <c r="F36" s="1">
        <f t="shared" si="2"/>
        <v>-52753</v>
      </c>
      <c r="G36" s="1">
        <f t="shared" si="9"/>
        <v>-8.5551000000123167E-2</v>
      </c>
      <c r="I36" s="1">
        <f>G36</f>
        <v>-8.5551000000123167E-2</v>
      </c>
      <c r="P36" s="1">
        <f t="shared" si="10"/>
        <v>5.3655901550670971E-3</v>
      </c>
      <c r="Q36" s="127">
        <f t="shared" si="5"/>
        <v>14020.705999999998</v>
      </c>
      <c r="R36" s="1">
        <f t="shared" si="11"/>
        <v>8.2658263654468399E-3</v>
      </c>
      <c r="S36" s="1">
        <v>0.1</v>
      </c>
      <c r="T36" s="1">
        <f t="shared" si="12"/>
        <v>8.2658263654468401E-4</v>
      </c>
      <c r="AA36" s="41">
        <v>-13561</v>
      </c>
      <c r="AB36" s="42">
        <v>-4.5999999999999999E-3</v>
      </c>
      <c r="AC36" s="43">
        <v>3.49E-3</v>
      </c>
      <c r="AD36" s="44"/>
      <c r="AE36" s="1">
        <v>1</v>
      </c>
    </row>
    <row r="37" spans="1:33" x14ac:dyDescent="0.2">
      <c r="A37" s="45" t="s">
        <v>49</v>
      </c>
      <c r="B37" s="46" t="s">
        <v>48</v>
      </c>
      <c r="C37" s="47">
        <v>29045.253000000001</v>
      </c>
      <c r="D37" s="47" t="s">
        <v>35</v>
      </c>
      <c r="E37" s="1">
        <f t="shared" si="1"/>
        <v>-52740.213584195022</v>
      </c>
      <c r="F37" s="1">
        <f t="shared" si="2"/>
        <v>-52740</v>
      </c>
      <c r="G37" s="1">
        <f t="shared" si="9"/>
        <v>-9.9579999998240964E-2</v>
      </c>
      <c r="I37" s="1">
        <f>G37</f>
        <v>-9.9579999998240964E-2</v>
      </c>
      <c r="P37" s="1">
        <f t="shared" si="10"/>
        <v>5.3655564581755761E-3</v>
      </c>
      <c r="Q37" s="127">
        <f t="shared" si="5"/>
        <v>14026.753000000001</v>
      </c>
      <c r="R37" s="1">
        <f t="shared" si="11"/>
        <v>1.1013569819946912E-2</v>
      </c>
      <c r="S37" s="1">
        <v>0.1</v>
      </c>
      <c r="T37" s="1">
        <f t="shared" si="12"/>
        <v>1.1013569819946912E-3</v>
      </c>
      <c r="AA37" s="1" t="s">
        <v>54</v>
      </c>
      <c r="AB37" s="1">
        <v>7</v>
      </c>
      <c r="AD37" s="1" t="s">
        <v>55</v>
      </c>
      <c r="AG37" s="1" t="s">
        <v>53</v>
      </c>
    </row>
    <row r="38" spans="1:33" x14ac:dyDescent="0.2">
      <c r="A38" s="45" t="s">
        <v>49</v>
      </c>
      <c r="B38" s="46" t="s">
        <v>48</v>
      </c>
      <c r="C38" s="47">
        <v>30515.778999999999</v>
      </c>
      <c r="D38" s="47" t="s">
        <v>56</v>
      </c>
      <c r="E38" s="1">
        <f t="shared" si="1"/>
        <v>-49586.155420144009</v>
      </c>
      <c r="F38" s="1">
        <f t="shared" si="2"/>
        <v>-49586</v>
      </c>
      <c r="G38" s="1">
        <f t="shared" si="9"/>
        <v>-7.2462000000086846E-2</v>
      </c>
      <c r="H38" s="1">
        <f>G38</f>
        <v>-7.2462000000086846E-2</v>
      </c>
      <c r="P38" s="1">
        <f t="shared" si="10"/>
        <v>5.3656215941246584E-3</v>
      </c>
      <c r="Q38" s="127">
        <f t="shared" si="5"/>
        <v>15497.278999999999</v>
      </c>
      <c r="R38" s="1">
        <f t="shared" si="11"/>
        <v>6.0571386830117757E-3</v>
      </c>
      <c r="S38" s="1">
        <v>0.1</v>
      </c>
      <c r="T38" s="1">
        <f t="shared" si="12"/>
        <v>6.0571386830117761E-4</v>
      </c>
      <c r="AA38" s="1" t="s">
        <v>54</v>
      </c>
      <c r="AB38" s="1">
        <v>6</v>
      </c>
      <c r="AD38" s="1" t="s">
        <v>55</v>
      </c>
      <c r="AG38" s="1" t="s">
        <v>53</v>
      </c>
    </row>
    <row r="39" spans="1:33" x14ac:dyDescent="0.2">
      <c r="A39" s="45" t="s">
        <v>49</v>
      </c>
      <c r="B39" s="46" t="s">
        <v>48</v>
      </c>
      <c r="C39" s="47">
        <v>34920.750999999997</v>
      </c>
      <c r="D39" s="47" t="s">
        <v>56</v>
      </c>
      <c r="E39" s="1">
        <f t="shared" si="1"/>
        <v>-40138.149809215567</v>
      </c>
      <c r="F39" s="1">
        <f t="shared" si="2"/>
        <v>-40138</v>
      </c>
      <c r="G39" s="1">
        <f t="shared" si="9"/>
        <v>-6.9846000005782116E-2</v>
      </c>
      <c r="H39" s="1">
        <f>G39</f>
        <v>-6.9846000005782116E-2</v>
      </c>
      <c r="P39" s="1">
        <f t="shared" si="10"/>
        <v>5.3656278776120407E-3</v>
      </c>
      <c r="Q39" s="127">
        <f t="shared" si="5"/>
        <v>19902.250999999997</v>
      </c>
      <c r="R39" s="1">
        <f t="shared" si="11"/>
        <v>5.6567889688701528E-3</v>
      </c>
      <c r="S39" s="1">
        <v>0.1</v>
      </c>
      <c r="T39" s="1">
        <f t="shared" si="12"/>
        <v>5.656788968870153E-4</v>
      </c>
      <c r="AA39" s="1" t="s">
        <v>54</v>
      </c>
      <c r="AB39" s="1">
        <v>8</v>
      </c>
      <c r="AD39" s="1" t="s">
        <v>55</v>
      </c>
      <c r="AG39" s="1" t="s">
        <v>53</v>
      </c>
    </row>
    <row r="40" spans="1:33" x14ac:dyDescent="0.2">
      <c r="A40" s="48" t="s">
        <v>57</v>
      </c>
      <c r="B40" s="49"/>
      <c r="C40" s="13">
        <v>42937.428</v>
      </c>
      <c r="D40" s="13"/>
      <c r="E40" s="1">
        <f t="shared" si="1"/>
        <v>-22943.577567439457</v>
      </c>
      <c r="F40" s="1">
        <f t="shared" si="2"/>
        <v>-22943.5</v>
      </c>
      <c r="G40" s="1">
        <f t="shared" si="9"/>
        <v>-3.6164500001177657E-2</v>
      </c>
      <c r="I40" s="1">
        <f t="shared" ref="I40:I63" si="13">G40</f>
        <v>-3.6164500001177657E-2</v>
      </c>
      <c r="P40" s="1">
        <f t="shared" si="10"/>
        <v>5.3657087786949161E-3</v>
      </c>
      <c r="Q40" s="127">
        <f t="shared" si="5"/>
        <v>27918.928</v>
      </c>
      <c r="R40" s="1">
        <f t="shared" si="11"/>
        <v>1.7247582412998051E-3</v>
      </c>
      <c r="S40" s="1">
        <v>0.1</v>
      </c>
      <c r="T40" s="1">
        <f t="shared" si="12"/>
        <v>1.7247582412998052E-4</v>
      </c>
      <c r="AA40" s="1" t="s">
        <v>54</v>
      </c>
      <c r="AB40" s="1">
        <v>10</v>
      </c>
      <c r="AD40" s="1" t="s">
        <v>55</v>
      </c>
      <c r="AG40" s="1" t="s">
        <v>53</v>
      </c>
    </row>
    <row r="41" spans="1:33" x14ac:dyDescent="0.2">
      <c r="A41" s="45" t="s">
        <v>49</v>
      </c>
      <c r="B41" s="46" t="s">
        <v>48</v>
      </c>
      <c r="C41" s="47">
        <v>46177.531999999999</v>
      </c>
      <c r="D41" s="47" t="s">
        <v>35</v>
      </c>
      <c r="E41" s="1">
        <f t="shared" si="1"/>
        <v>-15994.039460956217</v>
      </c>
      <c r="F41" s="1">
        <f t="shared" si="2"/>
        <v>-15994</v>
      </c>
      <c r="G41" s="1">
        <f t="shared" si="9"/>
        <v>-1.8398000000161119E-2</v>
      </c>
      <c r="I41" s="1">
        <f t="shared" si="13"/>
        <v>-1.8398000000161119E-2</v>
      </c>
      <c r="P41" s="1">
        <f t="shared" si="10"/>
        <v>5.3657514528224724E-3</v>
      </c>
      <c r="Q41" s="127">
        <f t="shared" si="5"/>
        <v>31159.031999999999</v>
      </c>
      <c r="R41" s="1">
        <f t="shared" si="11"/>
        <v>5.647158831191797E-4</v>
      </c>
      <c r="S41" s="1">
        <v>0.1</v>
      </c>
      <c r="T41" s="1">
        <f t="shared" si="12"/>
        <v>5.6471588311917976E-5</v>
      </c>
      <c r="AA41" s="1" t="s">
        <v>54</v>
      </c>
      <c r="AB41" s="1">
        <v>6</v>
      </c>
      <c r="AD41" s="1" t="s">
        <v>55</v>
      </c>
      <c r="AG41" s="1" t="s">
        <v>53</v>
      </c>
    </row>
    <row r="42" spans="1:33" x14ac:dyDescent="0.2">
      <c r="A42" s="48" t="s">
        <v>58</v>
      </c>
      <c r="B42" s="49" t="s">
        <v>51</v>
      </c>
      <c r="C42" s="13">
        <v>47363.41</v>
      </c>
      <c r="D42" s="47" t="s">
        <v>35</v>
      </c>
      <c r="E42" s="1">
        <f t="shared" si="1"/>
        <v>-13450.508651253764</v>
      </c>
      <c r="F42" s="1">
        <f t="shared" si="2"/>
        <v>-13450.5</v>
      </c>
      <c r="G42" s="1">
        <f t="shared" si="9"/>
        <v>-4.033499993965961E-3</v>
      </c>
      <c r="I42" s="1">
        <f t="shared" si="13"/>
        <v>-4.033499993965961E-3</v>
      </c>
      <c r="P42" s="1">
        <f t="shared" si="10"/>
        <v>5.36578595553165E-3</v>
      </c>
      <c r="Q42" s="127">
        <f t="shared" si="5"/>
        <v>32344.910000000003</v>
      </c>
      <c r="R42" s="1">
        <f t="shared" si="11"/>
        <v>8.8346576360423212E-5</v>
      </c>
      <c r="S42" s="1">
        <v>0.1</v>
      </c>
      <c r="T42" s="1">
        <f t="shared" si="12"/>
        <v>8.8346576360423215E-6</v>
      </c>
      <c r="AA42" s="1" t="s">
        <v>54</v>
      </c>
      <c r="AB42" s="1">
        <v>7</v>
      </c>
      <c r="AD42" s="1" t="s">
        <v>55</v>
      </c>
      <c r="AG42" s="1" t="s">
        <v>53</v>
      </c>
    </row>
    <row r="43" spans="1:33" x14ac:dyDescent="0.2">
      <c r="A43" s="48" t="s">
        <v>59</v>
      </c>
      <c r="B43" s="49" t="s">
        <v>51</v>
      </c>
      <c r="C43" s="13">
        <v>48013.362000000001</v>
      </c>
      <c r="D43" s="47" t="s">
        <v>35</v>
      </c>
      <c r="E43" s="1">
        <f t="shared" si="1"/>
        <v>-12056.458895016009</v>
      </c>
      <c r="F43" s="1">
        <f t="shared" si="2"/>
        <v>-12056.5</v>
      </c>
      <c r="G43" s="1">
        <f t="shared" si="9"/>
        <v>1.916450000135228E-2</v>
      </c>
      <c r="I43" s="1">
        <f t="shared" si="13"/>
        <v>1.916450000135228E-2</v>
      </c>
      <c r="P43" s="1">
        <f t="shared" si="10"/>
        <v>5.3658416757905768E-3</v>
      </c>
      <c r="Q43" s="127">
        <f t="shared" si="5"/>
        <v>32994.862000000001</v>
      </c>
      <c r="R43" s="1">
        <f t="shared" si="11"/>
        <v>1.9040297158559333E-4</v>
      </c>
      <c r="S43" s="1">
        <v>0.1</v>
      </c>
      <c r="T43" s="1">
        <f t="shared" si="12"/>
        <v>1.9040297158559336E-5</v>
      </c>
      <c r="AA43" s="1" t="s">
        <v>54</v>
      </c>
      <c r="AB43" s="1">
        <v>8</v>
      </c>
      <c r="AD43" s="1" t="s">
        <v>55</v>
      </c>
      <c r="AG43" s="1" t="s">
        <v>53</v>
      </c>
    </row>
    <row r="44" spans="1:33" x14ac:dyDescent="0.2">
      <c r="A44" s="48" t="s">
        <v>59</v>
      </c>
      <c r="B44" s="49"/>
      <c r="C44" s="13">
        <v>48015.442000000003</v>
      </c>
      <c r="D44" s="47" t="s">
        <v>35</v>
      </c>
      <c r="E44" s="1">
        <f t="shared" si="1"/>
        <v>-12051.997606347035</v>
      </c>
      <c r="F44" s="1">
        <f t="shared" si="2"/>
        <v>-12052</v>
      </c>
      <c r="G44" s="1">
        <f t="shared" si="9"/>
        <v>1.1160000067320652E-3</v>
      </c>
      <c r="I44" s="1">
        <f t="shared" si="13"/>
        <v>1.1160000067320652E-3</v>
      </c>
      <c r="P44" s="1">
        <f t="shared" si="10"/>
        <v>5.3657983243352424E-3</v>
      </c>
      <c r="Q44" s="127">
        <f t="shared" si="5"/>
        <v>32996.942000000003</v>
      </c>
      <c r="R44" s="1">
        <f t="shared" si="11"/>
        <v>1.8060785740302795E-5</v>
      </c>
      <c r="S44" s="1">
        <v>0.1</v>
      </c>
      <c r="T44" s="1">
        <f t="shared" si="12"/>
        <v>1.8060785740302797E-6</v>
      </c>
      <c r="AA44" s="1" t="s">
        <v>54</v>
      </c>
      <c r="AB44" s="1">
        <v>8</v>
      </c>
      <c r="AD44" s="1" t="s">
        <v>55</v>
      </c>
      <c r="AG44" s="1" t="s">
        <v>53</v>
      </c>
    </row>
    <row r="45" spans="1:33" x14ac:dyDescent="0.2">
      <c r="A45" s="48" t="s">
        <v>59</v>
      </c>
      <c r="B45" s="49"/>
      <c r="C45" s="13">
        <v>48042.459000000003</v>
      </c>
      <c r="D45" s="47" t="s">
        <v>35</v>
      </c>
      <c r="E45" s="1">
        <f t="shared" si="1"/>
        <v>-11994.05018520782</v>
      </c>
      <c r="F45" s="1">
        <f t="shared" si="2"/>
        <v>-11994</v>
      </c>
      <c r="G45" s="1">
        <f t="shared" si="9"/>
        <v>-2.3397999997541774E-2</v>
      </c>
      <c r="I45" s="1">
        <f t="shared" si="13"/>
        <v>-2.3397999997541774E-2</v>
      </c>
      <c r="P45" s="1">
        <f t="shared" si="10"/>
        <v>5.3657394431063966E-3</v>
      </c>
      <c r="Q45" s="127">
        <f t="shared" si="5"/>
        <v>33023.959000000003</v>
      </c>
      <c r="R45" s="1">
        <f t="shared" si="11"/>
        <v>8.2735270660949916E-4</v>
      </c>
      <c r="S45" s="1">
        <v>0.1</v>
      </c>
      <c r="T45" s="1">
        <f t="shared" si="12"/>
        <v>8.2735270660949924E-5</v>
      </c>
      <c r="AA45" s="1" t="s">
        <v>54</v>
      </c>
      <c r="AB45" s="1">
        <v>6</v>
      </c>
      <c r="AD45" s="1" t="s">
        <v>55</v>
      </c>
      <c r="AG45" s="1" t="s">
        <v>53</v>
      </c>
    </row>
    <row r="46" spans="1:33" x14ac:dyDescent="0.2">
      <c r="A46" s="48" t="s">
        <v>60</v>
      </c>
      <c r="B46" s="49"/>
      <c r="C46" s="13">
        <v>48084.421999999999</v>
      </c>
      <c r="D46" s="47" t="s">
        <v>35</v>
      </c>
      <c r="E46" s="1">
        <f t="shared" si="1"/>
        <v>-11904.045831161675</v>
      </c>
      <c r="F46" s="1">
        <f t="shared" si="2"/>
        <v>-11904</v>
      </c>
      <c r="G46" s="1">
        <f t="shared" si="9"/>
        <v>-2.1368000001530163E-2</v>
      </c>
      <c r="I46" s="1">
        <f t="shared" si="13"/>
        <v>-2.1368000001530163E-2</v>
      </c>
      <c r="P46" s="1">
        <f t="shared" si="10"/>
        <v>5.3657443190512069E-3</v>
      </c>
      <c r="Q46" s="127">
        <f t="shared" si="5"/>
        <v>33065.921999999999</v>
      </c>
      <c r="R46" s="1">
        <f t="shared" si="11"/>
        <v>7.1469308539821668E-4</v>
      </c>
      <c r="S46" s="1">
        <v>0.1</v>
      </c>
      <c r="T46" s="1">
        <f t="shared" si="12"/>
        <v>7.1469308539821665E-5</v>
      </c>
      <c r="AA46" s="1" t="s">
        <v>54</v>
      </c>
      <c r="AB46" s="1">
        <v>7</v>
      </c>
      <c r="AD46" s="1" t="s">
        <v>55</v>
      </c>
      <c r="AG46" s="1" t="s">
        <v>53</v>
      </c>
    </row>
    <row r="47" spans="1:33" x14ac:dyDescent="0.2">
      <c r="A47" s="48" t="s">
        <v>60</v>
      </c>
      <c r="B47" s="49" t="s">
        <v>51</v>
      </c>
      <c r="C47" s="13">
        <v>48088.404999999999</v>
      </c>
      <c r="D47" s="47" t="s">
        <v>35</v>
      </c>
      <c r="E47" s="1">
        <f t="shared" si="1"/>
        <v>-11895.50289233066</v>
      </c>
      <c r="F47" s="1">
        <f t="shared" si="2"/>
        <v>-11895.5</v>
      </c>
      <c r="G47" s="1">
        <f t="shared" si="9"/>
        <v>-1.3485000017681159E-3</v>
      </c>
      <c r="I47" s="1">
        <f t="shared" si="13"/>
        <v>-1.3485000017681159E-3</v>
      </c>
      <c r="P47" s="1">
        <f t="shared" si="10"/>
        <v>5.3657924047477018E-3</v>
      </c>
      <c r="Q47" s="127">
        <f t="shared" si="5"/>
        <v>33069.904999999999</v>
      </c>
      <c r="R47" s="1">
        <f t="shared" si="11"/>
        <v>4.5081722520195973E-5</v>
      </c>
      <c r="S47" s="1">
        <v>0.1</v>
      </c>
      <c r="T47" s="1">
        <f t="shared" si="12"/>
        <v>4.5081722520195978E-6</v>
      </c>
      <c r="AA47" s="1" t="s">
        <v>54</v>
      </c>
      <c r="AB47" s="1">
        <v>7</v>
      </c>
      <c r="AD47" s="1" t="s">
        <v>55</v>
      </c>
      <c r="AG47" s="1" t="s">
        <v>53</v>
      </c>
    </row>
    <row r="48" spans="1:33" x14ac:dyDescent="0.2">
      <c r="A48" s="48" t="s">
        <v>60</v>
      </c>
      <c r="B48" s="49"/>
      <c r="C48" s="13">
        <v>48091.409</v>
      </c>
      <c r="D48" s="47" t="s">
        <v>35</v>
      </c>
      <c r="E48" s="1">
        <f t="shared" si="1"/>
        <v>-11889.05976196451</v>
      </c>
      <c r="F48" s="1">
        <f t="shared" si="2"/>
        <v>-11889</v>
      </c>
      <c r="G48" s="1">
        <f t="shared" si="9"/>
        <v>-2.7863000002980698E-2</v>
      </c>
      <c r="I48" s="1">
        <f t="shared" si="13"/>
        <v>-2.7863000002980698E-2</v>
      </c>
      <c r="P48" s="1">
        <f t="shared" si="10"/>
        <v>5.3657287184292893E-3</v>
      </c>
      <c r="Q48" s="127">
        <f t="shared" si="5"/>
        <v>33072.909</v>
      </c>
      <c r="R48" s="1">
        <f t="shared" si="11"/>
        <v>1.1041484124410569E-3</v>
      </c>
      <c r="S48" s="1">
        <v>0.1</v>
      </c>
      <c r="T48" s="1">
        <f t="shared" si="12"/>
        <v>1.104148412441057E-4</v>
      </c>
      <c r="AA48" s="1" t="s">
        <v>54</v>
      </c>
      <c r="AB48" s="1">
        <v>9</v>
      </c>
      <c r="AD48" s="1" t="s">
        <v>55</v>
      </c>
      <c r="AG48" s="1" t="s">
        <v>53</v>
      </c>
    </row>
    <row r="49" spans="1:33" x14ac:dyDescent="0.2">
      <c r="A49" s="48" t="s">
        <v>61</v>
      </c>
      <c r="B49" s="49"/>
      <c r="C49" s="13">
        <v>48385.402000000002</v>
      </c>
      <c r="D49" s="13">
        <v>6.0000000000000001E-3</v>
      </c>
      <c r="E49" s="1">
        <f t="shared" si="1"/>
        <v>-11258.488781360387</v>
      </c>
      <c r="F49" s="1">
        <f t="shared" si="2"/>
        <v>-11258.5</v>
      </c>
      <c r="G49" s="1">
        <f t="shared" si="9"/>
        <v>5.230499999015592E-3</v>
      </c>
      <c r="I49" s="1">
        <f t="shared" si="13"/>
        <v>5.230499999015592E-3</v>
      </c>
      <c r="P49" s="1">
        <f t="shared" si="10"/>
        <v>5.3658082071276186E-3</v>
      </c>
      <c r="Q49" s="127">
        <f t="shared" si="5"/>
        <v>33366.902000000002</v>
      </c>
      <c r="R49" s="1">
        <f t="shared" si="11"/>
        <v>1.8308311182487482E-8</v>
      </c>
      <c r="S49" s="1">
        <v>0.1</v>
      </c>
      <c r="T49" s="1">
        <f t="shared" si="12"/>
        <v>1.8308311182487482E-9</v>
      </c>
      <c r="AA49" s="1" t="s">
        <v>54</v>
      </c>
      <c r="AB49" s="1">
        <v>9</v>
      </c>
      <c r="AD49" s="1" t="s">
        <v>55</v>
      </c>
      <c r="AG49" s="1" t="s">
        <v>53</v>
      </c>
    </row>
    <row r="50" spans="1:33" x14ac:dyDescent="0.2">
      <c r="A50" s="48" t="s">
        <v>61</v>
      </c>
      <c r="B50" s="49"/>
      <c r="C50" s="13">
        <v>48406.396000000001</v>
      </c>
      <c r="D50" s="13">
        <v>4.0000000000000001E-3</v>
      </c>
      <c r="E50" s="1">
        <f t="shared" si="1"/>
        <v>-11213.459793708294</v>
      </c>
      <c r="F50" s="1">
        <f t="shared" si="2"/>
        <v>-11213.5</v>
      </c>
      <c r="G50" s="1">
        <f t="shared" si="9"/>
        <v>1.8745500005024951E-2</v>
      </c>
      <c r="I50" s="1">
        <f t="shared" si="13"/>
        <v>1.8745500005024951E-2</v>
      </c>
      <c r="P50" s="1">
        <f t="shared" si="10"/>
        <v>5.3658406693768779E-3</v>
      </c>
      <c r="Q50" s="127">
        <f t="shared" si="5"/>
        <v>33387.896000000001</v>
      </c>
      <c r="R50" s="1">
        <f t="shared" si="11"/>
        <v>1.7901528393799465E-4</v>
      </c>
      <c r="S50" s="1">
        <v>0.1</v>
      </c>
      <c r="T50" s="1">
        <f t="shared" si="12"/>
        <v>1.7901528393799466E-5</v>
      </c>
      <c r="AA50" s="1" t="s">
        <v>54</v>
      </c>
      <c r="AB50" s="1">
        <v>6</v>
      </c>
      <c r="AD50" s="1" t="s">
        <v>55</v>
      </c>
      <c r="AG50" s="1" t="s">
        <v>53</v>
      </c>
    </row>
    <row r="51" spans="1:33" x14ac:dyDescent="0.2">
      <c r="A51" s="48" t="s">
        <v>61</v>
      </c>
      <c r="B51" s="49"/>
      <c r="C51" s="13">
        <v>48440.41</v>
      </c>
      <c r="D51" s="13">
        <v>6.0000000000000001E-3</v>
      </c>
      <c r="E51" s="1">
        <f t="shared" si="1"/>
        <v>-11140.504854868695</v>
      </c>
      <c r="F51" s="1">
        <f t="shared" si="2"/>
        <v>-11140.5</v>
      </c>
      <c r="G51" s="1">
        <f t="shared" si="9"/>
        <v>-2.2634999986621551E-3</v>
      </c>
      <c r="I51" s="1">
        <f t="shared" si="13"/>
        <v>-2.2634999986621551E-3</v>
      </c>
      <c r="P51" s="1">
        <f t="shared" si="10"/>
        <v>5.3657902069701889E-3</v>
      </c>
      <c r="Q51" s="127">
        <f t="shared" si="5"/>
        <v>33421.910000000003</v>
      </c>
      <c r="R51" s="1">
        <f t="shared" si="11"/>
        <v>5.8206069041757613E-5</v>
      </c>
      <c r="S51" s="1">
        <v>0.1</v>
      </c>
      <c r="T51" s="1">
        <f t="shared" si="12"/>
        <v>5.8206069041757613E-6</v>
      </c>
      <c r="AA51" s="1" t="s">
        <v>54</v>
      </c>
      <c r="AB51" s="1">
        <v>8</v>
      </c>
      <c r="AD51" s="1" t="s">
        <v>55</v>
      </c>
      <c r="AG51" s="1" t="s">
        <v>53</v>
      </c>
    </row>
    <row r="52" spans="1:33" x14ac:dyDescent="0.2">
      <c r="A52" s="48" t="s">
        <v>62</v>
      </c>
      <c r="B52" s="49"/>
      <c r="C52" s="13">
        <v>48761.41</v>
      </c>
      <c r="D52" s="13">
        <v>6.0000000000000001E-3</v>
      </c>
      <c r="E52" s="1">
        <f t="shared" si="1"/>
        <v>-10452.007901628576</v>
      </c>
      <c r="F52" s="1">
        <f t="shared" si="2"/>
        <v>-10452</v>
      </c>
      <c r="G52" s="1">
        <f t="shared" si="9"/>
        <v>-3.683999995701015E-3</v>
      </c>
      <c r="I52" s="1">
        <f t="shared" si="13"/>
        <v>-3.683999995701015E-3</v>
      </c>
      <c r="P52" s="1">
        <f t="shared" si="10"/>
        <v>5.3657867950106207E-3</v>
      </c>
      <c r="Q52" s="127">
        <f t="shared" si="5"/>
        <v>33742.910000000003</v>
      </c>
      <c r="R52" s="1">
        <f t="shared" si="11"/>
        <v>8.1898640957338807E-5</v>
      </c>
      <c r="S52" s="1">
        <v>0.1</v>
      </c>
      <c r="T52" s="1">
        <f t="shared" si="12"/>
        <v>8.1898640957338804E-6</v>
      </c>
      <c r="AA52" s="1" t="s">
        <v>54</v>
      </c>
      <c r="AB52" s="1">
        <v>7</v>
      </c>
      <c r="AD52" s="1" t="s">
        <v>55</v>
      </c>
      <c r="AG52" s="1" t="s">
        <v>53</v>
      </c>
    </row>
    <row r="53" spans="1:33" x14ac:dyDescent="0.2">
      <c r="A53" s="48" t="s">
        <v>62</v>
      </c>
      <c r="B53" s="49"/>
      <c r="C53" s="13">
        <v>48768.425000000003</v>
      </c>
      <c r="D53" s="13">
        <v>6.0000000000000001E-3</v>
      </c>
      <c r="E53" s="1">
        <f t="shared" ref="E53:E84" si="14">+(C53-C$7)/C$8</f>
        <v>-10436.961776622411</v>
      </c>
      <c r="F53" s="1">
        <f t="shared" ref="F53:F84" si="15">ROUND(2*E53,0)/2</f>
        <v>-10437</v>
      </c>
      <c r="G53" s="1">
        <f t="shared" si="9"/>
        <v>1.7821000001276843E-2</v>
      </c>
      <c r="I53" s="1">
        <f t="shared" si="13"/>
        <v>1.7821000001276843E-2</v>
      </c>
      <c r="P53" s="1">
        <f t="shared" si="10"/>
        <v>5.3658384487814516E-3</v>
      </c>
      <c r="Q53" s="127">
        <f t="shared" ref="Q53:Q84" si="16">+C53-15018.5</f>
        <v>33749.925000000003</v>
      </c>
      <c r="R53" s="1">
        <f t="shared" si="11"/>
        <v>1.5513104929875944E-4</v>
      </c>
      <c r="S53" s="1">
        <v>0.1</v>
      </c>
      <c r="T53" s="1">
        <f t="shared" si="12"/>
        <v>1.5513104929875944E-5</v>
      </c>
      <c r="AA53" s="1" t="s">
        <v>54</v>
      </c>
      <c r="AB53" s="1">
        <v>9</v>
      </c>
      <c r="AD53" s="1" t="s">
        <v>55</v>
      </c>
      <c r="AG53" s="1" t="s">
        <v>53</v>
      </c>
    </row>
    <row r="54" spans="1:33" x14ac:dyDescent="0.2">
      <c r="A54" s="48" t="s">
        <v>62</v>
      </c>
      <c r="B54" s="49"/>
      <c r="C54" s="13">
        <v>48795.447</v>
      </c>
      <c r="D54" s="13">
        <v>5.0000000000000001E-3</v>
      </c>
      <c r="E54" s="1">
        <f t="shared" si="14"/>
        <v>-10379.003631231593</v>
      </c>
      <c r="F54" s="1">
        <f t="shared" si="15"/>
        <v>-10379</v>
      </c>
      <c r="G54" s="1">
        <f t="shared" si="9"/>
        <v>-1.6929999983403832E-3</v>
      </c>
      <c r="I54" s="1">
        <f t="shared" si="13"/>
        <v>-1.6929999983403832E-3</v>
      </c>
      <c r="P54" s="1">
        <f t="shared" si="10"/>
        <v>5.3657915772784706E-3</v>
      </c>
      <c r="Q54" s="127">
        <f t="shared" si="16"/>
        <v>33776.947</v>
      </c>
      <c r="R54" s="1">
        <f t="shared" si="11"/>
        <v>4.9826538508027701E-5</v>
      </c>
      <c r="S54" s="1">
        <v>0.1</v>
      </c>
      <c r="T54" s="1">
        <f t="shared" si="12"/>
        <v>4.9826538508027702E-6</v>
      </c>
      <c r="AA54" s="1" t="s">
        <v>54</v>
      </c>
      <c r="AB54" s="1">
        <v>12</v>
      </c>
      <c r="AD54" s="1" t="s">
        <v>55</v>
      </c>
      <c r="AG54" s="1" t="s">
        <v>53</v>
      </c>
    </row>
    <row r="55" spans="1:33" x14ac:dyDescent="0.2">
      <c r="A55" s="48" t="s">
        <v>62</v>
      </c>
      <c r="B55" s="49"/>
      <c r="C55" s="13">
        <v>48802.442000000003</v>
      </c>
      <c r="D55" s="13">
        <v>6.0000000000000001E-3</v>
      </c>
      <c r="E55" s="1">
        <f t="shared" si="14"/>
        <v>-10364.000403231854</v>
      </c>
      <c r="F55" s="1">
        <f t="shared" si="15"/>
        <v>-10364</v>
      </c>
      <c r="G55" s="1">
        <f t="shared" si="9"/>
        <v>-1.8799999816110358E-4</v>
      </c>
      <c r="I55" s="1">
        <f t="shared" si="13"/>
        <v>-1.8799999816110358E-4</v>
      </c>
      <c r="P55" s="1">
        <f t="shared" si="10"/>
        <v>5.3657951922021115E-3</v>
      </c>
      <c r="Q55" s="127">
        <f t="shared" si="16"/>
        <v>33783.942000000003</v>
      </c>
      <c r="R55" s="1">
        <f t="shared" si="11"/>
        <v>3.0844641016501582E-5</v>
      </c>
      <c r="S55" s="1">
        <v>0.1</v>
      </c>
      <c r="T55" s="1">
        <f t="shared" si="12"/>
        <v>3.0844641016501583E-6</v>
      </c>
      <c r="AA55" s="1" t="s">
        <v>54</v>
      </c>
      <c r="AB55" s="1">
        <v>9</v>
      </c>
      <c r="AD55" s="1" t="s">
        <v>55</v>
      </c>
      <c r="AG55" s="1" t="s">
        <v>53</v>
      </c>
    </row>
    <row r="56" spans="1:33" x14ac:dyDescent="0.2">
      <c r="A56" s="48" t="s">
        <v>62</v>
      </c>
      <c r="B56" s="49"/>
      <c r="C56" s="13">
        <v>48823.409</v>
      </c>
      <c r="D56" s="13">
        <v>5.0000000000000001E-3</v>
      </c>
      <c r="E56" s="1">
        <f t="shared" si="14"/>
        <v>-10319.029326538448</v>
      </c>
      <c r="F56" s="1">
        <f t="shared" si="15"/>
        <v>-10319</v>
      </c>
      <c r="G56" s="1">
        <f t="shared" si="9"/>
        <v>-1.3673000001290347E-2</v>
      </c>
      <c r="I56" s="1">
        <f t="shared" si="13"/>
        <v>-1.3673000001290347E-2</v>
      </c>
      <c r="P56" s="1">
        <f t="shared" si="10"/>
        <v>5.365762802003478E-3</v>
      </c>
      <c r="Q56" s="127">
        <f t="shared" si="16"/>
        <v>33804.909</v>
      </c>
      <c r="R56" s="1">
        <f t="shared" si="11"/>
        <v>3.6247448908008454E-4</v>
      </c>
      <c r="S56" s="1">
        <v>0.1</v>
      </c>
      <c r="T56" s="1">
        <f t="shared" si="12"/>
        <v>3.6247448908008456E-5</v>
      </c>
      <c r="AA56" s="1" t="s">
        <v>54</v>
      </c>
      <c r="AB56" s="1">
        <v>12</v>
      </c>
      <c r="AD56" s="1" t="s">
        <v>52</v>
      </c>
      <c r="AG56" s="1" t="s">
        <v>53</v>
      </c>
    </row>
    <row r="57" spans="1:33" x14ac:dyDescent="0.2">
      <c r="A57" s="48" t="s">
        <v>63</v>
      </c>
      <c r="B57" s="49"/>
      <c r="C57" s="13">
        <v>48837.389000000003</v>
      </c>
      <c r="D57" s="13">
        <v>6.0000000000000001E-3</v>
      </c>
      <c r="E57" s="1">
        <f t="shared" si="14"/>
        <v>-10289.044319042188</v>
      </c>
      <c r="F57" s="1">
        <f t="shared" si="15"/>
        <v>-10289</v>
      </c>
      <c r="G57" s="1">
        <f t="shared" si="9"/>
        <v>-2.0662999995693099E-2</v>
      </c>
      <c r="I57" s="1">
        <f t="shared" si="13"/>
        <v>-2.0662999995693099E-2</v>
      </c>
      <c r="P57" s="1">
        <f t="shared" si="10"/>
        <v>5.365746012421191E-3</v>
      </c>
      <c r="Q57" s="127">
        <f t="shared" si="16"/>
        <v>33818.889000000003</v>
      </c>
      <c r="R57" s="1">
        <f t="shared" si="11"/>
        <v>6.7749561875492552E-4</v>
      </c>
      <c r="S57" s="1">
        <v>0.1</v>
      </c>
      <c r="T57" s="1">
        <f t="shared" si="12"/>
        <v>6.7749561875492549E-5</v>
      </c>
      <c r="AA57" s="1" t="s">
        <v>54</v>
      </c>
      <c r="AB57" s="1">
        <v>6</v>
      </c>
      <c r="AD57" s="1" t="s">
        <v>55</v>
      </c>
      <c r="AG57" s="1" t="s">
        <v>53</v>
      </c>
    </row>
    <row r="58" spans="1:33" x14ac:dyDescent="0.2">
      <c r="A58" s="48" t="s">
        <v>64</v>
      </c>
      <c r="B58" s="49"/>
      <c r="C58" s="13">
        <v>49158.411</v>
      </c>
      <c r="D58" s="13">
        <v>6.0000000000000001E-3</v>
      </c>
      <c r="E58" s="1">
        <f t="shared" si="14"/>
        <v>-9600.5001790950009</v>
      </c>
      <c r="F58" s="1">
        <f t="shared" si="15"/>
        <v>-9600.5</v>
      </c>
      <c r="G58" s="1">
        <f t="shared" si="9"/>
        <v>-8.3500002801883966E-5</v>
      </c>
      <c r="I58" s="1">
        <f t="shared" si="13"/>
        <v>-8.3500002801883966E-5</v>
      </c>
      <c r="P58" s="1">
        <f t="shared" si="10"/>
        <v>5.3657954432051024E-3</v>
      </c>
      <c r="Q58" s="127">
        <f t="shared" si="16"/>
        <v>34139.911</v>
      </c>
      <c r="R58" s="1">
        <f t="shared" si="11"/>
        <v>2.9694820857872479E-5</v>
      </c>
      <c r="S58" s="1">
        <v>0.1</v>
      </c>
      <c r="T58" s="1">
        <f t="shared" si="12"/>
        <v>2.9694820857872479E-6</v>
      </c>
      <c r="AA58" s="1" t="s">
        <v>65</v>
      </c>
      <c r="AB58" s="1">
        <v>12</v>
      </c>
      <c r="AD58" s="1" t="s">
        <v>52</v>
      </c>
      <c r="AG58" s="1" t="s">
        <v>53</v>
      </c>
    </row>
    <row r="59" spans="1:33" x14ac:dyDescent="0.2">
      <c r="A59" s="48" t="s">
        <v>66</v>
      </c>
      <c r="B59" s="49"/>
      <c r="C59" s="13">
        <v>49520.434000000001</v>
      </c>
      <c r="D59" s="13">
        <v>7.0000000000000001E-3</v>
      </c>
      <c r="E59" s="1">
        <f t="shared" si="14"/>
        <v>-8824.0150311110501</v>
      </c>
      <c r="F59" s="1">
        <f t="shared" si="15"/>
        <v>-8824</v>
      </c>
      <c r="G59" s="1">
        <f t="shared" si="9"/>
        <v>-7.0080000004963949E-3</v>
      </c>
      <c r="I59" s="1">
        <f t="shared" si="13"/>
        <v>-7.0080000004963949E-3</v>
      </c>
      <c r="P59" s="1">
        <f t="shared" si="10"/>
        <v>5.365778810952908E-3</v>
      </c>
      <c r="Q59" s="127">
        <f t="shared" si="16"/>
        <v>34501.934000000001</v>
      </c>
      <c r="R59" s="1">
        <f t="shared" si="11"/>
        <v>1.5311040207467171E-4</v>
      </c>
      <c r="S59" s="1">
        <v>0.1</v>
      </c>
      <c r="T59" s="1">
        <f t="shared" si="12"/>
        <v>1.531104020746717E-5</v>
      </c>
      <c r="AA59" s="1" t="s">
        <v>65</v>
      </c>
      <c r="AB59" s="1">
        <v>14</v>
      </c>
      <c r="AD59" s="1" t="s">
        <v>52</v>
      </c>
      <c r="AG59" s="1" t="s">
        <v>53</v>
      </c>
    </row>
    <row r="60" spans="1:33" x14ac:dyDescent="0.2">
      <c r="A60" s="48" t="s">
        <v>66</v>
      </c>
      <c r="B60" s="49"/>
      <c r="C60" s="13">
        <v>49534.428999999996</v>
      </c>
      <c r="D60" s="13">
        <v>6.0000000000000001E-3</v>
      </c>
      <c r="E60" s="1">
        <f t="shared" si="14"/>
        <v>-8793.9978508599852</v>
      </c>
      <c r="F60" s="1">
        <f t="shared" si="15"/>
        <v>-8794</v>
      </c>
      <c r="G60" s="1">
        <f t="shared" si="9"/>
        <v>1.0019999972428195E-3</v>
      </c>
      <c r="I60" s="1">
        <f t="shared" si="13"/>
        <v>1.0019999972428195E-3</v>
      </c>
      <c r="P60" s="1">
        <f t="shared" si="10"/>
        <v>5.3657980505137691E-3</v>
      </c>
      <c r="Q60" s="127">
        <f t="shared" si="16"/>
        <v>34515.928999999996</v>
      </c>
      <c r="R60" s="1">
        <f t="shared" si="11"/>
        <v>1.904273344973133E-5</v>
      </c>
      <c r="S60" s="1">
        <v>0.1</v>
      </c>
      <c r="T60" s="1">
        <f t="shared" si="12"/>
        <v>1.9042733449731331E-6</v>
      </c>
    </row>
    <row r="61" spans="1:33" x14ac:dyDescent="0.2">
      <c r="A61" s="48" t="s">
        <v>66</v>
      </c>
      <c r="B61" s="49" t="s">
        <v>51</v>
      </c>
      <c r="C61" s="13">
        <v>49544.415999999997</v>
      </c>
      <c r="D61" s="13">
        <v>4.0000000000000001E-3</v>
      </c>
      <c r="E61" s="1">
        <f t="shared" si="14"/>
        <v>-8772.5772306979597</v>
      </c>
      <c r="F61" s="1">
        <f t="shared" si="15"/>
        <v>-8772.5</v>
      </c>
      <c r="G61" s="1">
        <f t="shared" si="9"/>
        <v>-3.6007499998959247E-2</v>
      </c>
      <c r="I61" s="1">
        <f t="shared" si="13"/>
        <v>-3.6007499998959247E-2</v>
      </c>
      <c r="P61" s="1">
        <f t="shared" si="10"/>
        <v>5.3657091558000775E-3</v>
      </c>
      <c r="Q61" s="127">
        <f t="shared" si="16"/>
        <v>34525.915999999997</v>
      </c>
      <c r="R61" s="1">
        <f t="shared" si="11"/>
        <v>1.7117424357634607E-3</v>
      </c>
      <c r="S61" s="1">
        <v>0.1</v>
      </c>
      <c r="T61" s="1">
        <f t="shared" si="12"/>
        <v>1.7117424357634609E-4</v>
      </c>
      <c r="AA61" s="52">
        <v>-1069.5</v>
      </c>
      <c r="AB61" s="42">
        <v>8.6999999999999994E-3</v>
      </c>
      <c r="AC61" s="43">
        <v>7.3099999999999997E-3</v>
      </c>
      <c r="AD61" s="44"/>
      <c r="AE61" s="1">
        <v>1</v>
      </c>
    </row>
    <row r="62" spans="1:33" x14ac:dyDescent="0.2">
      <c r="A62" s="48" t="s">
        <v>66</v>
      </c>
      <c r="B62" s="49"/>
      <c r="C62" s="13">
        <v>49569.374000000003</v>
      </c>
      <c r="D62" s="13">
        <v>6.0000000000000001E-3</v>
      </c>
      <c r="E62" s="1">
        <f t="shared" si="14"/>
        <v>-8719.0460563709476</v>
      </c>
      <c r="F62" s="1">
        <f t="shared" si="15"/>
        <v>-8719</v>
      </c>
      <c r="G62" s="1">
        <f t="shared" si="9"/>
        <v>-2.1472999993420672E-2</v>
      </c>
      <c r="I62" s="1">
        <f t="shared" si="13"/>
        <v>-2.1472999993420672E-2</v>
      </c>
      <c r="P62" s="1">
        <f t="shared" si="10"/>
        <v>5.3657440668471862E-3</v>
      </c>
      <c r="Q62" s="127">
        <f t="shared" si="16"/>
        <v>34550.874000000003</v>
      </c>
      <c r="R62" s="1">
        <f t="shared" si="11"/>
        <v>7.203181827325632E-4</v>
      </c>
      <c r="S62" s="1">
        <v>0.1</v>
      </c>
      <c r="T62" s="1">
        <f t="shared" si="12"/>
        <v>7.2031818273256325E-5</v>
      </c>
    </row>
    <row r="63" spans="1:33" x14ac:dyDescent="0.2">
      <c r="A63" s="48" t="s">
        <v>67</v>
      </c>
      <c r="B63" s="49"/>
      <c r="C63" s="13">
        <v>50587.406000000003</v>
      </c>
      <c r="D63" s="13">
        <v>3.0000000000000001E-3</v>
      </c>
      <c r="E63" s="1">
        <f t="shared" si="14"/>
        <v>-6535.5197937511866</v>
      </c>
      <c r="F63" s="1">
        <f t="shared" si="15"/>
        <v>-6535.5</v>
      </c>
      <c r="G63" s="1">
        <f t="shared" si="9"/>
        <v>-9.2284999991534278E-3</v>
      </c>
      <c r="I63" s="1">
        <f t="shared" si="13"/>
        <v>-9.2284999991534278E-3</v>
      </c>
      <c r="P63" s="1">
        <f t="shared" si="10"/>
        <v>5.3657734774388496E-3</v>
      </c>
      <c r="Q63" s="127">
        <f t="shared" si="16"/>
        <v>35568.906000000003</v>
      </c>
      <c r="R63" s="1">
        <f t="shared" si="11"/>
        <v>2.1299281830956484E-4</v>
      </c>
      <c r="S63" s="1">
        <v>0.1</v>
      </c>
      <c r="T63" s="1">
        <f t="shared" si="12"/>
        <v>2.1299281830956485E-5</v>
      </c>
      <c r="AA63" s="53">
        <v>2081</v>
      </c>
      <c r="AB63" s="42">
        <v>-2.9999999999999997E-4</v>
      </c>
      <c r="AC63" s="43">
        <v>-4.0699999999999998E-3</v>
      </c>
      <c r="AD63" s="44"/>
      <c r="AE63" s="1">
        <v>15</v>
      </c>
    </row>
    <row r="64" spans="1:33" x14ac:dyDescent="0.2">
      <c r="A64" s="48" t="s">
        <v>68</v>
      </c>
      <c r="B64" s="49"/>
      <c r="C64" s="13">
        <v>50949.440300000002</v>
      </c>
      <c r="D64" s="13">
        <v>8.9999999999999998E-4</v>
      </c>
      <c r="E64" s="1">
        <f t="shared" si="14"/>
        <v>-5759.0104089586057</v>
      </c>
      <c r="F64" s="1">
        <f t="shared" si="15"/>
        <v>-5759</v>
      </c>
      <c r="G64" s="1">
        <f t="shared" si="9"/>
        <v>-4.8529999985476024E-3</v>
      </c>
      <c r="K64" s="1">
        <f>G64</f>
        <v>-4.8529999985476024E-3</v>
      </c>
      <c r="O64" s="1">
        <f t="shared" ref="O64:O95" ca="1" si="17">+C$11+C$12*F64</f>
        <v>-4.4884643985830548E-3</v>
      </c>
      <c r="P64" s="1">
        <f t="shared" si="10"/>
        <v>5.3657839871395765E-3</v>
      </c>
      <c r="Q64" s="127">
        <f t="shared" si="16"/>
        <v>35930.940300000002</v>
      </c>
      <c r="R64" s="1">
        <f t="shared" si="11"/>
        <v>1.0442354614613676E-4</v>
      </c>
      <c r="S64" s="1">
        <v>1</v>
      </c>
      <c r="T64" s="1">
        <f t="shared" si="12"/>
        <v>1.0442354614613676E-4</v>
      </c>
      <c r="AA64" s="54">
        <v>2134.5</v>
      </c>
      <c r="AB64" s="42">
        <v>-2.0000000000000001E-4</v>
      </c>
      <c r="AC64" s="43">
        <v>-4.0099999999999997E-3</v>
      </c>
      <c r="AD64" s="44"/>
      <c r="AE64" s="1">
        <v>15</v>
      </c>
    </row>
    <row r="65" spans="1:31" x14ac:dyDescent="0.2">
      <c r="A65" s="55" t="s">
        <v>69</v>
      </c>
      <c r="B65" s="56" t="s">
        <v>48</v>
      </c>
      <c r="C65" s="57">
        <v>51274.883999999998</v>
      </c>
      <c r="D65" s="55" t="s">
        <v>65</v>
      </c>
      <c r="E65" s="1">
        <f t="shared" si="14"/>
        <v>-5060.9823843443119</v>
      </c>
      <c r="F65" s="1">
        <f t="shared" si="15"/>
        <v>-5061</v>
      </c>
      <c r="G65" s="1">
        <f t="shared" si="9"/>
        <v>8.2130000009783544E-3</v>
      </c>
      <c r="K65" s="1">
        <f>G65</f>
        <v>8.2130000009783544E-3</v>
      </c>
      <c r="O65" s="1">
        <f t="shared" ca="1" si="17"/>
        <v>-3.8648245594102523E-3</v>
      </c>
      <c r="P65" s="1">
        <f t="shared" si="10"/>
        <v>5.365815370920797E-3</v>
      </c>
      <c r="Q65" s="127">
        <f t="shared" si="16"/>
        <v>36256.383999999998</v>
      </c>
      <c r="R65" s="1">
        <f t="shared" si="11"/>
        <v>8.1064603176359898E-6</v>
      </c>
      <c r="S65" s="1">
        <v>1</v>
      </c>
      <c r="T65" s="1">
        <f t="shared" si="12"/>
        <v>8.1064603176359898E-6</v>
      </c>
    </row>
    <row r="66" spans="1:31" x14ac:dyDescent="0.2">
      <c r="A66" s="13" t="s">
        <v>70</v>
      </c>
      <c r="B66" s="46" t="s">
        <v>48</v>
      </c>
      <c r="C66" s="13">
        <v>51660.4476</v>
      </c>
      <c r="D66" s="13">
        <v>2.0000000000000001E-4</v>
      </c>
      <c r="E66" s="1">
        <f t="shared" si="14"/>
        <v>-4234.0061728792261</v>
      </c>
      <c r="F66" s="1">
        <f t="shared" si="15"/>
        <v>-4234</v>
      </c>
      <c r="G66" s="1">
        <f t="shared" si="9"/>
        <v>-2.8779999993275851E-3</v>
      </c>
      <c r="K66" s="1">
        <f>G66</f>
        <v>-2.8779999993275851E-3</v>
      </c>
      <c r="O66" s="1">
        <f t="shared" ca="1" si="17"/>
        <v>-3.1259275006768595E-3</v>
      </c>
      <c r="P66" s="1">
        <f t="shared" si="10"/>
        <v>5.365788730976419E-3</v>
      </c>
      <c r="Q66" s="127">
        <f t="shared" si="16"/>
        <v>36641.9476</v>
      </c>
      <c r="R66" s="1">
        <f t="shared" si="11"/>
        <v>6.7960052629887285E-5</v>
      </c>
      <c r="S66" s="1">
        <v>1</v>
      </c>
      <c r="T66" s="1">
        <f t="shared" si="12"/>
        <v>6.7960052629887285E-5</v>
      </c>
      <c r="AA66" s="54">
        <v>2152.5</v>
      </c>
      <c r="AB66" s="42">
        <v>4.0000000000000002E-4</v>
      </c>
      <c r="AC66" s="43">
        <v>-3.4299999999999999E-3</v>
      </c>
      <c r="AD66" s="44"/>
      <c r="AE66" s="1">
        <v>16</v>
      </c>
    </row>
    <row r="67" spans="1:31" x14ac:dyDescent="0.2">
      <c r="A67" s="37" t="s">
        <v>71</v>
      </c>
      <c r="B67" s="38" t="s">
        <v>48</v>
      </c>
      <c r="C67" s="39">
        <v>51673.042999999998</v>
      </c>
      <c r="D67" s="37" t="s">
        <v>36</v>
      </c>
      <c r="E67" s="1">
        <f t="shared" si="14"/>
        <v>-4206.9909251382933</v>
      </c>
      <c r="F67" s="1">
        <f t="shared" si="15"/>
        <v>-4207</v>
      </c>
      <c r="G67" s="1">
        <f t="shared" si="9"/>
        <v>4.2309999989811331E-3</v>
      </c>
      <c r="J67" s="1">
        <f>G67</f>
        <v>4.2309999989811331E-3</v>
      </c>
      <c r="O67" s="1">
        <f t="shared" ca="1" si="17"/>
        <v>-3.1018038965827826E-3</v>
      </c>
      <c r="P67" s="1">
        <f t="shared" si="10"/>
        <v>5.3658058063861423E-3</v>
      </c>
      <c r="Q67" s="127">
        <f t="shared" si="16"/>
        <v>36654.542999999998</v>
      </c>
      <c r="R67" s="1">
        <f t="shared" si="11"/>
        <v>1.2877842205201349E-6</v>
      </c>
      <c r="S67" s="1">
        <v>1</v>
      </c>
      <c r="T67" s="1">
        <f t="shared" si="12"/>
        <v>1.2877842205201349E-6</v>
      </c>
    </row>
    <row r="68" spans="1:31" x14ac:dyDescent="0.2">
      <c r="A68" s="37" t="s">
        <v>71</v>
      </c>
      <c r="B68" s="38" t="s">
        <v>48</v>
      </c>
      <c r="C68" s="39">
        <v>51694.015599999999</v>
      </c>
      <c r="D68" s="37" t="s">
        <v>36</v>
      </c>
      <c r="E68" s="1">
        <f t="shared" si="14"/>
        <v>-4162.0078372830776</v>
      </c>
      <c r="F68" s="1">
        <f t="shared" si="15"/>
        <v>-4162</v>
      </c>
      <c r="G68" s="1">
        <f t="shared" si="9"/>
        <v>-3.6540000000968575E-3</v>
      </c>
      <c r="J68" s="1">
        <f>G68</f>
        <v>-3.6540000000968575E-3</v>
      </c>
      <c r="O68" s="1">
        <f t="shared" ca="1" si="17"/>
        <v>-3.061597889759321E-3</v>
      </c>
      <c r="P68" s="1">
        <f t="shared" si="10"/>
        <v>5.3657868670688915E-3</v>
      </c>
      <c r="Q68" s="127">
        <f t="shared" si="16"/>
        <v>36675.515599999999</v>
      </c>
      <c r="R68" s="1">
        <f t="shared" si="11"/>
        <v>8.1356555129095712E-5</v>
      </c>
      <c r="S68" s="1">
        <v>1</v>
      </c>
      <c r="T68" s="1">
        <f t="shared" si="12"/>
        <v>8.1356555129095712E-5</v>
      </c>
    </row>
    <row r="69" spans="1:31" x14ac:dyDescent="0.2">
      <c r="A69" s="45" t="s">
        <v>49</v>
      </c>
      <c r="B69" s="58" t="s">
        <v>51</v>
      </c>
      <c r="C69" s="50">
        <v>52001.506000000001</v>
      </c>
      <c r="D69" s="47" t="s">
        <v>37</v>
      </c>
      <c r="E69" s="1">
        <f t="shared" si="14"/>
        <v>-3502.4869539479155</v>
      </c>
      <c r="F69" s="1">
        <f t="shared" si="15"/>
        <v>-3502.5</v>
      </c>
      <c r="G69" s="1">
        <f t="shared" si="9"/>
        <v>6.0825000036857091E-3</v>
      </c>
      <c r="K69" s="1">
        <f>G69</f>
        <v>6.0825000036857091E-3</v>
      </c>
      <c r="O69" s="1">
        <f t="shared" ca="1" si="17"/>
        <v>-2.4723565230910351E-3</v>
      </c>
      <c r="P69" s="1">
        <f t="shared" si="10"/>
        <v>5.3658102535825728E-3</v>
      </c>
      <c r="Q69" s="127">
        <f t="shared" si="16"/>
        <v>36983.006000000001</v>
      </c>
      <c r="R69" s="1">
        <f t="shared" si="11"/>
        <v>5.136441979028959E-7</v>
      </c>
      <c r="S69" s="1">
        <v>1</v>
      </c>
      <c r="T69" s="1">
        <f t="shared" si="12"/>
        <v>5.136441979028959E-7</v>
      </c>
      <c r="AA69" s="53">
        <v>4226</v>
      </c>
      <c r="AB69" s="42">
        <v>1E-4</v>
      </c>
      <c r="AC69" s="42">
        <v>-5.3E-3</v>
      </c>
      <c r="AD69" s="44"/>
      <c r="AE69" s="1">
        <v>15</v>
      </c>
    </row>
    <row r="70" spans="1:31" x14ac:dyDescent="0.2">
      <c r="A70" s="37" t="s">
        <v>71</v>
      </c>
      <c r="B70" s="38" t="s">
        <v>48</v>
      </c>
      <c r="C70" s="39">
        <v>52397.097999999998</v>
      </c>
      <c r="D70" s="37" t="s">
        <v>36</v>
      </c>
      <c r="E70" s="1">
        <f t="shared" si="14"/>
        <v>-2654.0013255175022</v>
      </c>
      <c r="F70" s="1">
        <f t="shared" si="15"/>
        <v>-2654</v>
      </c>
      <c r="G70" s="1">
        <f t="shared" si="9"/>
        <v>-6.1799999821232632E-4</v>
      </c>
      <c r="J70" s="1">
        <f>G70</f>
        <v>-6.1799999821232632E-4</v>
      </c>
      <c r="O70" s="1">
        <f t="shared" ca="1" si="17"/>
        <v>-1.7142499277642102E-3</v>
      </c>
      <c r="P70" s="1">
        <f t="shared" si="10"/>
        <v>5.3657941593667925E-3</v>
      </c>
      <c r="Q70" s="127">
        <f t="shared" si="16"/>
        <v>37378.597999999998</v>
      </c>
      <c r="R70" s="1">
        <f t="shared" si="11"/>
        <v>3.5805792520277994E-5</v>
      </c>
      <c r="S70" s="1">
        <v>1</v>
      </c>
      <c r="T70" s="1">
        <f t="shared" si="12"/>
        <v>3.5805792520277994E-5</v>
      </c>
    </row>
    <row r="71" spans="1:31" x14ac:dyDescent="0.2">
      <c r="A71" s="37" t="s">
        <v>71</v>
      </c>
      <c r="B71" s="38" t="s">
        <v>51</v>
      </c>
      <c r="C71" s="39">
        <v>52791.995900000002</v>
      </c>
      <c r="D71" s="37" t="s">
        <v>36</v>
      </c>
      <c r="E71" s="1">
        <f t="shared" si="14"/>
        <v>-1807.0044376953113</v>
      </c>
      <c r="F71" s="1">
        <f t="shared" si="15"/>
        <v>-1807</v>
      </c>
      <c r="G71" s="1">
        <f t="shared" si="9"/>
        <v>-2.0689999946625903E-3</v>
      </c>
      <c r="J71" s="1">
        <f>G71</f>
        <v>-2.0689999946625903E-3</v>
      </c>
      <c r="O71" s="1">
        <f t="shared" ca="1" si="17"/>
        <v>-9.5748353266483462E-4</v>
      </c>
      <c r="P71" s="1">
        <f t="shared" si="10"/>
        <v>5.3657906741480452E-3</v>
      </c>
      <c r="Q71" s="127">
        <f t="shared" si="16"/>
        <v>37773.495900000002</v>
      </c>
      <c r="R71" s="1">
        <f t="shared" si="11"/>
        <v>5.5276112289033693E-5</v>
      </c>
      <c r="S71" s="1">
        <v>1</v>
      </c>
      <c r="T71" s="1">
        <f t="shared" si="12"/>
        <v>5.5276112289033693E-5</v>
      </c>
    </row>
    <row r="72" spans="1:31" x14ac:dyDescent="0.2">
      <c r="A72" s="37" t="s">
        <v>72</v>
      </c>
      <c r="B72" s="38" t="s">
        <v>48</v>
      </c>
      <c r="C72" s="39">
        <v>53029.3102</v>
      </c>
      <c r="D72" s="37" t="s">
        <v>36</v>
      </c>
      <c r="E72" s="1">
        <f t="shared" si="14"/>
        <v>-1298.0007850152174</v>
      </c>
      <c r="F72" s="1">
        <f t="shared" si="15"/>
        <v>-1298</v>
      </c>
      <c r="G72" s="1">
        <f t="shared" si="9"/>
        <v>-3.6600000021280721E-4</v>
      </c>
      <c r="J72" s="1">
        <f>G72</f>
        <v>-3.6600000021280721E-4</v>
      </c>
      <c r="O72" s="1">
        <f t="shared" ca="1" si="17"/>
        <v>-5.0270892215056981E-4</v>
      </c>
      <c r="P72" s="1">
        <f t="shared" si="10"/>
        <v>5.3657947646563254E-3</v>
      </c>
      <c r="Q72" s="127">
        <f t="shared" si="16"/>
        <v>38010.8102</v>
      </c>
      <c r="R72" s="1">
        <f t="shared" si="11"/>
        <v>3.2853471226581192E-5</v>
      </c>
      <c r="S72" s="1">
        <v>1</v>
      </c>
      <c r="T72" s="1">
        <f t="shared" si="12"/>
        <v>3.2853471226581192E-5</v>
      </c>
    </row>
    <row r="73" spans="1:31" x14ac:dyDescent="0.2">
      <c r="A73" s="59" t="s">
        <v>73</v>
      </c>
      <c r="B73" s="49" t="s">
        <v>51</v>
      </c>
      <c r="C73" s="13">
        <v>53143.771500000003</v>
      </c>
      <c r="D73" s="13">
        <v>2.9999999999999997E-4</v>
      </c>
      <c r="E73" s="1">
        <f t="shared" si="14"/>
        <v>-1052.4984288971334</v>
      </c>
      <c r="F73" s="1">
        <f t="shared" si="15"/>
        <v>-1052.5</v>
      </c>
      <c r="G73" s="1">
        <f t="shared" si="9"/>
        <v>7.325000042328611E-4</v>
      </c>
      <c r="K73" s="1">
        <f>G73</f>
        <v>7.325000042328611E-4</v>
      </c>
      <c r="O73" s="1">
        <f t="shared" ca="1" si="17"/>
        <v>-2.8336281825812977E-4</v>
      </c>
      <c r="P73" s="1">
        <f t="shared" si="10"/>
        <v>5.3657974031902644E-3</v>
      </c>
      <c r="Q73" s="127">
        <f t="shared" si="16"/>
        <v>38125.271500000003</v>
      </c>
      <c r="R73" s="1">
        <f t="shared" si="11"/>
        <v>2.1467444787185439E-5</v>
      </c>
      <c r="S73" s="1">
        <v>1</v>
      </c>
      <c r="T73" s="1">
        <f t="shared" si="12"/>
        <v>2.1467444787185439E-5</v>
      </c>
    </row>
    <row r="74" spans="1:31" x14ac:dyDescent="0.2">
      <c r="A74" s="37" t="s">
        <v>71</v>
      </c>
      <c r="B74" s="38" t="s">
        <v>51</v>
      </c>
      <c r="C74" s="39">
        <v>53161.405200000001</v>
      </c>
      <c r="D74" s="37" t="s">
        <v>36</v>
      </c>
      <c r="E74" s="1">
        <f t="shared" si="14"/>
        <v>-1014.6767817807806</v>
      </c>
      <c r="F74" s="1">
        <f t="shared" si="15"/>
        <v>-1014.5</v>
      </c>
      <c r="O74" s="1">
        <f t="shared" ca="1" si="17"/>
        <v>-2.4941107916276234E-4</v>
      </c>
      <c r="P74" s="1">
        <f>+D$11+D$12*U74+D$13*U74^2</f>
        <v>5.3655976719543226E-3</v>
      </c>
      <c r="Q74" s="127">
        <f t="shared" si="16"/>
        <v>38142.905200000001</v>
      </c>
      <c r="U74" s="1">
        <f>+C74-(C$7+F74*C$8)</f>
        <v>-8.2421499995689373E-2</v>
      </c>
    </row>
    <row r="75" spans="1:31" x14ac:dyDescent="0.2">
      <c r="A75" s="13" t="s">
        <v>74</v>
      </c>
      <c r="B75" s="58" t="s">
        <v>48</v>
      </c>
      <c r="C75" s="50">
        <v>53470.366900000001</v>
      </c>
      <c r="D75" s="47" t="s">
        <v>37</v>
      </c>
      <c r="E75" s="1">
        <f t="shared" si="14"/>
        <v>-352.00018016742456</v>
      </c>
      <c r="F75" s="1">
        <f t="shared" si="15"/>
        <v>-352</v>
      </c>
      <c r="G75" s="1">
        <f t="shared" ref="G75:G112" si="18">+C75-(C$7+F75*C$8)</f>
        <v>-8.3999999333173037E-5</v>
      </c>
      <c r="K75" s="1">
        <f>G75</f>
        <v>-8.3999999333173037E-5</v>
      </c>
      <c r="O75" s="1">
        <f t="shared" ca="1" si="17"/>
        <v>3.4251068796042124E-4</v>
      </c>
      <c r="P75" s="1">
        <f t="shared" ref="P75:P112" si="19">+D$11+D$12*G75+D$13*G75^2</f>
        <v>5.3657954420041395E-3</v>
      </c>
      <c r="Q75" s="127">
        <f t="shared" si="16"/>
        <v>38451.866900000001</v>
      </c>
      <c r="R75" s="1">
        <f t="shared" ref="R75:R112" si="20">+(G75-P75)^2</f>
        <v>2.9700270352420952E-5</v>
      </c>
      <c r="S75" s="1">
        <v>1</v>
      </c>
      <c r="T75" s="1">
        <f t="shared" ref="T75:T112" si="21">+S75*R75</f>
        <v>2.9700270352420952E-5</v>
      </c>
    </row>
    <row r="76" spans="1:31" x14ac:dyDescent="0.2">
      <c r="A76" s="37" t="s">
        <v>71</v>
      </c>
      <c r="B76" s="38" t="s">
        <v>51</v>
      </c>
      <c r="C76" s="39">
        <v>53494.146099999998</v>
      </c>
      <c r="D76" s="37" t="s">
        <v>36</v>
      </c>
      <c r="E76" s="1">
        <f t="shared" si="14"/>
        <v>-300.99735539955697</v>
      </c>
      <c r="F76" s="1">
        <f t="shared" si="15"/>
        <v>-301</v>
      </c>
      <c r="G76" s="1">
        <f t="shared" si="18"/>
        <v>1.2329999954090454E-3</v>
      </c>
      <c r="J76" s="1">
        <f>G76</f>
        <v>1.2329999954090454E-3</v>
      </c>
      <c r="O76" s="1">
        <f t="shared" ca="1" si="17"/>
        <v>3.8807749569367764E-4</v>
      </c>
      <c r="P76" s="1">
        <f t="shared" si="19"/>
        <v>5.3657986053624951E-3</v>
      </c>
      <c r="Q76" s="127">
        <f t="shared" si="16"/>
        <v>38475.646099999998</v>
      </c>
      <c r="R76" s="1">
        <f t="shared" si="20"/>
        <v>1.7080024350433168E-5</v>
      </c>
      <c r="S76" s="1">
        <v>1</v>
      </c>
      <c r="T76" s="1">
        <f t="shared" si="21"/>
        <v>1.7080024350433168E-5</v>
      </c>
    </row>
    <row r="77" spans="1:31" x14ac:dyDescent="0.2">
      <c r="A77" s="37" t="s">
        <v>71</v>
      </c>
      <c r="B77" s="38" t="s">
        <v>51</v>
      </c>
      <c r="C77" s="39">
        <v>53495.077299999997</v>
      </c>
      <c r="D77" s="37" t="s">
        <v>36</v>
      </c>
      <c r="E77" s="1">
        <f t="shared" si="14"/>
        <v>-299.00007078006615</v>
      </c>
      <c r="F77" s="1">
        <f t="shared" si="15"/>
        <v>-299</v>
      </c>
      <c r="G77" s="1">
        <f t="shared" si="18"/>
        <v>-3.300000389572233E-5</v>
      </c>
      <c r="J77" s="1">
        <f>G77</f>
        <v>-3.300000389572233E-5</v>
      </c>
      <c r="O77" s="1">
        <f t="shared" ca="1" si="17"/>
        <v>3.8986442933027594E-4</v>
      </c>
      <c r="P77" s="1">
        <f t="shared" si="19"/>
        <v>5.3657955645031999E-3</v>
      </c>
      <c r="Q77" s="127">
        <f t="shared" si="16"/>
        <v>38476.577299999997</v>
      </c>
      <c r="R77" s="1">
        <f t="shared" si="20"/>
        <v>2.9146993589363842E-5</v>
      </c>
      <c r="S77" s="1">
        <v>1</v>
      </c>
      <c r="T77" s="1">
        <f t="shared" si="21"/>
        <v>2.9146993589363842E-5</v>
      </c>
    </row>
    <row r="78" spans="1:31" x14ac:dyDescent="0.2">
      <c r="A78" s="37" t="s">
        <v>72</v>
      </c>
      <c r="B78" s="38" t="s">
        <v>51</v>
      </c>
      <c r="C78" s="39">
        <v>53495.077700000002</v>
      </c>
      <c r="D78" s="37" t="s">
        <v>36</v>
      </c>
      <c r="E78" s="1">
        <f t="shared" si="14"/>
        <v>-298.99921283992796</v>
      </c>
      <c r="F78" s="1">
        <f t="shared" si="15"/>
        <v>-299</v>
      </c>
      <c r="G78" s="1">
        <f t="shared" si="18"/>
        <v>3.6700000055134296E-4</v>
      </c>
      <c r="J78" s="1">
        <f>G78</f>
        <v>3.6700000055134296E-4</v>
      </c>
      <c r="O78" s="1">
        <f t="shared" ca="1" si="17"/>
        <v>3.8986442933027594E-4</v>
      </c>
      <c r="P78" s="1">
        <f t="shared" si="19"/>
        <v>5.3657965252802454E-3</v>
      </c>
      <c r="Q78" s="127">
        <f t="shared" si="16"/>
        <v>38476.577700000002</v>
      </c>
      <c r="R78" s="1">
        <f t="shared" si="20"/>
        <v>2.4987966695641751E-5</v>
      </c>
      <c r="S78" s="1">
        <v>1</v>
      </c>
      <c r="T78" s="1">
        <f t="shared" si="21"/>
        <v>2.4987966695641751E-5</v>
      </c>
    </row>
    <row r="79" spans="1:31" x14ac:dyDescent="0.2">
      <c r="A79" s="13" t="s">
        <v>74</v>
      </c>
      <c r="B79" s="58" t="s">
        <v>51</v>
      </c>
      <c r="C79" s="50">
        <v>53495.310599999997</v>
      </c>
      <c r="D79" s="47" t="s">
        <v>37</v>
      </c>
      <c r="E79" s="1">
        <f t="shared" si="14"/>
        <v>-298.49967720003241</v>
      </c>
      <c r="F79" s="1">
        <f t="shared" si="15"/>
        <v>-298.5</v>
      </c>
      <c r="G79" s="1">
        <f t="shared" si="18"/>
        <v>1.5049999637994915E-4</v>
      </c>
      <c r="K79" s="1">
        <f>G79</f>
        <v>1.5049999637994915E-4</v>
      </c>
      <c r="O79" s="1">
        <f t="shared" ca="1" si="17"/>
        <v>3.9031116273942552E-4</v>
      </c>
      <c r="P79" s="1">
        <f t="shared" si="19"/>
        <v>5.3657960052596659E-3</v>
      </c>
      <c r="Q79" s="127">
        <f t="shared" si="16"/>
        <v>38476.810599999997</v>
      </c>
      <c r="R79" s="1">
        <f t="shared" si="20"/>
        <v>2.7199312460236702E-5</v>
      </c>
      <c r="S79" s="1">
        <v>1</v>
      </c>
      <c r="T79" s="1">
        <f t="shared" si="21"/>
        <v>2.7199312460236702E-5</v>
      </c>
    </row>
    <row r="80" spans="1:31" x14ac:dyDescent="0.2">
      <c r="A80" s="37" t="s">
        <v>72</v>
      </c>
      <c r="B80" s="38" t="s">
        <v>48</v>
      </c>
      <c r="C80" s="39">
        <v>53498.108899999999</v>
      </c>
      <c r="D80" s="37" t="s">
        <v>36</v>
      </c>
      <c r="E80" s="1">
        <f t="shared" si="14"/>
        <v>-292.49774254503757</v>
      </c>
      <c r="F80" s="1">
        <f t="shared" si="15"/>
        <v>-292.5</v>
      </c>
      <c r="G80" s="1">
        <f t="shared" si="18"/>
        <v>1.0524999961489812E-3</v>
      </c>
      <c r="J80" s="1">
        <f>G80</f>
        <v>1.0524999961489812E-3</v>
      </c>
      <c r="O80" s="1">
        <f t="shared" ca="1" si="17"/>
        <v>3.9567196364922037E-4</v>
      </c>
      <c r="P80" s="1">
        <f t="shared" si="19"/>
        <v>5.3657981718118648E-3</v>
      </c>
      <c r="Q80" s="127">
        <f t="shared" si="16"/>
        <v>38479.608899999999</v>
      </c>
      <c r="R80" s="1">
        <f t="shared" si="20"/>
        <v>1.860454115217676E-5</v>
      </c>
      <c r="S80" s="1">
        <v>1</v>
      </c>
      <c r="T80" s="1">
        <f t="shared" si="21"/>
        <v>1.860454115217676E-5</v>
      </c>
    </row>
    <row r="81" spans="1:20" x14ac:dyDescent="0.2">
      <c r="A81" s="13" t="s">
        <v>75</v>
      </c>
      <c r="B81" s="58" t="s">
        <v>51</v>
      </c>
      <c r="C81" s="50">
        <v>53503.703399999897</v>
      </c>
      <c r="D81" s="47" t="s">
        <v>37</v>
      </c>
      <c r="E81" s="1">
        <f t="shared" si="14"/>
        <v>-280.49837742095286</v>
      </c>
      <c r="F81" s="1">
        <f t="shared" si="15"/>
        <v>-280.5</v>
      </c>
      <c r="G81" s="1">
        <f t="shared" si="18"/>
        <v>7.5649989594239742E-4</v>
      </c>
      <c r="K81" s="1">
        <f>G81</f>
        <v>7.5649989594239742E-4</v>
      </c>
      <c r="O81" s="1">
        <f t="shared" ca="1" si="17"/>
        <v>4.0639356546881008E-4</v>
      </c>
      <c r="P81" s="1">
        <f t="shared" si="19"/>
        <v>5.3657974608366261E-3</v>
      </c>
      <c r="Q81" s="127">
        <f t="shared" si="16"/>
        <v>38485.203399999897</v>
      </c>
      <c r="R81" s="1">
        <f t="shared" si="20"/>
        <v>2.1245624041739867E-5</v>
      </c>
      <c r="S81" s="1">
        <v>1</v>
      </c>
      <c r="T81" s="1">
        <f t="shared" si="21"/>
        <v>2.1245624041739867E-5</v>
      </c>
    </row>
    <row r="82" spans="1:20" x14ac:dyDescent="0.2">
      <c r="A82" s="60" t="s">
        <v>76</v>
      </c>
      <c r="B82" s="46" t="s">
        <v>51</v>
      </c>
      <c r="C82" s="61">
        <v>53503.703399999999</v>
      </c>
      <c r="D82" s="61">
        <v>4.0000000000000002E-4</v>
      </c>
      <c r="E82" s="1">
        <f t="shared" si="14"/>
        <v>-280.49837742073441</v>
      </c>
      <c r="F82" s="1">
        <f t="shared" si="15"/>
        <v>-280.5</v>
      </c>
      <c r="G82" s="1">
        <f t="shared" si="18"/>
        <v>7.5649999780580401E-4</v>
      </c>
      <c r="K82" s="1">
        <f>G82</f>
        <v>7.5649999780580401E-4</v>
      </c>
      <c r="O82" s="1">
        <f t="shared" ca="1" si="17"/>
        <v>4.0639356546881008E-4</v>
      </c>
      <c r="P82" s="1">
        <f t="shared" si="19"/>
        <v>5.3657974608368707E-3</v>
      </c>
      <c r="Q82" s="127">
        <f t="shared" si="16"/>
        <v>38485.203399999999</v>
      </c>
      <c r="R82" s="1">
        <f t="shared" si="20"/>
        <v>2.1245623102704627E-5</v>
      </c>
      <c r="S82" s="1">
        <v>1</v>
      </c>
      <c r="T82" s="1">
        <f t="shared" si="21"/>
        <v>2.1245623102704627E-5</v>
      </c>
    </row>
    <row r="83" spans="1:20" x14ac:dyDescent="0.2">
      <c r="A83" s="37" t="s">
        <v>72</v>
      </c>
      <c r="B83" s="38" t="s">
        <v>51</v>
      </c>
      <c r="C83" s="39">
        <v>53522.117400000003</v>
      </c>
      <c r="D83" s="37" t="s">
        <v>36</v>
      </c>
      <c r="E83" s="1">
        <f t="shared" si="14"/>
        <v>-241.00310359840884</v>
      </c>
      <c r="F83" s="1">
        <f t="shared" si="15"/>
        <v>-241</v>
      </c>
      <c r="G83" s="1">
        <f t="shared" si="18"/>
        <v>-1.446999995096121E-3</v>
      </c>
      <c r="J83" s="1">
        <f>G83</f>
        <v>-1.446999995096121E-3</v>
      </c>
      <c r="O83" s="1">
        <f t="shared" ca="1" si="17"/>
        <v>4.4168550479162629E-4</v>
      </c>
      <c r="P83" s="1">
        <f t="shared" si="19"/>
        <v>5.3657921681563685E-3</v>
      </c>
      <c r="Q83" s="127">
        <f t="shared" si="16"/>
        <v>38503.617400000003</v>
      </c>
      <c r="R83" s="1">
        <f t="shared" si="20"/>
        <v>4.6414137059674536E-5</v>
      </c>
      <c r="S83" s="1">
        <v>1</v>
      </c>
      <c r="T83" s="1">
        <f t="shared" si="21"/>
        <v>4.6414137059674536E-5</v>
      </c>
    </row>
    <row r="84" spans="1:20" x14ac:dyDescent="0.2">
      <c r="A84" s="55" t="s">
        <v>77</v>
      </c>
      <c r="B84" s="56" t="s">
        <v>48</v>
      </c>
      <c r="C84" s="57">
        <v>53634.481</v>
      </c>
      <c r="D84" s="55" t="s">
        <v>65</v>
      </c>
      <c r="E84" s="1">
        <f t="shared" si="14"/>
        <v>0</v>
      </c>
      <c r="F84" s="1">
        <f t="shared" si="15"/>
        <v>0</v>
      </c>
      <c r="G84" s="1">
        <f t="shared" si="18"/>
        <v>0</v>
      </c>
      <c r="K84" s="1">
        <f>G84</f>
        <v>0</v>
      </c>
      <c r="O84" s="1">
        <f t="shared" ca="1" si="17"/>
        <v>6.5701100800172026E-4</v>
      </c>
      <c r="P84" s="1">
        <f t="shared" si="19"/>
        <v>5.3657956437673151E-3</v>
      </c>
      <c r="Q84" s="127">
        <f t="shared" si="16"/>
        <v>38615.981</v>
      </c>
      <c r="R84" s="1">
        <f t="shared" si="20"/>
        <v>2.8791762890672295E-5</v>
      </c>
      <c r="S84" s="1">
        <v>1</v>
      </c>
      <c r="T84" s="1">
        <f t="shared" si="21"/>
        <v>2.8791762890672295E-5</v>
      </c>
    </row>
    <row r="85" spans="1:20" x14ac:dyDescent="0.2">
      <c r="A85" s="37" t="s">
        <v>78</v>
      </c>
      <c r="B85" s="38" t="s">
        <v>48</v>
      </c>
      <c r="C85" s="39">
        <v>53824.241900000001</v>
      </c>
      <c r="D85" s="37" t="s">
        <v>36</v>
      </c>
      <c r="E85" s="1">
        <f t="shared" ref="E85:E112" si="22">+(C85-C$7)/C$8</f>
        <v>407.0087273959611</v>
      </c>
      <c r="F85" s="1">
        <f t="shared" ref="F85:F112" si="23">ROUND(2*E85,0)/2</f>
        <v>407</v>
      </c>
      <c r="G85" s="1">
        <f t="shared" si="18"/>
        <v>4.0690000023460016E-3</v>
      </c>
      <c r="J85" s="1">
        <f t="shared" ref="J85:J90" si="24">G85</f>
        <v>4.0690000023460016E-3</v>
      </c>
      <c r="O85" s="1">
        <f t="shared" ca="1" si="17"/>
        <v>1.0206520030494723E-3</v>
      </c>
      <c r="P85" s="1">
        <f t="shared" si="19"/>
        <v>5.3658054172714712E-3</v>
      </c>
      <c r="Q85" s="127">
        <f t="shared" ref="Q85:Q112" si="25">+C85-15018.5</f>
        <v>38805.741900000001</v>
      </c>
      <c r="R85" s="1">
        <f t="shared" si="20"/>
        <v>1.6817042841800195E-6</v>
      </c>
      <c r="S85" s="1">
        <v>1</v>
      </c>
      <c r="T85" s="1">
        <f t="shared" si="21"/>
        <v>1.6817042841800195E-6</v>
      </c>
    </row>
    <row r="86" spans="1:20" x14ac:dyDescent="0.2">
      <c r="A86" s="37" t="s">
        <v>78</v>
      </c>
      <c r="B86" s="38" t="s">
        <v>51</v>
      </c>
      <c r="C86" s="39">
        <v>53828.199000000001</v>
      </c>
      <c r="D86" s="37" t="s">
        <v>36</v>
      </c>
      <c r="E86" s="1">
        <f t="shared" si="22"/>
        <v>415.496114603644</v>
      </c>
      <c r="F86" s="1">
        <f t="shared" si="23"/>
        <v>415.5</v>
      </c>
      <c r="G86" s="1">
        <f t="shared" si="18"/>
        <v>-1.8114999984391034E-3</v>
      </c>
      <c r="J86" s="1">
        <f t="shared" si="24"/>
        <v>-1.8114999984391034E-3</v>
      </c>
      <c r="O86" s="1">
        <f t="shared" ca="1" si="17"/>
        <v>1.028246471005015E-3</v>
      </c>
      <c r="P86" s="1">
        <f t="shared" si="19"/>
        <v>5.3657912926482676E-3</v>
      </c>
      <c r="Q86" s="127">
        <f t="shared" si="25"/>
        <v>38809.699000000001</v>
      </c>
      <c r="R86" s="1">
        <f t="shared" si="20"/>
        <v>5.1513510277118621E-5</v>
      </c>
      <c r="S86" s="1">
        <v>1</v>
      </c>
      <c r="T86" s="1">
        <f t="shared" si="21"/>
        <v>5.1513510277118621E-5</v>
      </c>
    </row>
    <row r="87" spans="1:20" x14ac:dyDescent="0.2">
      <c r="A87" s="37" t="s">
        <v>78</v>
      </c>
      <c r="B87" s="38" t="s">
        <v>51</v>
      </c>
      <c r="C87" s="39">
        <v>53828.199399999998</v>
      </c>
      <c r="D87" s="37" t="s">
        <v>36</v>
      </c>
      <c r="E87" s="1">
        <f t="shared" si="22"/>
        <v>415.49697254376656</v>
      </c>
      <c r="F87" s="1">
        <f t="shared" si="23"/>
        <v>415.5</v>
      </c>
      <c r="G87" s="1">
        <f t="shared" si="18"/>
        <v>-1.4115000012679957E-3</v>
      </c>
      <c r="J87" s="1">
        <f t="shared" si="24"/>
        <v>-1.4115000012679957E-3</v>
      </c>
      <c r="O87" s="1">
        <f t="shared" ca="1" si="17"/>
        <v>1.028246471005015E-3</v>
      </c>
      <c r="P87" s="1">
        <f t="shared" si="19"/>
        <v>5.3657922534253166E-3</v>
      </c>
      <c r="Q87" s="127">
        <f t="shared" si="25"/>
        <v>38809.699399999998</v>
      </c>
      <c r="R87" s="1">
        <f t="shared" si="20"/>
        <v>4.5931690305525962E-5</v>
      </c>
      <c r="S87" s="1">
        <v>1</v>
      </c>
      <c r="T87" s="1">
        <f t="shared" si="21"/>
        <v>4.5931690305525962E-5</v>
      </c>
    </row>
    <row r="88" spans="1:20" x14ac:dyDescent="0.2">
      <c r="A88" s="37" t="s">
        <v>78</v>
      </c>
      <c r="B88" s="38" t="s">
        <v>51</v>
      </c>
      <c r="C88" s="39">
        <v>53876.223299999998</v>
      </c>
      <c r="D88" s="37" t="s">
        <v>36</v>
      </c>
      <c r="E88" s="1">
        <f t="shared" si="22"/>
        <v>518.50104990422824</v>
      </c>
      <c r="F88" s="1">
        <f t="shared" si="23"/>
        <v>518.5</v>
      </c>
      <c r="G88" s="1">
        <f t="shared" si="18"/>
        <v>4.8949999472824857E-4</v>
      </c>
      <c r="J88" s="1">
        <f t="shared" si="24"/>
        <v>4.8949999472824857E-4</v>
      </c>
      <c r="O88" s="1">
        <f t="shared" ca="1" si="17"/>
        <v>1.1202735532898269E-3</v>
      </c>
      <c r="P88" s="1">
        <f t="shared" si="19"/>
        <v>5.3657968195181963E-3</v>
      </c>
      <c r="Q88" s="127">
        <f t="shared" si="25"/>
        <v>38857.723299999998</v>
      </c>
      <c r="R88" s="1">
        <f t="shared" si="20"/>
        <v>2.3778270723456526E-5</v>
      </c>
      <c r="S88" s="1">
        <v>1</v>
      </c>
      <c r="T88" s="1">
        <f t="shared" si="21"/>
        <v>2.3778270723456526E-5</v>
      </c>
    </row>
    <row r="89" spans="1:20" x14ac:dyDescent="0.2">
      <c r="A89" s="37" t="s">
        <v>78</v>
      </c>
      <c r="B89" s="38" t="s">
        <v>48</v>
      </c>
      <c r="C89" s="39">
        <v>53880.187100000003</v>
      </c>
      <c r="D89" s="37" t="s">
        <v>36</v>
      </c>
      <c r="E89" s="1">
        <f t="shared" si="22"/>
        <v>527.00280760907754</v>
      </c>
      <c r="F89" s="1">
        <f t="shared" si="23"/>
        <v>527</v>
      </c>
      <c r="G89" s="1">
        <f t="shared" si="18"/>
        <v>1.3090000065858476E-3</v>
      </c>
      <c r="J89" s="1">
        <f t="shared" si="24"/>
        <v>1.3090000065858476E-3</v>
      </c>
      <c r="O89" s="1">
        <f t="shared" ca="1" si="17"/>
        <v>1.1278680212453696E-3</v>
      </c>
      <c r="P89" s="1">
        <f t="shared" si="19"/>
        <v>5.3657987879101553E-3</v>
      </c>
      <c r="Q89" s="127">
        <f t="shared" si="25"/>
        <v>38861.687100000003</v>
      </c>
      <c r="R89" s="1">
        <f t="shared" si="20"/>
        <v>1.6457616352154388E-5</v>
      </c>
      <c r="S89" s="1">
        <v>1</v>
      </c>
      <c r="T89" s="1">
        <f t="shared" si="21"/>
        <v>1.6457616352154388E-5</v>
      </c>
    </row>
    <row r="90" spans="1:20" x14ac:dyDescent="0.2">
      <c r="A90" s="37" t="s">
        <v>78</v>
      </c>
      <c r="B90" s="38" t="s">
        <v>48</v>
      </c>
      <c r="C90" s="39">
        <v>53887.1803</v>
      </c>
      <c r="D90" s="37" t="s">
        <v>36</v>
      </c>
      <c r="E90" s="1">
        <f t="shared" si="22"/>
        <v>542.00217487822658</v>
      </c>
      <c r="F90" s="1">
        <f t="shared" si="23"/>
        <v>542</v>
      </c>
      <c r="G90" s="1">
        <f t="shared" si="18"/>
        <v>1.0140000013052486E-3</v>
      </c>
      <c r="J90" s="1">
        <f t="shared" si="24"/>
        <v>1.0140000013052486E-3</v>
      </c>
      <c r="O90" s="1">
        <f t="shared" ca="1" si="17"/>
        <v>1.1412700235198569E-3</v>
      </c>
      <c r="P90" s="1">
        <f t="shared" si="19"/>
        <v>5.3657980793370887E-3</v>
      </c>
      <c r="Q90" s="127">
        <f t="shared" si="25"/>
        <v>38868.6803</v>
      </c>
      <c r="R90" s="1">
        <f t="shared" si="20"/>
        <v>1.8938146511961618E-5</v>
      </c>
      <c r="S90" s="1">
        <v>1</v>
      </c>
      <c r="T90" s="1">
        <f t="shared" si="21"/>
        <v>1.8938146511961618E-5</v>
      </c>
    </row>
    <row r="91" spans="1:20" x14ac:dyDescent="0.2">
      <c r="A91" s="61" t="s">
        <v>79</v>
      </c>
      <c r="B91" s="46" t="s">
        <v>48</v>
      </c>
      <c r="C91" s="61">
        <v>53893.707999999999</v>
      </c>
      <c r="D91" s="61">
        <v>1E-4</v>
      </c>
      <c r="E91" s="1">
        <f t="shared" si="22"/>
        <v>556.00311432266471</v>
      </c>
      <c r="F91" s="1">
        <f t="shared" si="23"/>
        <v>556</v>
      </c>
      <c r="G91" s="1">
        <f t="shared" si="18"/>
        <v>1.4519999967887998E-3</v>
      </c>
      <c r="K91" s="1">
        <f>G91</f>
        <v>1.4519999967887998E-3</v>
      </c>
      <c r="O91" s="1">
        <f t="shared" ca="1" si="17"/>
        <v>1.153778558976045E-3</v>
      </c>
      <c r="P91" s="1">
        <f t="shared" si="19"/>
        <v>5.3657991313879163E-3</v>
      </c>
      <c r="Q91" s="127">
        <f t="shared" si="25"/>
        <v>38875.207999999999</v>
      </c>
      <c r="R91" s="1">
        <f t="shared" si="20"/>
        <v>1.5317823665988793E-5</v>
      </c>
      <c r="S91" s="1">
        <v>1</v>
      </c>
      <c r="T91" s="1">
        <f t="shared" si="21"/>
        <v>1.5317823665988793E-5</v>
      </c>
    </row>
    <row r="92" spans="1:20" x14ac:dyDescent="0.2">
      <c r="A92" s="37" t="s">
        <v>78</v>
      </c>
      <c r="B92" s="38" t="s">
        <v>51</v>
      </c>
      <c r="C92" s="39">
        <v>53906.063900000001</v>
      </c>
      <c r="D92" s="37" t="s">
        <v>36</v>
      </c>
      <c r="E92" s="1">
        <f t="shared" si="22"/>
        <v>582.50467041157799</v>
      </c>
      <c r="F92" s="1">
        <f t="shared" si="23"/>
        <v>582.5</v>
      </c>
      <c r="G92" s="1">
        <f t="shared" si="18"/>
        <v>2.1774999986519106E-3</v>
      </c>
      <c r="J92" s="1">
        <f t="shared" ref="J92:J97" si="26">G92</f>
        <v>2.1774999986519106E-3</v>
      </c>
      <c r="O92" s="1">
        <f t="shared" ca="1" si="17"/>
        <v>1.1774554296609722E-3</v>
      </c>
      <c r="P92" s="1">
        <f t="shared" si="19"/>
        <v>5.3658008739972301E-3</v>
      </c>
      <c r="Q92" s="127">
        <f t="shared" si="25"/>
        <v>38887.563900000001</v>
      </c>
      <c r="R92" s="1">
        <f t="shared" si="20"/>
        <v>1.0165262471727731E-5</v>
      </c>
      <c r="S92" s="1">
        <v>1</v>
      </c>
      <c r="T92" s="1">
        <f t="shared" si="21"/>
        <v>1.0165262471727731E-5</v>
      </c>
    </row>
    <row r="93" spans="1:20" x14ac:dyDescent="0.2">
      <c r="A93" s="37" t="s">
        <v>78</v>
      </c>
      <c r="B93" s="38" t="s">
        <v>48</v>
      </c>
      <c r="C93" s="39">
        <v>53916.087299999999</v>
      </c>
      <c r="D93" s="37" t="s">
        <v>36</v>
      </c>
      <c r="E93" s="1">
        <f t="shared" si="22"/>
        <v>604.00336312530317</v>
      </c>
      <c r="F93" s="1">
        <f t="shared" si="23"/>
        <v>604</v>
      </c>
      <c r="G93" s="1">
        <f t="shared" si="18"/>
        <v>1.5679999996791594E-3</v>
      </c>
      <c r="J93" s="1">
        <f t="shared" si="26"/>
        <v>1.5679999996791594E-3</v>
      </c>
      <c r="O93" s="1">
        <f t="shared" ca="1" si="17"/>
        <v>1.1966649662544038E-3</v>
      </c>
      <c r="P93" s="1">
        <f t="shared" si="19"/>
        <v>5.3657994100132587E-3</v>
      </c>
      <c r="Q93" s="127">
        <f t="shared" si="25"/>
        <v>38897.587299999999</v>
      </c>
      <c r="R93" s="1">
        <f t="shared" si="20"/>
        <v>1.4423280361134032E-5</v>
      </c>
      <c r="S93" s="1">
        <v>1</v>
      </c>
      <c r="T93" s="1">
        <f t="shared" si="21"/>
        <v>1.4423280361134032E-5</v>
      </c>
    </row>
    <row r="94" spans="1:20" x14ac:dyDescent="0.2">
      <c r="A94" s="37" t="s">
        <v>78</v>
      </c>
      <c r="B94" s="38" t="s">
        <v>48</v>
      </c>
      <c r="C94" s="39">
        <v>53944.060599999997</v>
      </c>
      <c r="D94" s="37" t="s">
        <v>36</v>
      </c>
      <c r="E94" s="1">
        <f t="shared" si="22"/>
        <v>664.00190462707974</v>
      </c>
      <c r="F94" s="1">
        <f t="shared" si="23"/>
        <v>664</v>
      </c>
      <c r="G94" s="1">
        <f t="shared" si="18"/>
        <v>8.8799999502953142E-4</v>
      </c>
      <c r="J94" s="1">
        <f t="shared" si="26"/>
        <v>8.8799999502953142E-4</v>
      </c>
      <c r="O94" s="1">
        <f t="shared" ca="1" si="17"/>
        <v>1.2502729753523525E-3</v>
      </c>
      <c r="P94" s="1">
        <f t="shared" si="19"/>
        <v>5.3657977766923106E-3</v>
      </c>
      <c r="Q94" s="127">
        <f t="shared" si="25"/>
        <v>38925.560599999997</v>
      </c>
      <c r="R94" s="1">
        <f t="shared" si="20"/>
        <v>2.0050672973464105E-5</v>
      </c>
      <c r="S94" s="1">
        <v>1</v>
      </c>
      <c r="T94" s="1">
        <f t="shared" si="21"/>
        <v>2.0050672973464105E-5</v>
      </c>
    </row>
    <row r="95" spans="1:20" x14ac:dyDescent="0.2">
      <c r="A95" s="37" t="s">
        <v>78</v>
      </c>
      <c r="B95" s="38" t="s">
        <v>48</v>
      </c>
      <c r="C95" s="39">
        <v>53944.993499999997</v>
      </c>
      <c r="D95" s="37" t="s">
        <v>36</v>
      </c>
      <c r="E95" s="1">
        <f t="shared" si="22"/>
        <v>666.00283549211895</v>
      </c>
      <c r="F95" s="1">
        <f t="shared" si="23"/>
        <v>666</v>
      </c>
      <c r="G95" s="1">
        <f t="shared" si="18"/>
        <v>1.3219999964348972E-3</v>
      </c>
      <c r="J95" s="1">
        <f t="shared" si="26"/>
        <v>1.3219999964348972E-3</v>
      </c>
      <c r="O95" s="1">
        <f t="shared" ca="1" si="17"/>
        <v>1.2520599089889508E-3</v>
      </c>
      <c r="P95" s="1">
        <f t="shared" si="19"/>
        <v>5.3657988191353843E-3</v>
      </c>
      <c r="Q95" s="127">
        <f t="shared" si="25"/>
        <v>38926.493499999997</v>
      </c>
      <c r="R95" s="1">
        <f t="shared" si="20"/>
        <v>1.6352308918473845E-5</v>
      </c>
      <c r="S95" s="1">
        <v>1</v>
      </c>
      <c r="T95" s="1">
        <f t="shared" si="21"/>
        <v>1.6352308918473845E-5</v>
      </c>
    </row>
    <row r="96" spans="1:20" x14ac:dyDescent="0.2">
      <c r="A96" s="37" t="s">
        <v>78</v>
      </c>
      <c r="B96" s="38" t="s">
        <v>48</v>
      </c>
      <c r="C96" s="39">
        <v>53951.986799999999</v>
      </c>
      <c r="D96" s="37" t="s">
        <v>36</v>
      </c>
      <c r="E96" s="1">
        <f t="shared" si="22"/>
        <v>681.0024172463103</v>
      </c>
      <c r="F96" s="1">
        <f t="shared" si="23"/>
        <v>681</v>
      </c>
      <c r="G96" s="1">
        <f t="shared" si="18"/>
        <v>1.1269999959040433E-3</v>
      </c>
      <c r="J96" s="1">
        <f t="shared" si="26"/>
        <v>1.1269999959040433E-3</v>
      </c>
      <c r="O96" s="1">
        <f t="shared" ref="O96:O112" ca="1" si="27">+C$11+C$12*F96</f>
        <v>1.2654619112634378E-3</v>
      </c>
      <c r="P96" s="1">
        <f t="shared" si="19"/>
        <v>5.365798350756585E-3</v>
      </c>
      <c r="Q96" s="127">
        <f t="shared" si="25"/>
        <v>38933.486799999999</v>
      </c>
      <c r="R96" s="1">
        <f t="shared" si="20"/>
        <v>1.7967411493100613E-5</v>
      </c>
      <c r="S96" s="1">
        <v>1</v>
      </c>
      <c r="T96" s="1">
        <f t="shared" si="21"/>
        <v>1.7967411493100613E-5</v>
      </c>
    </row>
    <row r="97" spans="1:20" x14ac:dyDescent="0.2">
      <c r="A97" s="37" t="s">
        <v>78</v>
      </c>
      <c r="B97" s="38" t="s">
        <v>51</v>
      </c>
      <c r="C97" s="39">
        <v>53962.013599999998</v>
      </c>
      <c r="D97" s="37" t="s">
        <v>36</v>
      </c>
      <c r="E97" s="1">
        <f t="shared" si="22"/>
        <v>702.50840245113204</v>
      </c>
      <c r="F97" s="1">
        <f t="shared" si="23"/>
        <v>702.5</v>
      </c>
      <c r="G97" s="1">
        <f t="shared" si="18"/>
        <v>3.917499998351559E-3</v>
      </c>
      <c r="J97" s="1">
        <f t="shared" si="26"/>
        <v>3.917499998351559E-3</v>
      </c>
      <c r="O97" s="1">
        <f t="shared" ca="1" si="27"/>
        <v>1.2846714478568695E-3</v>
      </c>
      <c r="P97" s="1">
        <f t="shared" si="19"/>
        <v>5.3658050533771772E-3</v>
      </c>
      <c r="Q97" s="127">
        <f t="shared" si="25"/>
        <v>38943.513599999998</v>
      </c>
      <c r="R97" s="1">
        <f t="shared" si="20"/>
        <v>2.0975875324127589E-6</v>
      </c>
      <c r="S97" s="1">
        <v>1</v>
      </c>
      <c r="T97" s="1">
        <f t="shared" si="21"/>
        <v>2.0975875324127589E-6</v>
      </c>
    </row>
    <row r="98" spans="1:20" x14ac:dyDescent="0.2">
      <c r="A98" s="13" t="s">
        <v>74</v>
      </c>
      <c r="B98" s="58" t="s">
        <v>48</v>
      </c>
      <c r="C98" s="50">
        <v>54470.439100000003</v>
      </c>
      <c r="D98" s="47" t="s">
        <v>37</v>
      </c>
      <c r="E98" s="1">
        <f t="shared" si="22"/>
        <v>1793.0049996461071</v>
      </c>
      <c r="F98" s="1">
        <f t="shared" si="23"/>
        <v>1793</v>
      </c>
      <c r="G98" s="1">
        <f t="shared" si="18"/>
        <v>2.3310000033234246E-3</v>
      </c>
      <c r="K98" s="1">
        <f t="shared" ref="K98:K112" si="28">G98</f>
        <v>2.3310000033234246E-3</v>
      </c>
      <c r="O98" s="1">
        <f t="shared" ca="1" si="27"/>
        <v>2.2589970132120872E-3</v>
      </c>
      <c r="P98" s="1">
        <f t="shared" si="19"/>
        <v>5.3658012426954184E-3</v>
      </c>
      <c r="Q98" s="127">
        <f t="shared" si="25"/>
        <v>39451.939100000003</v>
      </c>
      <c r="R98" s="1">
        <f t="shared" si="20"/>
        <v>9.2100185624937898E-6</v>
      </c>
      <c r="S98" s="1">
        <v>1</v>
      </c>
      <c r="T98" s="1">
        <f t="shared" si="21"/>
        <v>9.2100185624937898E-6</v>
      </c>
    </row>
    <row r="99" spans="1:20" x14ac:dyDescent="0.2">
      <c r="A99" s="37" t="s">
        <v>80</v>
      </c>
      <c r="B99" s="38" t="s">
        <v>48</v>
      </c>
      <c r="C99" s="39">
        <v>54569.2817</v>
      </c>
      <c r="D99" s="37" t="s">
        <v>37</v>
      </c>
      <c r="E99" s="1">
        <f t="shared" si="22"/>
        <v>2005.0075820458865</v>
      </c>
      <c r="F99" s="1">
        <f t="shared" si="23"/>
        <v>2005</v>
      </c>
      <c r="G99" s="1">
        <f t="shared" si="18"/>
        <v>3.5349999961908907E-3</v>
      </c>
      <c r="K99" s="1">
        <f t="shared" si="28"/>
        <v>3.5349999961908907E-3</v>
      </c>
      <c r="O99" s="1">
        <f t="shared" ca="1" si="27"/>
        <v>2.4484119786915056E-3</v>
      </c>
      <c r="P99" s="1">
        <f t="shared" si="19"/>
        <v>5.3658041346341737E-3</v>
      </c>
      <c r="Q99" s="127">
        <f t="shared" si="25"/>
        <v>39550.7817</v>
      </c>
      <c r="R99" s="1">
        <f t="shared" si="20"/>
        <v>3.3518437933410516E-6</v>
      </c>
      <c r="S99" s="1">
        <v>1</v>
      </c>
      <c r="T99" s="1">
        <f t="shared" si="21"/>
        <v>3.3518437933410516E-6</v>
      </c>
    </row>
    <row r="100" spans="1:20" x14ac:dyDescent="0.2">
      <c r="A100" s="37" t="s">
        <v>80</v>
      </c>
      <c r="B100" s="38" t="s">
        <v>51</v>
      </c>
      <c r="C100" s="39">
        <v>54594.226900000001</v>
      </c>
      <c r="D100" s="37" t="s">
        <v>37</v>
      </c>
      <c r="E100" s="1">
        <f t="shared" si="22"/>
        <v>2058.5113022887735</v>
      </c>
      <c r="F100" s="1">
        <f t="shared" si="23"/>
        <v>2058.5</v>
      </c>
      <c r="G100" s="1">
        <f t="shared" si="18"/>
        <v>5.2695000049425289E-3</v>
      </c>
      <c r="K100" s="1">
        <f t="shared" si="28"/>
        <v>5.2695000049425289E-3</v>
      </c>
      <c r="O100" s="1">
        <f t="shared" ca="1" si="27"/>
        <v>2.4962124534705101E-3</v>
      </c>
      <c r="P100" s="1">
        <f t="shared" si="19"/>
        <v>5.365808300803388E-3</v>
      </c>
      <c r="Q100" s="127">
        <f t="shared" si="25"/>
        <v>39575.726900000001</v>
      </c>
      <c r="R100" s="1">
        <f t="shared" si="20"/>
        <v>9.2752878516227615E-9</v>
      </c>
      <c r="S100" s="1">
        <v>1</v>
      </c>
      <c r="T100" s="1">
        <f t="shared" si="21"/>
        <v>9.2752878516227615E-9</v>
      </c>
    </row>
    <row r="101" spans="1:20" x14ac:dyDescent="0.2">
      <c r="A101" s="45" t="s">
        <v>81</v>
      </c>
      <c r="B101" s="62" t="s">
        <v>48</v>
      </c>
      <c r="C101" s="45">
        <v>54595.389199999998</v>
      </c>
      <c r="D101" s="45">
        <v>1E-4</v>
      </c>
      <c r="E101" s="1">
        <f t="shared" si="22"/>
        <v>2061.0042618175848</v>
      </c>
      <c r="F101" s="1">
        <f t="shared" si="23"/>
        <v>2061</v>
      </c>
      <c r="G101" s="1">
        <f t="shared" si="18"/>
        <v>1.9869999960064888E-3</v>
      </c>
      <c r="K101" s="1">
        <f t="shared" si="28"/>
        <v>1.9869999960064888E-3</v>
      </c>
      <c r="O101" s="1">
        <f t="shared" ca="1" si="27"/>
        <v>2.4984461205162581E-3</v>
      </c>
      <c r="P101" s="1">
        <f t="shared" si="19"/>
        <v>5.3658004164271727E-3</v>
      </c>
      <c r="Q101" s="127">
        <f t="shared" si="25"/>
        <v>39576.889199999998</v>
      </c>
      <c r="R101" s="1">
        <f t="shared" si="20"/>
        <v>1.1416292281034991E-5</v>
      </c>
      <c r="S101" s="1">
        <v>1</v>
      </c>
      <c r="T101" s="1">
        <f t="shared" si="21"/>
        <v>1.1416292281034991E-5</v>
      </c>
    </row>
    <row r="102" spans="1:20" x14ac:dyDescent="0.2">
      <c r="A102" s="45" t="s">
        <v>82</v>
      </c>
      <c r="B102" s="62" t="s">
        <v>51</v>
      </c>
      <c r="C102" s="45">
        <v>55267.936500000003</v>
      </c>
      <c r="D102" s="45">
        <v>8.9999999999999998E-4</v>
      </c>
      <c r="E102" s="1">
        <f t="shared" si="22"/>
        <v>3503.5175545274651</v>
      </c>
      <c r="F102" s="1">
        <f t="shared" si="23"/>
        <v>3503.5</v>
      </c>
      <c r="G102" s="1">
        <f t="shared" si="18"/>
        <v>8.1845000022440217E-3</v>
      </c>
      <c r="K102" s="1">
        <f t="shared" si="28"/>
        <v>8.1845000022440217E-3</v>
      </c>
      <c r="O102" s="1">
        <f t="shared" ca="1" si="27"/>
        <v>3.7872720059127746E-3</v>
      </c>
      <c r="P102" s="1">
        <f t="shared" si="19"/>
        <v>5.3658153024654428E-3</v>
      </c>
      <c r="Q102" s="127">
        <f t="shared" si="25"/>
        <v>40249.436500000003</v>
      </c>
      <c r="R102" s="1">
        <f t="shared" si="20"/>
        <v>7.9449834367658573E-6</v>
      </c>
      <c r="S102" s="1">
        <v>1</v>
      </c>
      <c r="T102" s="1">
        <f t="shared" si="21"/>
        <v>7.9449834367658573E-6</v>
      </c>
    </row>
    <row r="103" spans="1:20" x14ac:dyDescent="0.2">
      <c r="A103" s="45" t="s">
        <v>83</v>
      </c>
      <c r="B103" s="62" t="s">
        <v>48</v>
      </c>
      <c r="C103" s="45">
        <v>55665.8632</v>
      </c>
      <c r="D103" s="45">
        <v>4.0000000000000002E-4</v>
      </c>
      <c r="E103" s="1">
        <f t="shared" si="22"/>
        <v>4357.0107650037644</v>
      </c>
      <c r="F103" s="1">
        <f t="shared" si="23"/>
        <v>4357</v>
      </c>
      <c r="G103" s="1">
        <f t="shared" si="18"/>
        <v>5.018999996536877E-3</v>
      </c>
      <c r="K103" s="1">
        <f t="shared" si="28"/>
        <v>5.018999996536877E-3</v>
      </c>
      <c r="O103" s="1">
        <f t="shared" ca="1" si="27"/>
        <v>4.549845935331095E-3</v>
      </c>
      <c r="P103" s="1">
        <f t="shared" si="19"/>
        <v>5.3658076991167881E-3</v>
      </c>
      <c r="Q103" s="127">
        <f t="shared" si="25"/>
        <v>40647.3632</v>
      </c>
      <c r="R103" s="1">
        <f t="shared" si="20"/>
        <v>1.2027558256875608E-7</v>
      </c>
      <c r="S103" s="1">
        <v>1</v>
      </c>
      <c r="T103" s="1">
        <f t="shared" si="21"/>
        <v>1.2027558256875608E-7</v>
      </c>
    </row>
    <row r="104" spans="1:20" x14ac:dyDescent="0.2">
      <c r="A104" s="37" t="s">
        <v>84</v>
      </c>
      <c r="B104" s="38" t="s">
        <v>51</v>
      </c>
      <c r="C104" s="39">
        <v>55683.112099999998</v>
      </c>
      <c r="D104" s="37" t="s">
        <v>37</v>
      </c>
      <c r="E104" s="1">
        <f t="shared" si="22"/>
        <v>4394.0070737163578</v>
      </c>
      <c r="F104" s="1">
        <f t="shared" si="23"/>
        <v>4394</v>
      </c>
      <c r="G104" s="1">
        <f t="shared" si="18"/>
        <v>3.2979999959934503E-3</v>
      </c>
      <c r="K104" s="1">
        <f t="shared" si="28"/>
        <v>3.2979999959934503E-3</v>
      </c>
      <c r="O104" s="1">
        <f t="shared" ca="1" si="27"/>
        <v>4.5829042076081638E-3</v>
      </c>
      <c r="P104" s="1">
        <f t="shared" si="19"/>
        <v>5.3658035653738039E-3</v>
      </c>
      <c r="Q104" s="127">
        <f t="shared" si="25"/>
        <v>40664.612099999998</v>
      </c>
      <c r="R104" s="1">
        <f t="shared" si="20"/>
        <v>4.2758116015421306E-6</v>
      </c>
      <c r="S104" s="1">
        <v>1</v>
      </c>
      <c r="T104" s="1">
        <f t="shared" si="21"/>
        <v>4.2758116015421306E-6</v>
      </c>
    </row>
    <row r="105" spans="1:20" x14ac:dyDescent="0.2">
      <c r="A105" s="63" t="s">
        <v>85</v>
      </c>
      <c r="B105" s="49" t="s">
        <v>48</v>
      </c>
      <c r="C105" s="13">
        <v>55689.402900000001</v>
      </c>
      <c r="D105" s="13">
        <v>5.0000000000000001E-4</v>
      </c>
      <c r="E105" s="1">
        <f t="shared" si="22"/>
        <v>4407.4998981196122</v>
      </c>
      <c r="F105" s="1">
        <f t="shared" si="23"/>
        <v>4407.5</v>
      </c>
      <c r="G105" s="1">
        <f t="shared" si="18"/>
        <v>-4.7499997890554368E-5</v>
      </c>
      <c r="K105" s="1">
        <f t="shared" si="28"/>
        <v>-4.7499997890554368E-5</v>
      </c>
      <c r="O105" s="1">
        <f t="shared" ca="1" si="27"/>
        <v>4.5949660096552009E-3</v>
      </c>
      <c r="P105" s="1">
        <f t="shared" si="19"/>
        <v>5.3657955296750473E-3</v>
      </c>
      <c r="Q105" s="127">
        <f t="shared" si="25"/>
        <v>40670.902900000001</v>
      </c>
      <c r="R105" s="1">
        <f t="shared" si="20"/>
        <v>2.9303768468761746E-5</v>
      </c>
      <c r="S105" s="1">
        <v>1</v>
      </c>
      <c r="T105" s="1">
        <f t="shared" si="21"/>
        <v>2.9303768468761746E-5</v>
      </c>
    </row>
    <row r="106" spans="1:20" x14ac:dyDescent="0.2">
      <c r="A106" s="13" t="s">
        <v>86</v>
      </c>
      <c r="B106" s="49" t="s">
        <v>48</v>
      </c>
      <c r="C106" s="13">
        <v>56030.9211</v>
      </c>
      <c r="D106" s="13">
        <v>2.9999999999999997E-4</v>
      </c>
      <c r="E106" s="1">
        <f t="shared" si="22"/>
        <v>5140.0053192287969</v>
      </c>
      <c r="F106" s="1">
        <f t="shared" si="23"/>
        <v>5140</v>
      </c>
      <c r="G106" s="1">
        <f t="shared" si="18"/>
        <v>2.4800000028335489E-3</v>
      </c>
      <c r="K106" s="1">
        <f t="shared" si="28"/>
        <v>2.4800000028335489E-3</v>
      </c>
      <c r="O106" s="1">
        <f t="shared" ca="1" si="27"/>
        <v>5.249430454059326E-3</v>
      </c>
      <c r="P106" s="1">
        <f t="shared" si="19"/>
        <v>5.3658016005848526E-3</v>
      </c>
      <c r="Q106" s="127">
        <f t="shared" si="25"/>
        <v>41012.4211</v>
      </c>
      <c r="R106" s="1">
        <f t="shared" si="20"/>
        <v>8.3278508615839774E-6</v>
      </c>
      <c r="S106" s="1">
        <v>1</v>
      </c>
      <c r="T106" s="1">
        <f t="shared" si="21"/>
        <v>8.3278508615839774E-6</v>
      </c>
    </row>
    <row r="107" spans="1:20" x14ac:dyDescent="0.2">
      <c r="A107" s="64" t="s">
        <v>87</v>
      </c>
      <c r="B107" s="65" t="s">
        <v>48</v>
      </c>
      <c r="C107" s="64">
        <v>56779.229199999943</v>
      </c>
      <c r="D107" s="64" t="s">
        <v>88</v>
      </c>
      <c r="E107" s="1">
        <f t="shared" si="22"/>
        <v>6745.0141881847567</v>
      </c>
      <c r="F107" s="1">
        <f t="shared" si="23"/>
        <v>6745</v>
      </c>
      <c r="G107" s="1">
        <f t="shared" si="18"/>
        <v>6.614999940211419E-3</v>
      </c>
      <c r="K107" s="1">
        <f t="shared" si="28"/>
        <v>6.614999940211419E-3</v>
      </c>
      <c r="O107" s="1">
        <f t="shared" ca="1" si="27"/>
        <v>6.6834446974294529E-3</v>
      </c>
      <c r="P107" s="1">
        <f t="shared" si="19"/>
        <v>5.3658115326167474E-3</v>
      </c>
      <c r="Q107" s="127">
        <f t="shared" si="25"/>
        <v>41760.729199999943</v>
      </c>
      <c r="R107" s="1">
        <f t="shared" si="20"/>
        <v>1.5604716776689114E-6</v>
      </c>
      <c r="S107" s="1">
        <v>1</v>
      </c>
      <c r="T107" s="1">
        <f t="shared" si="21"/>
        <v>1.5604716776689114E-6</v>
      </c>
    </row>
    <row r="108" spans="1:20" x14ac:dyDescent="0.2">
      <c r="A108" s="66" t="s">
        <v>89</v>
      </c>
      <c r="B108" s="67" t="s">
        <v>48</v>
      </c>
      <c r="C108" s="68">
        <v>57070.62442</v>
      </c>
      <c r="D108" s="68">
        <v>1E-4</v>
      </c>
      <c r="E108" s="1">
        <f t="shared" si="22"/>
        <v>7370.013319520498</v>
      </c>
      <c r="F108" s="1">
        <f t="shared" si="23"/>
        <v>7370</v>
      </c>
      <c r="G108" s="1">
        <f t="shared" si="18"/>
        <v>6.2099999995552935E-3</v>
      </c>
      <c r="K108" s="1">
        <f t="shared" si="28"/>
        <v>6.2099999995552935E-3</v>
      </c>
      <c r="O108" s="1">
        <f t="shared" ca="1" si="27"/>
        <v>7.2418614588664193E-3</v>
      </c>
      <c r="P108" s="1">
        <f t="shared" si="19"/>
        <v>5.3658105598302199E-3</v>
      </c>
      <c r="Q108" s="127">
        <f t="shared" si="25"/>
        <v>42052.12442</v>
      </c>
      <c r="R108" s="1">
        <f t="shared" si="20"/>
        <v>7.1265581014333362E-7</v>
      </c>
      <c r="S108" s="1">
        <v>1</v>
      </c>
      <c r="T108" s="1">
        <f t="shared" si="21"/>
        <v>7.1265581014333362E-7</v>
      </c>
    </row>
    <row r="109" spans="1:20" x14ac:dyDescent="0.2">
      <c r="A109" s="69" t="s">
        <v>91</v>
      </c>
      <c r="B109" s="70" t="s">
        <v>51</v>
      </c>
      <c r="C109" s="71">
        <v>57841.542210000101</v>
      </c>
      <c r="D109" s="71">
        <v>8.0000000000000004E-4</v>
      </c>
      <c r="E109" s="1">
        <f t="shared" si="22"/>
        <v>9023.5165893450303</v>
      </c>
      <c r="F109" s="1">
        <f t="shared" si="23"/>
        <v>9023.5</v>
      </c>
      <c r="G109" s="1">
        <f t="shared" si="18"/>
        <v>7.7345001045614481E-3</v>
      </c>
      <c r="K109" s="1">
        <f t="shared" si="28"/>
        <v>7.7345001045614481E-3</v>
      </c>
      <c r="O109" s="1">
        <f t="shared" ca="1" si="27"/>
        <v>8.7192088429240543E-3</v>
      </c>
      <c r="P109" s="1">
        <f t="shared" si="19"/>
        <v>5.3658142215916305E-3</v>
      </c>
      <c r="Q109" s="127">
        <f t="shared" si="25"/>
        <v>42823.042210000101</v>
      </c>
      <c r="R109" s="1">
        <f t="shared" si="20"/>
        <v>5.6106728121805048E-6</v>
      </c>
      <c r="S109" s="1">
        <v>1</v>
      </c>
      <c r="T109" s="1">
        <f t="shared" si="21"/>
        <v>5.6106728121805048E-6</v>
      </c>
    </row>
    <row r="110" spans="1:20" x14ac:dyDescent="0.2">
      <c r="A110" s="69" t="s">
        <v>91</v>
      </c>
      <c r="B110" s="70" t="s">
        <v>51</v>
      </c>
      <c r="C110" s="71">
        <v>58178.629209999926</v>
      </c>
      <c r="D110" s="71">
        <v>4.0000000000000002E-4</v>
      </c>
      <c r="E110" s="1">
        <f t="shared" si="22"/>
        <v>9746.5177497086788</v>
      </c>
      <c r="F110" s="1">
        <f t="shared" si="23"/>
        <v>9746.5</v>
      </c>
      <c r="G110" s="1">
        <f t="shared" si="18"/>
        <v>8.2754999239114113E-3</v>
      </c>
      <c r="K110" s="1">
        <f t="shared" si="28"/>
        <v>8.2754999239114113E-3</v>
      </c>
      <c r="O110" s="1">
        <f t="shared" ca="1" si="27"/>
        <v>9.3651853525543362E-3</v>
      </c>
      <c r="P110" s="1">
        <f t="shared" si="19"/>
        <v>5.3658155210420076E-3</v>
      </c>
      <c r="Q110" s="127">
        <f t="shared" si="25"/>
        <v>43160.129209999926</v>
      </c>
      <c r="R110" s="1">
        <f t="shared" si="20"/>
        <v>8.4662633243014778E-6</v>
      </c>
      <c r="S110" s="1">
        <v>1</v>
      </c>
      <c r="T110" s="1">
        <f t="shared" si="21"/>
        <v>8.4662633243014778E-6</v>
      </c>
    </row>
    <row r="111" spans="1:20" x14ac:dyDescent="0.2">
      <c r="A111" s="124" t="s">
        <v>548</v>
      </c>
      <c r="B111" s="125" t="s">
        <v>48</v>
      </c>
      <c r="C111" s="100">
        <v>58249.730087000004</v>
      </c>
      <c r="D111" s="100">
        <v>1.3100000000000001E-4</v>
      </c>
      <c r="E111" s="1">
        <f t="shared" si="22"/>
        <v>9899.0184886097795</v>
      </c>
      <c r="F111" s="1">
        <f t="shared" si="23"/>
        <v>9899</v>
      </c>
      <c r="G111" s="1">
        <f t="shared" si="18"/>
        <v>8.6200000005192123E-3</v>
      </c>
      <c r="K111" s="1">
        <f t="shared" si="28"/>
        <v>8.6200000005192123E-3</v>
      </c>
      <c r="O111" s="1">
        <f t="shared" ca="1" si="27"/>
        <v>9.5014390423449561E-3</v>
      </c>
      <c r="P111" s="1">
        <f t="shared" si="19"/>
        <v>5.3658163485113273E-3</v>
      </c>
      <c r="Q111" s="127">
        <f t="shared" si="25"/>
        <v>43231.230087000004</v>
      </c>
      <c r="R111" s="1">
        <f t="shared" si="20"/>
        <v>1.0589711240995376E-5</v>
      </c>
      <c r="S111" s="1">
        <v>1</v>
      </c>
      <c r="T111" s="1">
        <f t="shared" si="21"/>
        <v>1.0589711240995376E-5</v>
      </c>
    </row>
    <row r="112" spans="1:20" x14ac:dyDescent="0.2">
      <c r="A112" s="69" t="s">
        <v>90</v>
      </c>
      <c r="B112" s="70" t="s">
        <v>48</v>
      </c>
      <c r="C112" s="71">
        <v>58992.440499999997</v>
      </c>
      <c r="D112" s="71">
        <v>1E-4</v>
      </c>
      <c r="E112" s="1">
        <f t="shared" si="22"/>
        <v>11492.021156803567</v>
      </c>
      <c r="F112" s="1">
        <f t="shared" si="23"/>
        <v>11492</v>
      </c>
      <c r="G112" s="1">
        <f t="shared" si="18"/>
        <v>9.863999999652151E-3</v>
      </c>
      <c r="K112" s="1">
        <f t="shared" si="28"/>
        <v>9.863999999652151E-3</v>
      </c>
      <c r="O112" s="1">
        <f t="shared" ca="1" si="27"/>
        <v>1.0924731683895494E-2</v>
      </c>
      <c r="P112" s="1">
        <f t="shared" si="19"/>
        <v>5.3658193365275619E-3</v>
      </c>
      <c r="Q112" s="127">
        <f t="shared" si="25"/>
        <v>43973.940499999997</v>
      </c>
      <c r="R112" s="1">
        <f t="shared" si="20"/>
        <v>2.0233629278107969E-5</v>
      </c>
      <c r="S112" s="1">
        <v>1</v>
      </c>
      <c r="T112" s="1">
        <f t="shared" si="21"/>
        <v>2.0233629278107969E-5</v>
      </c>
    </row>
    <row r="113" spans="1:20" x14ac:dyDescent="0.2">
      <c r="A113" s="129" t="s">
        <v>549</v>
      </c>
      <c r="B113" s="130" t="s">
        <v>48</v>
      </c>
      <c r="C113" s="131">
        <v>59983.659599999897</v>
      </c>
      <c r="D113" s="129">
        <v>1E-4</v>
      </c>
      <c r="E113" s="1">
        <f t="shared" ref="E113" si="29">+(C113-C$7)/C$8</f>
        <v>13618.037762234542</v>
      </c>
      <c r="F113" s="1">
        <f t="shared" ref="F113" si="30">ROUND(2*E113,0)/2</f>
        <v>13618</v>
      </c>
      <c r="G113" s="1">
        <f t="shared" ref="G113" si="31">+C113-(C$7+F113*C$8)</f>
        <v>1.7605999899387825E-2</v>
      </c>
      <c r="K113" s="1">
        <f t="shared" ref="K113" si="32">G113</f>
        <v>1.7605999899387825E-2</v>
      </c>
      <c r="O113" s="1">
        <f t="shared" ref="O113" ca="1" si="33">+C$11+C$12*F113</f>
        <v>1.2824242139599476E-2</v>
      </c>
      <c r="P113" s="1">
        <f t="shared" ref="P113" si="34">+D$11+D$12*G113+D$13*G113^2</f>
        <v>5.3658379323636646E-3</v>
      </c>
      <c r="Q113" s="127">
        <f t="shared" ref="Q113" si="35">+C113-15018.5</f>
        <v>44965.159599999897</v>
      </c>
      <c r="R113" s="1">
        <f t="shared" ref="R113" si="36">+(G113-P113)^2</f>
        <v>1.4982156497898478E-4</v>
      </c>
      <c r="S113" s="1">
        <v>1</v>
      </c>
      <c r="T113" s="1">
        <f t="shared" ref="T113" si="37">+S113*R113</f>
        <v>1.4982156497898478E-4</v>
      </c>
    </row>
  </sheetData>
  <sheetProtection selectLockedCells="1" selectUnlockedCells="1"/>
  <sortState xmlns:xlrd2="http://schemas.microsoft.com/office/spreadsheetml/2017/richdata2" ref="A21:AH112">
    <sortCondition ref="C21:C112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5"/>
  <sheetViews>
    <sheetView workbookViewId="0">
      <selection activeCell="F10" sqref="F10"/>
    </sheetView>
  </sheetViews>
  <sheetFormatPr defaultRowHeight="12.75" x14ac:dyDescent="0.2"/>
  <cols>
    <col min="2" max="2" width="10.7109375" style="1" customWidth="1"/>
    <col min="5" max="5" width="10.7109375" style="1" customWidth="1"/>
    <col min="6" max="6" width="13.140625" style="1" customWidth="1"/>
  </cols>
  <sheetData>
    <row r="1" spans="1:28" ht="18" x14ac:dyDescent="0.2">
      <c r="A1" s="72" t="s">
        <v>92</v>
      </c>
      <c r="B1"/>
      <c r="D1" s="24" t="s">
        <v>93</v>
      </c>
      <c r="E1"/>
      <c r="F1"/>
      <c r="M1" s="73" t="s">
        <v>94</v>
      </c>
      <c r="N1" t="s">
        <v>95</v>
      </c>
      <c r="O1">
        <f ca="1">H18*J18-I18*I18</f>
        <v>171324.41970475018</v>
      </c>
      <c r="P1" t="s">
        <v>96</v>
      </c>
      <c r="U1" s="6" t="s">
        <v>97</v>
      </c>
      <c r="V1" s="74" t="s">
        <v>98</v>
      </c>
      <c r="AA1">
        <v>1</v>
      </c>
      <c r="AB1" t="s">
        <v>99</v>
      </c>
    </row>
    <row r="2" spans="1:28" x14ac:dyDescent="0.2">
      <c r="B2"/>
      <c r="E2"/>
      <c r="F2"/>
      <c r="M2" s="73" t="s">
        <v>100</v>
      </c>
      <c r="N2" t="s">
        <v>101</v>
      </c>
      <c r="O2">
        <f ca="1">+F18*J18-H18*I18</f>
        <v>72869.739623229951</v>
      </c>
      <c r="P2" t="s">
        <v>102</v>
      </c>
      <c r="U2">
        <v>0</v>
      </c>
      <c r="V2">
        <f t="shared" ref="V2:V16" ca="1" si="0">+E$4+E$5*U2+E$6*U2^2</f>
        <v>3.2249868495307071E-3</v>
      </c>
      <c r="AA2">
        <v>2</v>
      </c>
      <c r="AB2" t="s">
        <v>53</v>
      </c>
    </row>
    <row r="3" spans="1:28" x14ac:dyDescent="0.2">
      <c r="A3" t="s">
        <v>103</v>
      </c>
      <c r="B3" t="s">
        <v>104</v>
      </c>
      <c r="E3" s="75" t="s">
        <v>105</v>
      </c>
      <c r="F3" s="75" t="s">
        <v>106</v>
      </c>
      <c r="G3" s="75" t="s">
        <v>107</v>
      </c>
      <c r="H3" s="75" t="s">
        <v>108</v>
      </c>
      <c r="M3" s="73" t="s">
        <v>109</v>
      </c>
      <c r="N3" t="s">
        <v>110</v>
      </c>
      <c r="O3">
        <f ca="1">+F18*I18-H18*H18</f>
        <v>7588.6278335861862</v>
      </c>
      <c r="P3" t="s">
        <v>111</v>
      </c>
      <c r="U3">
        <v>0.5</v>
      </c>
      <c r="V3">
        <f t="shared" ca="1" si="0"/>
        <v>1.6216900442022824E-2</v>
      </c>
      <c r="AA3">
        <v>3</v>
      </c>
      <c r="AB3" t="s">
        <v>112</v>
      </c>
    </row>
    <row r="4" spans="1:28" x14ac:dyDescent="0.2">
      <c r="A4" t="s">
        <v>113</v>
      </c>
      <c r="B4" t="s">
        <v>114</v>
      </c>
      <c r="D4" s="76" t="s">
        <v>115</v>
      </c>
      <c r="E4" s="77">
        <f ca="1">(G18*O1-K18*O2+L18*O3)/O7</f>
        <v>3.2249868495307071E-3</v>
      </c>
      <c r="F4" s="78">
        <f ca="1">+E7/O7*O18</f>
        <v>8.8103258512798861E-4</v>
      </c>
      <c r="G4" s="79">
        <f>+B18</f>
        <v>1</v>
      </c>
      <c r="H4" s="80">
        <f ca="1">ABS(F4/E4)</f>
        <v>0.27318951246458401</v>
      </c>
      <c r="M4" s="73" t="s">
        <v>116</v>
      </c>
      <c r="N4" t="s">
        <v>117</v>
      </c>
      <c r="O4">
        <f ca="1">+C18*J18-H18*H18</f>
        <v>93298.636286868015</v>
      </c>
      <c r="P4" t="s">
        <v>118</v>
      </c>
      <c r="U4">
        <v>1</v>
      </c>
      <c r="V4">
        <f t="shared" ca="1" si="0"/>
        <v>2.8197888960207911E-2</v>
      </c>
      <c r="AA4">
        <v>4</v>
      </c>
      <c r="AB4" t="s">
        <v>119</v>
      </c>
    </row>
    <row r="5" spans="1:28" x14ac:dyDescent="0.2">
      <c r="A5" t="s">
        <v>120</v>
      </c>
      <c r="B5" s="81">
        <v>40323</v>
      </c>
      <c r="D5" s="82" t="s">
        <v>121</v>
      </c>
      <c r="E5" s="83">
        <f ca="1">+(-G18*O2+K18*O4-L18*O5)/O7</f>
        <v>2.6994752259291266E-2</v>
      </c>
      <c r="F5" s="84">
        <f ca="1">P18*E7/O7</f>
        <v>1.3857954761616117E-3</v>
      </c>
      <c r="G5" s="85">
        <f>+B18/A18</f>
        <v>1E-4</v>
      </c>
      <c r="H5" s="80">
        <f ca="1">ABS(F5/E5)</f>
        <v>5.1335736029384661E-2</v>
      </c>
      <c r="M5" s="73" t="s">
        <v>122</v>
      </c>
      <c r="N5" t="s">
        <v>123</v>
      </c>
      <c r="O5">
        <f ca="1">+C18*I18-F18*H18</f>
        <v>14701.639562455879</v>
      </c>
      <c r="P5" t="s">
        <v>124</v>
      </c>
      <c r="U5">
        <v>1.5</v>
      </c>
      <c r="V5">
        <f t="shared" ca="1" si="0"/>
        <v>3.9167952404085965E-2</v>
      </c>
      <c r="AA5">
        <v>5</v>
      </c>
      <c r="AB5" t="s">
        <v>125</v>
      </c>
    </row>
    <row r="6" spans="1:28" x14ac:dyDescent="0.2">
      <c r="B6"/>
      <c r="D6" s="86" t="s">
        <v>126</v>
      </c>
      <c r="E6" s="87">
        <f ca="1">+(G18*O3-K18*O5+L18*O6)/O7</f>
        <v>-2.0218501486140646E-3</v>
      </c>
      <c r="F6" s="88">
        <f ca="1">Q18*E7/O7</f>
        <v>2.462443422840504E-4</v>
      </c>
      <c r="G6" s="89">
        <f>+B18/A18^2</f>
        <v>1E-8</v>
      </c>
      <c r="H6" s="80">
        <f ca="1">ABS(F6/E6)</f>
        <v>0.12179158898242072</v>
      </c>
      <c r="M6" s="90" t="s">
        <v>127</v>
      </c>
      <c r="N6" s="91" t="s">
        <v>128</v>
      </c>
      <c r="O6" s="91">
        <f ca="1">+C18*H18-F18*F18</f>
        <v>2456.6450708578923</v>
      </c>
      <c r="P6" t="s">
        <v>129</v>
      </c>
      <c r="U6">
        <v>2</v>
      </c>
      <c r="V6">
        <f t="shared" ca="1" si="0"/>
        <v>4.9127090773656984E-2</v>
      </c>
      <c r="AA6">
        <v>6</v>
      </c>
      <c r="AB6" t="s">
        <v>130</v>
      </c>
    </row>
    <row r="7" spans="1:28" x14ac:dyDescent="0.2">
      <c r="B7"/>
      <c r="D7" s="24" t="s">
        <v>131</v>
      </c>
      <c r="E7" s="92">
        <f ca="1">SQRT(N18/(B15-3))</f>
        <v>3.5058084980491146E-3</v>
      </c>
      <c r="F7"/>
      <c r="G7" s="93">
        <f>+B22</f>
        <v>1.4552999997249572E-2</v>
      </c>
      <c r="M7" s="73" t="s">
        <v>132</v>
      </c>
      <c r="N7" t="s">
        <v>133</v>
      </c>
      <c r="O7">
        <f ca="1">+C18*O1-F18*O2+H18*O3</f>
        <v>282758.20622370392</v>
      </c>
      <c r="U7">
        <v>2.5</v>
      </c>
      <c r="V7">
        <f t="shared" ca="1" si="0"/>
        <v>5.8075304068920967E-2</v>
      </c>
      <c r="AA7">
        <v>7</v>
      </c>
      <c r="AB7" t="s">
        <v>134</v>
      </c>
    </row>
    <row r="8" spans="1:28" x14ac:dyDescent="0.2">
      <c r="A8" s="27">
        <v>21</v>
      </c>
      <c r="B8" t="s">
        <v>135</v>
      </c>
      <c r="C8" s="94">
        <v>21</v>
      </c>
      <c r="D8" s="24" t="s">
        <v>136</v>
      </c>
      <c r="E8"/>
      <c r="F8" s="95">
        <f ca="1">CORREL(INDIRECT(E12):INDIRECT(E13),INDIRECT(M12):INDIRECT(M13))</f>
        <v>0.96328126308788609</v>
      </c>
      <c r="G8" s="92"/>
      <c r="K8" s="93"/>
      <c r="U8">
        <v>3</v>
      </c>
      <c r="V8">
        <f t="shared" ca="1" si="0"/>
        <v>6.6012592289877922E-2</v>
      </c>
      <c r="AA8">
        <v>8</v>
      </c>
      <c r="AB8" t="s">
        <v>137</v>
      </c>
    </row>
    <row r="9" spans="1:28" x14ac:dyDescent="0.2">
      <c r="A9" s="27">
        <f>20+COUNT(A21:A1442)</f>
        <v>104</v>
      </c>
      <c r="B9" t="s">
        <v>138</v>
      </c>
      <c r="C9" s="94">
        <f>A9</f>
        <v>104</v>
      </c>
      <c r="E9" s="96">
        <f ca="1">E6*G6</f>
        <v>-2.0218501486140647E-11</v>
      </c>
      <c r="F9" s="97">
        <f ca="1">H6</f>
        <v>0.12179158898242072</v>
      </c>
      <c r="G9" s="98">
        <f ca="1">F8</f>
        <v>0.96328126308788609</v>
      </c>
      <c r="K9" s="93"/>
      <c r="U9">
        <v>3.5</v>
      </c>
      <c r="V9">
        <f t="shared" ca="1" si="0"/>
        <v>7.2938955436527841E-2</v>
      </c>
      <c r="AA9">
        <v>9</v>
      </c>
      <c r="AB9" t="s">
        <v>48</v>
      </c>
    </row>
    <row r="10" spans="1:28" x14ac:dyDescent="0.2">
      <c r="A10" s="99" t="s">
        <v>11</v>
      </c>
      <c r="B10" s="100">
        <f>Active!C8</f>
        <v>0.46623300000000001</v>
      </c>
      <c r="D10" t="s">
        <v>139</v>
      </c>
      <c r="E10">
        <f ca="1">2*E9*365.2422/B10</f>
        <v>-3.1677937698538196E-8</v>
      </c>
      <c r="F10" s="1">
        <f ca="1">+F9*E10</f>
        <v>-3.8581063679910945E-9</v>
      </c>
      <c r="G10" t="s">
        <v>140</v>
      </c>
      <c r="U10">
        <v>4</v>
      </c>
      <c r="V10">
        <f t="shared" ca="1" si="0"/>
        <v>7.8854393508870746E-2</v>
      </c>
      <c r="AA10">
        <v>10</v>
      </c>
      <c r="AB10" t="s">
        <v>141</v>
      </c>
    </row>
    <row r="11" spans="1:28" x14ac:dyDescent="0.2">
      <c r="B11"/>
      <c r="E11"/>
      <c r="F11"/>
      <c r="U11">
        <v>4.5</v>
      </c>
      <c r="V11">
        <f t="shared" ca="1" si="0"/>
        <v>8.3758906506906594E-2</v>
      </c>
      <c r="AA11">
        <v>11</v>
      </c>
      <c r="AB11" t="s">
        <v>142</v>
      </c>
    </row>
    <row r="12" spans="1:28" x14ac:dyDescent="0.2">
      <c r="B12"/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5</v>
      </c>
      <c r="V12">
        <f t="shared" ca="1" si="0"/>
        <v>8.7652494430635414E-2</v>
      </c>
      <c r="AA12">
        <v>12</v>
      </c>
      <c r="AB12" t="s">
        <v>143</v>
      </c>
    </row>
    <row r="13" spans="1:28" x14ac:dyDescent="0.2">
      <c r="B13"/>
      <c r="C13" s="2" t="str">
        <f t="shared" si="1"/>
        <v>C104</v>
      </c>
      <c r="D13" s="2" t="str">
        <f t="shared" si="1"/>
        <v>D104</v>
      </c>
      <c r="E13" s="2" t="str">
        <f t="shared" si="1"/>
        <v>E104</v>
      </c>
      <c r="F13" s="2" t="str">
        <f t="shared" si="1"/>
        <v>F104</v>
      </c>
      <c r="G13" s="2" t="str">
        <f t="shared" si="1"/>
        <v>G104</v>
      </c>
      <c r="H13" s="2" t="str">
        <f t="shared" si="1"/>
        <v>H104</v>
      </c>
      <c r="I13" s="2" t="str">
        <f t="shared" si="1"/>
        <v>I104</v>
      </c>
      <c r="J13" s="2" t="str">
        <f t="shared" si="1"/>
        <v>J104</v>
      </c>
      <c r="K13" s="2" t="str">
        <f t="shared" si="1"/>
        <v>K104</v>
      </c>
      <c r="L13" s="2" t="str">
        <f t="shared" si="1"/>
        <v>L104</v>
      </c>
      <c r="M13" s="2" t="str">
        <f t="shared" si="1"/>
        <v>M104</v>
      </c>
      <c r="N13" s="2" t="str">
        <f t="shared" si="1"/>
        <v>N104</v>
      </c>
      <c r="O13" s="2" t="str">
        <f t="shared" si="1"/>
        <v>O104</v>
      </c>
      <c r="P13" s="2" t="str">
        <f t="shared" si="1"/>
        <v>P104</v>
      </c>
      <c r="Q13" s="2" t="str">
        <f t="shared" si="1"/>
        <v>Q104</v>
      </c>
      <c r="U13">
        <v>5.5</v>
      </c>
      <c r="V13">
        <f t="shared" ca="1" si="0"/>
        <v>9.0535157280057219E-2</v>
      </c>
      <c r="AA13">
        <v>13</v>
      </c>
      <c r="AB13" t="s">
        <v>144</v>
      </c>
    </row>
    <row r="14" spans="1:28" x14ac:dyDescent="0.2">
      <c r="B14"/>
      <c r="E14"/>
      <c r="F14"/>
      <c r="U14">
        <v>6</v>
      </c>
      <c r="V14">
        <f t="shared" ca="1" si="0"/>
        <v>9.2406895055171981E-2</v>
      </c>
      <c r="AA14">
        <v>14</v>
      </c>
      <c r="AB14" t="s">
        <v>145</v>
      </c>
    </row>
    <row r="15" spans="1:28" x14ac:dyDescent="0.2">
      <c r="A15" s="24" t="s">
        <v>146</v>
      </c>
      <c r="B15" s="24">
        <f>C9-C8+1</f>
        <v>84</v>
      </c>
      <c r="C15" s="2" t="str">
        <f t="shared" ref="C15:Q15" si="3">VLOOKUP(C16,$AA1:$AB26,2,FALSE)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U15">
        <v>6.5</v>
      </c>
      <c r="V15">
        <f t="shared" ca="1" si="0"/>
        <v>9.3267707755979715E-2</v>
      </c>
      <c r="AA15">
        <v>15</v>
      </c>
      <c r="AB15" t="s">
        <v>147</v>
      </c>
    </row>
    <row r="16" spans="1:28" x14ac:dyDescent="0.2">
      <c r="A16" s="2"/>
      <c r="B16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7</v>
      </c>
      <c r="V16">
        <f t="shared" ca="1" si="0"/>
        <v>9.3117595382480406E-2</v>
      </c>
      <c r="AA16">
        <v>16</v>
      </c>
      <c r="AB16" t="s">
        <v>148</v>
      </c>
    </row>
    <row r="17" spans="1:28" x14ac:dyDescent="0.2">
      <c r="A17" s="24" t="s">
        <v>149</v>
      </c>
      <c r="B17"/>
      <c r="E17"/>
      <c r="F17"/>
      <c r="AA17">
        <v>17</v>
      </c>
      <c r="AB17" t="s">
        <v>150</v>
      </c>
    </row>
    <row r="18" spans="1:28" x14ac:dyDescent="0.2">
      <c r="A18" s="101">
        <v>10000</v>
      </c>
      <c r="B18" s="101">
        <v>1</v>
      </c>
      <c r="C18">
        <f ca="1">SUM(INDIRECT(C12):INDIRECT(C13))</f>
        <v>46.2</v>
      </c>
      <c r="D18" s="102">
        <f ca="1">SUM(INDIRECT(D12):INDIRECT(D13))</f>
        <v>333.5732000000001</v>
      </c>
      <c r="E18" s="102">
        <f ca="1">SUM(INDIRECT(E12):INDIRECT(E13))</f>
        <v>5.8426439998038404</v>
      </c>
      <c r="F18" s="24">
        <f ca="1">SUM(INDIRECT(F12):INDIRECT(F13))</f>
        <v>238.54238000000001</v>
      </c>
      <c r="G18" s="24">
        <f ca="1">SUM(INDIRECT(G12):INDIRECT(G13))</f>
        <v>3.9906545998284857</v>
      </c>
      <c r="H18" s="24">
        <f ca="1">SUM(INDIRECT(H12):INDIRECT(H13))</f>
        <v>1284.8292668164997</v>
      </c>
      <c r="I18" s="24">
        <f ca="1">SUM(INDIRECT(I12):INDIRECT(I13))</f>
        <v>6952.1184147731328</v>
      </c>
      <c r="J18" s="24">
        <f ca="1">SUM(INDIRECT(J12):INDIRECT(J13))</f>
        <v>37750.755003356971</v>
      </c>
      <c r="K18" s="24">
        <f ca="1">SUM(INDIRECT(K12):INDIRECT(K13))</f>
        <v>21.396802141636197</v>
      </c>
      <c r="L18" s="24">
        <f ca="1">SUM(INDIRECT(L12):INDIRECT(L13))</f>
        <v>115.48790215946042</v>
      </c>
      <c r="N18">
        <f ca="1">SUM(INDIRECT(N12):INDIRECT(N13))</f>
        <v>9.9554615122446452E-4</v>
      </c>
      <c r="O18">
        <f ca="1">SQRT(SUM(INDIRECT(O12):INDIRECT(O13)))</f>
        <v>71058.984977088941</v>
      </c>
      <c r="P18">
        <f ca="1">SQRT(SUM(INDIRECT(P12):INDIRECT(P13)))</f>
        <v>111770.23595282853</v>
      </c>
      <c r="Q18">
        <f ca="1">SQRT(SUM(INDIRECT(Q12):INDIRECT(Q13)))</f>
        <v>19860.64228999379</v>
      </c>
      <c r="AA18">
        <v>18</v>
      </c>
      <c r="AB18" t="s">
        <v>151</v>
      </c>
    </row>
    <row r="19" spans="1:28" x14ac:dyDescent="0.2">
      <c r="A19" s="103" t="s">
        <v>152</v>
      </c>
      <c r="B19"/>
      <c r="E19"/>
      <c r="F19" s="104" t="s">
        <v>153</v>
      </c>
      <c r="G19" s="104" t="s">
        <v>154</v>
      </c>
      <c r="H19" s="104" t="s">
        <v>155</v>
      </c>
      <c r="I19" s="104" t="s">
        <v>156</v>
      </c>
      <c r="J19" s="104" t="s">
        <v>157</v>
      </c>
      <c r="K19" s="104" t="s">
        <v>158</v>
      </c>
      <c r="L19" s="104" t="s">
        <v>159</v>
      </c>
      <c r="AA19">
        <v>19</v>
      </c>
      <c r="AB19" t="s">
        <v>160</v>
      </c>
    </row>
    <row r="20" spans="1:28" ht="14.25" x14ac:dyDescent="0.2">
      <c r="A20" s="6" t="s">
        <v>97</v>
      </c>
      <c r="B20" s="6" t="s">
        <v>161</v>
      </c>
      <c r="C20" s="6" t="s">
        <v>162</v>
      </c>
      <c r="D20" s="6" t="s">
        <v>97</v>
      </c>
      <c r="E20" s="6" t="s">
        <v>161</v>
      </c>
      <c r="F20" s="6" t="s">
        <v>163</v>
      </c>
      <c r="G20" s="6" t="s">
        <v>164</v>
      </c>
      <c r="H20" s="6" t="s">
        <v>165</v>
      </c>
      <c r="I20" s="6" t="s">
        <v>166</v>
      </c>
      <c r="J20" s="6" t="s">
        <v>167</v>
      </c>
      <c r="K20" s="6" t="s">
        <v>168</v>
      </c>
      <c r="L20" s="6" t="s">
        <v>169</v>
      </c>
      <c r="M20" s="74" t="s">
        <v>98</v>
      </c>
      <c r="N20" s="6" t="s">
        <v>170</v>
      </c>
      <c r="O20" s="6" t="s">
        <v>171</v>
      </c>
      <c r="P20" s="6" t="s">
        <v>172</v>
      </c>
      <c r="Q20" s="6" t="s">
        <v>173</v>
      </c>
      <c r="R20" s="75" t="s">
        <v>174</v>
      </c>
      <c r="AA20">
        <v>20</v>
      </c>
      <c r="AB20" t="s">
        <v>175</v>
      </c>
    </row>
    <row r="21" spans="1:28" x14ac:dyDescent="0.2">
      <c r="A21" s="105">
        <v>-43</v>
      </c>
      <c r="B21" s="105">
        <v>1.5019000002212124E-2</v>
      </c>
      <c r="C21" s="106">
        <v>0.1</v>
      </c>
      <c r="D21" s="107">
        <f>A21/A$18</f>
        <v>-4.3E-3</v>
      </c>
      <c r="E21" s="107">
        <f>B21/B$18</f>
        <v>1.5019000002212124E-2</v>
      </c>
      <c r="F21" s="27">
        <f>$C21*D21</f>
        <v>-4.3000000000000004E-4</v>
      </c>
      <c r="G21" s="27">
        <f>$C21*E21</f>
        <v>1.5019000002212124E-3</v>
      </c>
      <c r="H21" s="27">
        <f>C21*D21*D21</f>
        <v>1.8490000000000002E-6</v>
      </c>
      <c r="I21" s="27">
        <f>C21*D21*D21*D21</f>
        <v>-7.9507000000000015E-9</v>
      </c>
      <c r="J21" s="27">
        <f>C21*D21*D21*D21*D21</f>
        <v>3.4188010000000008E-11</v>
      </c>
      <c r="K21" s="27">
        <f>C21*E21*D21</f>
        <v>-6.4581700009512136E-6</v>
      </c>
      <c r="L21" s="27">
        <f>C21*E21*D21*D21</f>
        <v>2.7770131004090218E-8</v>
      </c>
      <c r="M21" s="27">
        <f t="shared" ref="M21:M82" ca="1" si="4">+E$4+E$5*D21+E$6*D21^2</f>
        <v>3.1088720308065066E-3</v>
      </c>
      <c r="N21" s="27">
        <f ca="1">C21*(M21-E21)^2</f>
        <v>1.4185114829525848E-5</v>
      </c>
      <c r="O21" s="25">
        <f ca="1">(C21*O$1-O$2*F21+O$3*H21)^2</f>
        <v>294595686.81690639</v>
      </c>
      <c r="P21" s="27">
        <f ca="1">(-C21*O$2+O$4*F21-O$5*H21)^2</f>
        <v>53686681.035659678</v>
      </c>
      <c r="Q21" s="27">
        <f ca="1">+(C21*O$3-F21*O$5+H21*O$6)^2</f>
        <v>585514.25271464058</v>
      </c>
      <c r="R21">
        <f t="shared" ref="R21:R82" ca="1" si="5">+E21-M21</f>
        <v>1.1910127971405617E-2</v>
      </c>
      <c r="AA21">
        <v>21</v>
      </c>
      <c r="AB21" t="s">
        <v>176</v>
      </c>
    </row>
    <row r="22" spans="1:28" x14ac:dyDescent="0.2">
      <c r="A22" s="105">
        <v>-41</v>
      </c>
      <c r="B22" s="105">
        <v>1.4552999997249572E-2</v>
      </c>
      <c r="C22" s="105">
        <v>0.1</v>
      </c>
      <c r="D22" s="107">
        <f t="shared" ref="D22:E83" si="6">A22/A$18</f>
        <v>-4.1000000000000003E-3</v>
      </c>
      <c r="E22" s="107">
        <f t="shared" si="6"/>
        <v>1.4552999997249572E-2</v>
      </c>
      <c r="F22" s="27">
        <f t="shared" ref="F22:G83" si="7">$C22*D22</f>
        <v>-4.1000000000000005E-4</v>
      </c>
      <c r="G22" s="27">
        <f t="shared" si="7"/>
        <v>1.4552999997249573E-3</v>
      </c>
      <c r="H22" s="27">
        <f t="shared" ref="H22:H83" si="8">C22*D22*D22</f>
        <v>1.6810000000000003E-6</v>
      </c>
      <c r="I22" s="27">
        <f t="shared" ref="I22:I83" si="9">C22*D22*D22*D22</f>
        <v>-6.8921000000000019E-9</v>
      </c>
      <c r="J22" s="27">
        <f t="shared" ref="J22:J83" si="10">C22*D22*D22*D22*D22</f>
        <v>2.8257610000000011E-11</v>
      </c>
      <c r="K22" s="27">
        <f t="shared" ref="K22:K83" si="11">C22*E22*D22</f>
        <v>-5.9667299988723251E-6</v>
      </c>
      <c r="L22" s="27">
        <f t="shared" ref="L22:L83" si="12">C22*E22*D22*D22</f>
        <v>2.4463592995376536E-8</v>
      </c>
      <c r="M22" s="27">
        <f t="shared" ca="1" si="4"/>
        <v>3.1142743779666144E-3</v>
      </c>
      <c r="N22" s="27">
        <f t="shared" ref="N22:N83" ca="1" si="13">C22*(M22-E22)^2</f>
        <v>1.3084444379324027E-5</v>
      </c>
      <c r="O22" s="25">
        <f t="shared" ref="O22:O83" ca="1" si="14">(C22*O$1-O$2*F22+O$3*H22)^2</f>
        <v>294545616.34445286</v>
      </c>
      <c r="P22" s="27">
        <f t="shared" ref="P22:P83" ca="1" si="15">(-C22*O$2+O$4*F22-O$5*H22)^2</f>
        <v>53659303.922080457</v>
      </c>
      <c r="Q22" s="27">
        <f t="shared" ref="Q22:Q83" ca="1" si="16">+(C22*O$3-F22*O$5+H22*O$6)^2</f>
        <v>585063.72646765225</v>
      </c>
      <c r="R22">
        <f t="shared" ca="1" si="5"/>
        <v>1.1438725619282957E-2</v>
      </c>
      <c r="AA22">
        <v>22</v>
      </c>
      <c r="AB22" t="s">
        <v>88</v>
      </c>
    </row>
    <row r="23" spans="1:28" x14ac:dyDescent="0.2">
      <c r="A23" s="105">
        <v>-32</v>
      </c>
      <c r="B23" s="105">
        <v>1.1456000000180211E-2</v>
      </c>
      <c r="C23" s="105">
        <v>0.1</v>
      </c>
      <c r="D23" s="107">
        <f t="shared" si="6"/>
        <v>-3.2000000000000002E-3</v>
      </c>
      <c r="E23" s="107">
        <f t="shared" si="6"/>
        <v>1.1456000000180211E-2</v>
      </c>
      <c r="F23" s="27">
        <f t="shared" si="7"/>
        <v>-3.2000000000000003E-4</v>
      </c>
      <c r="G23" s="27">
        <f t="shared" si="7"/>
        <v>1.145600000018021E-3</v>
      </c>
      <c r="H23" s="27">
        <f t="shared" si="8"/>
        <v>1.0240000000000001E-6</v>
      </c>
      <c r="I23" s="27">
        <f t="shared" si="9"/>
        <v>-3.2768000000000005E-9</v>
      </c>
      <c r="J23" s="27">
        <f t="shared" si="10"/>
        <v>1.0485760000000002E-11</v>
      </c>
      <c r="K23" s="27">
        <f t="shared" si="11"/>
        <v>-3.6659200000576673E-6</v>
      </c>
      <c r="L23" s="27">
        <f t="shared" si="12"/>
        <v>1.1730944000184535E-8</v>
      </c>
      <c r="M23" s="27">
        <f t="shared" ca="1" si="4"/>
        <v>3.138582938555453E-3</v>
      </c>
      <c r="N23" s="27">
        <f t="shared" ca="1" si="13"/>
        <v>6.9179426577006626E-6</v>
      </c>
      <c r="O23" s="25">
        <f t="shared" ca="1" si="14"/>
        <v>294320377.65678287</v>
      </c>
      <c r="P23" s="27">
        <f t="shared" ca="1" si="15"/>
        <v>53536214.613929413</v>
      </c>
      <c r="Q23" s="27">
        <f t="shared" ca="1" si="16"/>
        <v>583038.87554789917</v>
      </c>
      <c r="R23">
        <f t="shared" ca="1" si="5"/>
        <v>8.3174170616247579E-3</v>
      </c>
      <c r="AA23">
        <v>23</v>
      </c>
      <c r="AB23" t="s">
        <v>177</v>
      </c>
    </row>
    <row r="24" spans="1:28" x14ac:dyDescent="0.2">
      <c r="A24" s="105">
        <v>-30</v>
      </c>
      <c r="B24" s="105">
        <v>1.7990000000281725E-2</v>
      </c>
      <c r="C24" s="105">
        <v>0.1</v>
      </c>
      <c r="D24" s="107">
        <f t="shared" si="6"/>
        <v>-3.0000000000000001E-3</v>
      </c>
      <c r="E24" s="107">
        <f t="shared" si="6"/>
        <v>1.7990000000281725E-2</v>
      </c>
      <c r="F24" s="27">
        <f t="shared" si="7"/>
        <v>-3.0000000000000003E-4</v>
      </c>
      <c r="G24" s="27">
        <f t="shared" si="7"/>
        <v>1.7990000000281726E-3</v>
      </c>
      <c r="H24" s="27">
        <f t="shared" si="8"/>
        <v>9.0000000000000007E-7</v>
      </c>
      <c r="I24" s="27">
        <f t="shared" si="9"/>
        <v>-2.7000000000000002E-9</v>
      </c>
      <c r="J24" s="27">
        <f t="shared" si="10"/>
        <v>8.1000000000000014E-12</v>
      </c>
      <c r="K24" s="27">
        <f t="shared" si="11"/>
        <v>-5.397000000084518E-6</v>
      </c>
      <c r="L24" s="27">
        <f t="shared" si="12"/>
        <v>1.6191000000253553E-8</v>
      </c>
      <c r="M24" s="27">
        <f t="shared" ca="1" si="4"/>
        <v>3.1439843961014956E-3</v>
      </c>
      <c r="N24" s="27">
        <f t="shared" ca="1" si="13"/>
        <v>2.2040417931956287E-5</v>
      </c>
      <c r="O24" s="25">
        <f t="shared" ca="1" si="14"/>
        <v>294270342.04266214</v>
      </c>
      <c r="P24" s="27">
        <f t="shared" ca="1" si="15"/>
        <v>53508885.360475563</v>
      </c>
      <c r="Q24" s="27">
        <f t="shared" ca="1" si="16"/>
        <v>582589.46784593549</v>
      </c>
      <c r="R24">
        <f t="shared" ca="1" si="5"/>
        <v>1.4846015604180229E-2</v>
      </c>
      <c r="AA24">
        <v>24</v>
      </c>
      <c r="AB24" t="s">
        <v>97</v>
      </c>
    </row>
    <row r="25" spans="1:28" x14ac:dyDescent="0.2">
      <c r="A25" s="105">
        <v>0</v>
      </c>
      <c r="B25" s="105">
        <v>-3.0000000006111804E-3</v>
      </c>
      <c r="C25" s="105">
        <v>0.1</v>
      </c>
      <c r="D25" s="107">
        <f t="shared" si="6"/>
        <v>0</v>
      </c>
      <c r="E25" s="107">
        <f t="shared" si="6"/>
        <v>-3.0000000006111804E-3</v>
      </c>
      <c r="F25" s="27">
        <f t="shared" si="7"/>
        <v>0</v>
      </c>
      <c r="G25" s="27">
        <f t="shared" si="7"/>
        <v>-3.0000000006111808E-4</v>
      </c>
      <c r="H25" s="27">
        <f t="shared" si="8"/>
        <v>0</v>
      </c>
      <c r="I25" s="27">
        <f t="shared" si="9"/>
        <v>0</v>
      </c>
      <c r="J25" s="27">
        <f t="shared" si="10"/>
        <v>0</v>
      </c>
      <c r="K25" s="27">
        <f t="shared" si="11"/>
        <v>0</v>
      </c>
      <c r="L25" s="27">
        <f t="shared" si="12"/>
        <v>0</v>
      </c>
      <c r="M25" s="27">
        <f t="shared" ca="1" si="4"/>
        <v>3.2249868495307071E-3</v>
      </c>
      <c r="N25" s="27">
        <f t="shared" ca="1" si="13"/>
        <v>3.8750461284439416E-6</v>
      </c>
      <c r="O25" s="25">
        <f t="shared" ca="1" si="14"/>
        <v>293520567.87169391</v>
      </c>
      <c r="P25" s="27">
        <f t="shared" ca="1" si="15"/>
        <v>53099989.527573295</v>
      </c>
      <c r="Q25" s="27">
        <f t="shared" ca="1" si="16"/>
        <v>575872.72396678978</v>
      </c>
      <c r="R25">
        <f t="shared" ca="1" si="5"/>
        <v>-6.2249868501418875E-3</v>
      </c>
      <c r="AA25">
        <v>25</v>
      </c>
      <c r="AB25" t="s">
        <v>161</v>
      </c>
    </row>
    <row r="26" spans="1:28" x14ac:dyDescent="0.2">
      <c r="A26" s="105">
        <v>0</v>
      </c>
      <c r="B26" s="105">
        <v>0</v>
      </c>
      <c r="C26" s="105">
        <v>0.1</v>
      </c>
      <c r="D26" s="107">
        <f t="shared" si="6"/>
        <v>0</v>
      </c>
      <c r="E26" s="107">
        <f t="shared" si="6"/>
        <v>0</v>
      </c>
      <c r="F26" s="27">
        <f t="shared" si="7"/>
        <v>0</v>
      </c>
      <c r="G26" s="27">
        <f t="shared" si="7"/>
        <v>0</v>
      </c>
      <c r="H26" s="27">
        <f t="shared" si="8"/>
        <v>0</v>
      </c>
      <c r="I26" s="27">
        <f t="shared" si="9"/>
        <v>0</v>
      </c>
      <c r="J26" s="27">
        <f t="shared" si="10"/>
        <v>0</v>
      </c>
      <c r="K26" s="27">
        <f t="shared" si="11"/>
        <v>0</v>
      </c>
      <c r="L26" s="27">
        <f t="shared" si="12"/>
        <v>0</v>
      </c>
      <c r="M26" s="27">
        <f t="shared" ca="1" si="4"/>
        <v>3.2249868495307071E-3</v>
      </c>
      <c r="N26" s="27">
        <f t="shared" ca="1" si="13"/>
        <v>1.0400540179645996E-6</v>
      </c>
      <c r="O26" s="25">
        <f t="shared" ca="1" si="14"/>
        <v>293520567.87169391</v>
      </c>
      <c r="P26" s="27">
        <f t="shared" ca="1" si="15"/>
        <v>53099989.527573295</v>
      </c>
      <c r="Q26" s="27">
        <f t="shared" ca="1" si="16"/>
        <v>575872.72396678978</v>
      </c>
      <c r="R26">
        <f t="shared" ca="1" si="5"/>
        <v>-3.2249868495307071E-3</v>
      </c>
      <c r="AA26">
        <v>26</v>
      </c>
      <c r="AB26" t="s">
        <v>178</v>
      </c>
    </row>
    <row r="27" spans="1:28" x14ac:dyDescent="0.2">
      <c r="A27" s="105">
        <v>0</v>
      </c>
      <c r="B27" s="105">
        <v>4.9999999973806553E-3</v>
      </c>
      <c r="C27" s="105">
        <v>0.1</v>
      </c>
      <c r="D27" s="107">
        <f t="shared" si="6"/>
        <v>0</v>
      </c>
      <c r="E27" s="107">
        <f t="shared" si="6"/>
        <v>4.9999999973806553E-3</v>
      </c>
      <c r="F27" s="27">
        <f t="shared" si="7"/>
        <v>0</v>
      </c>
      <c r="G27" s="27">
        <f t="shared" si="7"/>
        <v>4.9999999973806555E-4</v>
      </c>
      <c r="H27" s="27">
        <f t="shared" si="8"/>
        <v>0</v>
      </c>
      <c r="I27" s="27">
        <f t="shared" si="9"/>
        <v>0</v>
      </c>
      <c r="J27" s="27">
        <f t="shared" si="10"/>
        <v>0</v>
      </c>
      <c r="K27" s="27">
        <f t="shared" si="11"/>
        <v>0</v>
      </c>
      <c r="L27" s="27">
        <f t="shared" si="12"/>
        <v>0</v>
      </c>
      <c r="M27" s="27">
        <f t="shared" ca="1" si="4"/>
        <v>3.2249868495307071E-3</v>
      </c>
      <c r="N27" s="27">
        <f t="shared" ca="1" si="13"/>
        <v>3.1506716750401824E-7</v>
      </c>
      <c r="O27" s="25">
        <f t="shared" ca="1" si="14"/>
        <v>293520567.87169391</v>
      </c>
      <c r="P27" s="27">
        <f t="shared" ca="1" si="15"/>
        <v>53099989.527573295</v>
      </c>
      <c r="Q27" s="27">
        <f t="shared" ca="1" si="16"/>
        <v>575872.72396678978</v>
      </c>
      <c r="R27">
        <f t="shared" ca="1" si="5"/>
        <v>1.7750131478499482E-3</v>
      </c>
    </row>
    <row r="28" spans="1:28" x14ac:dyDescent="0.2">
      <c r="A28" s="105">
        <v>2</v>
      </c>
      <c r="B28" s="105">
        <v>-6.4659999989089556E-3</v>
      </c>
      <c r="C28" s="105">
        <v>0.1</v>
      </c>
      <c r="D28" s="107">
        <f t="shared" si="6"/>
        <v>2.0000000000000001E-4</v>
      </c>
      <c r="E28" s="107">
        <f t="shared" si="6"/>
        <v>-6.4659999989089556E-3</v>
      </c>
      <c r="F28" s="27">
        <f t="shared" si="7"/>
        <v>2.0000000000000002E-5</v>
      </c>
      <c r="G28" s="27">
        <f t="shared" si="7"/>
        <v>-6.4659999989089565E-4</v>
      </c>
      <c r="H28" s="27">
        <f t="shared" si="8"/>
        <v>4.0000000000000002E-9</v>
      </c>
      <c r="I28" s="27">
        <f t="shared" si="9"/>
        <v>8.0000000000000013E-13</v>
      </c>
      <c r="J28" s="27">
        <f t="shared" si="10"/>
        <v>1.6000000000000004E-16</v>
      </c>
      <c r="K28" s="27">
        <f t="shared" si="11"/>
        <v>-1.2931999997817913E-7</v>
      </c>
      <c r="L28" s="27">
        <f t="shared" si="12"/>
        <v>-2.5863999995635828E-11</v>
      </c>
      <c r="M28" s="27">
        <f t="shared" ca="1" si="4"/>
        <v>3.2303857191085593E-3</v>
      </c>
      <c r="N28" s="27">
        <f t="shared" ca="1" si="13"/>
        <v>9.4019895992574048E-6</v>
      </c>
      <c r="O28" s="25">
        <f t="shared" ca="1" si="14"/>
        <v>293470633.57227892</v>
      </c>
      <c r="P28" s="27">
        <f t="shared" ca="1" si="15"/>
        <v>53072799.276918069</v>
      </c>
      <c r="Q28" s="27">
        <f t="shared" ca="1" si="16"/>
        <v>575426.56424561364</v>
      </c>
      <c r="R28">
        <f t="shared" ca="1" si="5"/>
        <v>-9.6963857180175153E-3</v>
      </c>
    </row>
    <row r="29" spans="1:28" x14ac:dyDescent="0.2">
      <c r="A29" s="105">
        <v>4</v>
      </c>
      <c r="B29" s="105">
        <v>2.0679999979620334E-3</v>
      </c>
      <c r="C29" s="105">
        <v>0.1</v>
      </c>
      <c r="D29" s="107">
        <f t="shared" si="6"/>
        <v>4.0000000000000002E-4</v>
      </c>
      <c r="E29" s="107">
        <f t="shared" si="6"/>
        <v>2.0679999979620334E-3</v>
      </c>
      <c r="F29" s="27">
        <f t="shared" si="7"/>
        <v>4.0000000000000003E-5</v>
      </c>
      <c r="G29" s="27">
        <f t="shared" si="7"/>
        <v>2.0679999979620334E-4</v>
      </c>
      <c r="H29" s="27">
        <f t="shared" si="8"/>
        <v>1.6000000000000001E-8</v>
      </c>
      <c r="I29" s="27">
        <f t="shared" si="9"/>
        <v>6.400000000000001E-12</v>
      </c>
      <c r="J29" s="27">
        <f t="shared" si="10"/>
        <v>2.5600000000000006E-15</v>
      </c>
      <c r="K29" s="27">
        <f t="shared" si="11"/>
        <v>8.271999991848134E-8</v>
      </c>
      <c r="L29" s="27">
        <f t="shared" si="12"/>
        <v>3.3087999967392535E-11</v>
      </c>
      <c r="M29" s="27">
        <f t="shared" ca="1" si="4"/>
        <v>3.2357844269383998E-3</v>
      </c>
      <c r="N29" s="27">
        <f t="shared" ca="1" si="13"/>
        <v>1.3637204725596582E-7</v>
      </c>
      <c r="O29" s="25">
        <f t="shared" ca="1" si="14"/>
        <v>293420705.60051972</v>
      </c>
      <c r="P29" s="27">
        <f t="shared" ca="1" si="15"/>
        <v>53045617.702741958</v>
      </c>
      <c r="Q29" s="27">
        <f t="shared" ca="1" si="16"/>
        <v>574980.60722843581</v>
      </c>
      <c r="R29">
        <f t="shared" ca="1" si="5"/>
        <v>-1.1677844289763664E-3</v>
      </c>
    </row>
    <row r="30" spans="1:28" x14ac:dyDescent="0.2">
      <c r="A30" s="105">
        <v>13</v>
      </c>
      <c r="B30" s="105">
        <v>9.9709999994956888E-3</v>
      </c>
      <c r="C30" s="105">
        <v>0.1</v>
      </c>
      <c r="D30" s="107">
        <f t="shared" si="6"/>
        <v>1.2999999999999999E-3</v>
      </c>
      <c r="E30" s="107">
        <f t="shared" si="6"/>
        <v>9.9709999994956888E-3</v>
      </c>
      <c r="F30" s="27">
        <f t="shared" si="7"/>
        <v>1.2999999999999999E-4</v>
      </c>
      <c r="G30" s="27">
        <f t="shared" si="7"/>
        <v>9.9709999994956888E-4</v>
      </c>
      <c r="H30" s="27">
        <f t="shared" si="8"/>
        <v>1.6899999999999996E-7</v>
      </c>
      <c r="I30" s="27">
        <f t="shared" si="9"/>
        <v>2.1969999999999995E-10</v>
      </c>
      <c r="J30" s="27">
        <f t="shared" si="10"/>
        <v>2.8560999999999993E-13</v>
      </c>
      <c r="K30" s="27">
        <f t="shared" si="11"/>
        <v>1.2962299999344394E-6</v>
      </c>
      <c r="L30" s="27">
        <f t="shared" si="12"/>
        <v>1.6850989999147712E-9</v>
      </c>
      <c r="M30" s="27">
        <f t="shared" ca="1" si="4"/>
        <v>3.2600766105410346E-3</v>
      </c>
      <c r="N30" s="27">
        <f t="shared" ca="1" si="13"/>
        <v>4.5036492732418617E-6</v>
      </c>
      <c r="O30" s="25">
        <f t="shared" ca="1" si="14"/>
        <v>293196108.01811367</v>
      </c>
      <c r="P30" s="27">
        <f t="shared" ca="1" si="15"/>
        <v>52923407.955077961</v>
      </c>
      <c r="Q30" s="27">
        <f t="shared" ca="1" si="16"/>
        <v>572976.30818361673</v>
      </c>
      <c r="R30">
        <f t="shared" ca="1" si="5"/>
        <v>6.7109233889546538E-3</v>
      </c>
    </row>
    <row r="31" spans="1:28" x14ac:dyDescent="0.2">
      <c r="A31" s="105">
        <v>19</v>
      </c>
      <c r="B31" s="105">
        <v>7.5729999989562202E-3</v>
      </c>
      <c r="C31" s="105">
        <v>0.1</v>
      </c>
      <c r="D31" s="107">
        <f t="shared" si="6"/>
        <v>1.9E-3</v>
      </c>
      <c r="E31" s="107">
        <f t="shared" si="6"/>
        <v>7.5729999989562202E-3</v>
      </c>
      <c r="F31" s="27">
        <f t="shared" si="7"/>
        <v>1.9000000000000001E-4</v>
      </c>
      <c r="G31" s="27">
        <f t="shared" si="7"/>
        <v>7.5729999989562204E-4</v>
      </c>
      <c r="H31" s="27">
        <f t="shared" si="8"/>
        <v>3.6100000000000002E-7</v>
      </c>
      <c r="I31" s="27">
        <f t="shared" si="9"/>
        <v>6.8589999999999998E-10</v>
      </c>
      <c r="J31" s="27">
        <f t="shared" si="10"/>
        <v>1.3032099999999999E-12</v>
      </c>
      <c r="K31" s="27">
        <f t="shared" si="11"/>
        <v>1.438869999801682E-6</v>
      </c>
      <c r="L31" s="27">
        <f t="shared" si="12"/>
        <v>2.7338529996231958E-9</v>
      </c>
      <c r="M31" s="27">
        <f t="shared" ca="1" si="4"/>
        <v>3.276269579944324E-3</v>
      </c>
      <c r="N31" s="27">
        <f t="shared" ca="1" si="13"/>
        <v>1.8461892293662151E-6</v>
      </c>
      <c r="O31" s="25">
        <f t="shared" ca="1" si="14"/>
        <v>293046447.45278233</v>
      </c>
      <c r="P31" s="27">
        <f t="shared" ca="1" si="15"/>
        <v>52842032.326307528</v>
      </c>
      <c r="Q31" s="27">
        <f t="shared" ca="1" si="16"/>
        <v>571642.38729056669</v>
      </c>
      <c r="R31">
        <f t="shared" ca="1" si="5"/>
        <v>4.2967304190118967E-3</v>
      </c>
    </row>
    <row r="32" spans="1:28" x14ac:dyDescent="0.2">
      <c r="A32" s="105">
        <v>30</v>
      </c>
      <c r="B32" s="105">
        <v>-9.9900000022898894E-3</v>
      </c>
      <c r="C32" s="105">
        <v>0.1</v>
      </c>
      <c r="D32" s="107">
        <f t="shared" si="6"/>
        <v>3.0000000000000001E-3</v>
      </c>
      <c r="E32" s="107">
        <f t="shared" si="6"/>
        <v>-9.9900000022898894E-3</v>
      </c>
      <c r="F32" s="27">
        <f t="shared" si="7"/>
        <v>3.0000000000000003E-4</v>
      </c>
      <c r="G32" s="27">
        <f t="shared" si="7"/>
        <v>-9.9900000022898902E-4</v>
      </c>
      <c r="H32" s="27">
        <f t="shared" si="8"/>
        <v>9.0000000000000007E-7</v>
      </c>
      <c r="I32" s="27">
        <f t="shared" si="9"/>
        <v>2.7000000000000002E-9</v>
      </c>
      <c r="J32" s="27">
        <f t="shared" si="10"/>
        <v>8.1000000000000014E-12</v>
      </c>
      <c r="K32" s="27">
        <f t="shared" si="11"/>
        <v>-2.9970000006869673E-6</v>
      </c>
      <c r="L32" s="27">
        <f t="shared" si="12"/>
        <v>-8.9910000020609015E-9</v>
      </c>
      <c r="M32" s="27">
        <f t="shared" ca="1" si="4"/>
        <v>3.3059529096572432E-3</v>
      </c>
      <c r="N32" s="27">
        <f t="shared" ca="1" si="13"/>
        <v>1.7678236383671544E-5</v>
      </c>
      <c r="O32" s="25">
        <f t="shared" ca="1" si="14"/>
        <v>292772217.54284406</v>
      </c>
      <c r="P32" s="27">
        <f t="shared" ca="1" si="15"/>
        <v>52693046.199090019</v>
      </c>
      <c r="Q32" s="27">
        <f t="shared" ca="1" si="16"/>
        <v>569201.59629792767</v>
      </c>
      <c r="R32">
        <f t="shared" ca="1" si="5"/>
        <v>-1.3295952911947132E-2</v>
      </c>
    </row>
    <row r="33" spans="1:18" x14ac:dyDescent="0.2">
      <c r="A33" s="105">
        <v>1482</v>
      </c>
      <c r="B33" s="105">
        <v>-3.060000017285347E-4</v>
      </c>
      <c r="C33" s="105">
        <v>0.1</v>
      </c>
      <c r="D33" s="107">
        <f t="shared" si="6"/>
        <v>0.1482</v>
      </c>
      <c r="E33" s="107">
        <f t="shared" si="6"/>
        <v>-3.060000017285347E-4</v>
      </c>
      <c r="F33" s="27">
        <f t="shared" si="7"/>
        <v>1.482E-2</v>
      </c>
      <c r="G33" s="27">
        <f t="shared" si="7"/>
        <v>-3.060000017285347E-5</v>
      </c>
      <c r="H33" s="27">
        <f t="shared" si="8"/>
        <v>2.1963239999999999E-3</v>
      </c>
      <c r="I33" s="27">
        <f t="shared" si="9"/>
        <v>3.2549521679999996E-4</v>
      </c>
      <c r="J33" s="27">
        <f t="shared" si="10"/>
        <v>4.8238391129759997E-5</v>
      </c>
      <c r="K33" s="27">
        <f t="shared" si="11"/>
        <v>-4.5349200256168845E-6</v>
      </c>
      <c r="L33" s="27">
        <f t="shared" si="12"/>
        <v>-6.7207514779642224E-7</v>
      </c>
      <c r="M33" s="27">
        <f t="shared" ca="1" si="4"/>
        <v>7.1812027542996265E-3</v>
      </c>
      <c r="N33" s="27">
        <f t="shared" ca="1" si="13"/>
        <v>5.6058205109875691E-6</v>
      </c>
      <c r="O33" s="25">
        <f t="shared" ca="1" si="14"/>
        <v>258218530.27554882</v>
      </c>
      <c r="P33" s="27">
        <f t="shared" ca="1" si="15"/>
        <v>35242955.219868749</v>
      </c>
      <c r="Q33" s="27">
        <f t="shared" ca="1" si="16"/>
        <v>298531.18479613925</v>
      </c>
      <c r="R33">
        <f t="shared" ca="1" si="5"/>
        <v>-7.4872027560281612E-3</v>
      </c>
    </row>
    <row r="34" spans="1:18" x14ac:dyDescent="0.2">
      <c r="A34" s="105">
        <v>1512</v>
      </c>
      <c r="B34" s="105">
        <v>2.0703999998659128E-2</v>
      </c>
      <c r="C34" s="105">
        <v>0.1</v>
      </c>
      <c r="D34" s="107">
        <f t="shared" si="6"/>
        <v>0.1512</v>
      </c>
      <c r="E34" s="107">
        <f t="shared" si="6"/>
        <v>2.0703999998659128E-2</v>
      </c>
      <c r="F34" s="27">
        <f t="shared" si="7"/>
        <v>1.5120000000000001E-2</v>
      </c>
      <c r="G34" s="27">
        <f t="shared" si="7"/>
        <v>2.0703999998659128E-3</v>
      </c>
      <c r="H34" s="27">
        <f t="shared" si="8"/>
        <v>2.2861440000000004E-3</v>
      </c>
      <c r="I34" s="27">
        <f t="shared" si="9"/>
        <v>3.4566497280000003E-4</v>
      </c>
      <c r="J34" s="27">
        <f t="shared" si="10"/>
        <v>5.2264543887360008E-5</v>
      </c>
      <c r="K34" s="27">
        <f t="shared" si="11"/>
        <v>3.13044479979726E-4</v>
      </c>
      <c r="L34" s="27">
        <f t="shared" si="12"/>
        <v>4.7332325372934569E-5</v>
      </c>
      <c r="M34" s="27">
        <f t="shared" ca="1" si="4"/>
        <v>7.2603709852740155E-3</v>
      </c>
      <c r="N34" s="27">
        <f t="shared" ca="1" si="13"/>
        <v>1.8073116104952998E-5</v>
      </c>
      <c r="O34" s="25">
        <f t="shared" ca="1" si="14"/>
        <v>257538310.52709934</v>
      </c>
      <c r="P34" s="27">
        <f t="shared" ca="1" si="15"/>
        <v>34927020.212829024</v>
      </c>
      <c r="Q34" s="27">
        <f t="shared" ca="1" si="16"/>
        <v>293970.25370879273</v>
      </c>
      <c r="R34">
        <f t="shared" ca="1" si="5"/>
        <v>1.3443629013385113E-2</v>
      </c>
    </row>
    <row r="35" spans="1:18" x14ac:dyDescent="0.2">
      <c r="A35" s="105">
        <v>1514</v>
      </c>
      <c r="B35" s="105">
        <v>3.2379999975091778E-3</v>
      </c>
      <c r="C35" s="105">
        <v>0.1</v>
      </c>
      <c r="D35" s="107">
        <f t="shared" si="6"/>
        <v>0.15140000000000001</v>
      </c>
      <c r="E35" s="107">
        <f t="shared" si="6"/>
        <v>3.2379999975091778E-3</v>
      </c>
      <c r="F35" s="27">
        <f t="shared" si="7"/>
        <v>1.5140000000000001E-2</v>
      </c>
      <c r="G35" s="27">
        <f t="shared" si="7"/>
        <v>3.2379999975091779E-4</v>
      </c>
      <c r="H35" s="27">
        <f t="shared" si="8"/>
        <v>2.2921960000000003E-3</v>
      </c>
      <c r="I35" s="27">
        <f t="shared" si="9"/>
        <v>3.4703847440000006E-4</v>
      </c>
      <c r="J35" s="27">
        <f t="shared" si="10"/>
        <v>5.2541625024160009E-5</v>
      </c>
      <c r="K35" s="27">
        <f t="shared" si="11"/>
        <v>4.9023319962288958E-5</v>
      </c>
      <c r="L35" s="27">
        <f t="shared" si="12"/>
        <v>7.4221306422905489E-6</v>
      </c>
      <c r="M35" s="27">
        <f t="shared" ca="1" si="4"/>
        <v>7.2656475733548793E-3</v>
      </c>
      <c r="N35" s="27">
        <f t="shared" ca="1" si="13"/>
        <v>1.6221944995215757E-6</v>
      </c>
      <c r="O35" s="25">
        <f t="shared" ca="1" si="14"/>
        <v>257493010.0284622</v>
      </c>
      <c r="P35" s="27">
        <f t="shared" ca="1" si="15"/>
        <v>34906019.574096836</v>
      </c>
      <c r="Q35" s="27">
        <f t="shared" ca="1" si="16"/>
        <v>293667.6103765787</v>
      </c>
      <c r="R35">
        <f t="shared" ca="1" si="5"/>
        <v>-4.0276475758457015E-3</v>
      </c>
    </row>
    <row r="36" spans="1:18" x14ac:dyDescent="0.2">
      <c r="A36" s="105">
        <v>1527</v>
      </c>
      <c r="B36" s="105">
        <v>-1.0791000000608619E-2</v>
      </c>
      <c r="C36" s="105">
        <v>0.1</v>
      </c>
      <c r="D36" s="107">
        <f t="shared" si="6"/>
        <v>0.1527</v>
      </c>
      <c r="E36" s="107">
        <f t="shared" si="6"/>
        <v>-1.0791000000608619E-2</v>
      </c>
      <c r="F36" s="27">
        <f t="shared" si="7"/>
        <v>1.5270000000000001E-2</v>
      </c>
      <c r="G36" s="27">
        <f t="shared" si="7"/>
        <v>-1.0791000000608621E-3</v>
      </c>
      <c r="H36" s="27">
        <f t="shared" si="8"/>
        <v>2.3317290000000003E-3</v>
      </c>
      <c r="I36" s="27">
        <f t="shared" si="9"/>
        <v>3.5605501830000006E-4</v>
      </c>
      <c r="J36" s="27">
        <f t="shared" si="10"/>
        <v>5.4369601294410009E-5</v>
      </c>
      <c r="K36" s="27">
        <f t="shared" si="11"/>
        <v>-1.6477857000929364E-4</v>
      </c>
      <c r="L36" s="27">
        <f t="shared" si="12"/>
        <v>-2.5161687640419139E-5</v>
      </c>
      <c r="M36" s="27">
        <f t="shared" ca="1" si="4"/>
        <v>7.2999414532727057E-3</v>
      </c>
      <c r="N36" s="27">
        <f t="shared" ca="1" si="13"/>
        <v>3.2728216268776171E-5</v>
      </c>
      <c r="O36" s="25">
        <f t="shared" ca="1" si="14"/>
        <v>257198701.37294132</v>
      </c>
      <c r="P36" s="27">
        <f t="shared" ca="1" si="15"/>
        <v>34769703.170228124</v>
      </c>
      <c r="Q36" s="27">
        <f t="shared" ca="1" si="16"/>
        <v>291704.74542258395</v>
      </c>
      <c r="R36">
        <f t="shared" ca="1" si="5"/>
        <v>-1.8090941453881324E-2</v>
      </c>
    </row>
    <row r="37" spans="1:18" x14ac:dyDescent="0.2">
      <c r="A37" s="105">
        <v>4681</v>
      </c>
      <c r="B37" s="105">
        <v>1.6326999997545499E-2</v>
      </c>
      <c r="C37" s="105">
        <v>0.1</v>
      </c>
      <c r="D37" s="107">
        <f t="shared" si="6"/>
        <v>0.46810000000000002</v>
      </c>
      <c r="E37" s="107">
        <f t="shared" si="6"/>
        <v>1.6326999997545499E-2</v>
      </c>
      <c r="F37" s="27">
        <f t="shared" si="7"/>
        <v>4.6810000000000004E-2</v>
      </c>
      <c r="G37" s="27">
        <f t="shared" si="7"/>
        <v>1.63269999975455E-3</v>
      </c>
      <c r="H37" s="27">
        <f t="shared" si="8"/>
        <v>2.1911761000000002E-2</v>
      </c>
      <c r="I37" s="27">
        <f t="shared" si="9"/>
        <v>1.0256895324100001E-2</v>
      </c>
      <c r="J37" s="27">
        <f t="shared" si="10"/>
        <v>4.8012527012112104E-3</v>
      </c>
      <c r="K37" s="27">
        <f t="shared" si="11"/>
        <v>7.6426686988510491E-4</v>
      </c>
      <c r="L37" s="27">
        <f t="shared" si="12"/>
        <v>3.577533217932176E-4</v>
      </c>
      <c r="M37" s="27">
        <f t="shared" ca="1" si="4"/>
        <v>1.5418207409762491E-2</v>
      </c>
      <c r="N37" s="27">
        <f t="shared" ca="1" si="13"/>
        <v>8.2590396760933697E-8</v>
      </c>
      <c r="O37" s="25">
        <f t="shared" ca="1" si="14"/>
        <v>192867924.04022855</v>
      </c>
      <c r="P37" s="27">
        <f t="shared" ca="1" si="15"/>
        <v>10509290.646686789</v>
      </c>
      <c r="Q37" s="27">
        <f t="shared" ca="1" si="16"/>
        <v>15502.355390025374</v>
      </c>
      <c r="R37">
        <f t="shared" ca="1" si="5"/>
        <v>9.0879258778300831E-4</v>
      </c>
    </row>
    <row r="38" spans="1:18" x14ac:dyDescent="0.2">
      <c r="A38" s="105">
        <v>14129</v>
      </c>
      <c r="B38" s="105">
        <v>1.8942999995488208E-2</v>
      </c>
      <c r="C38" s="105">
        <v>0.1</v>
      </c>
      <c r="D38" s="107">
        <f t="shared" si="6"/>
        <v>1.4129</v>
      </c>
      <c r="E38" s="107">
        <f t="shared" si="6"/>
        <v>1.8942999995488208E-2</v>
      </c>
      <c r="F38" s="27">
        <f t="shared" si="7"/>
        <v>0.14129</v>
      </c>
      <c r="G38" s="27">
        <f t="shared" si="7"/>
        <v>1.8942999995488208E-3</v>
      </c>
      <c r="H38" s="27">
        <f t="shared" si="8"/>
        <v>0.199628641</v>
      </c>
      <c r="I38" s="27">
        <f t="shared" si="9"/>
        <v>0.28205530686890001</v>
      </c>
      <c r="J38" s="27">
        <f t="shared" si="10"/>
        <v>0.39851594307506882</v>
      </c>
      <c r="K38" s="27">
        <f t="shared" si="11"/>
        <v>2.6764564693625291E-3</v>
      </c>
      <c r="L38" s="27">
        <f t="shared" si="12"/>
        <v>3.7815653455623177E-3</v>
      </c>
      <c r="M38" s="27">
        <f t="shared" ca="1" si="4"/>
        <v>3.7329680341948598E-2</v>
      </c>
      <c r="N38" s="27">
        <f t="shared" ca="1" si="13"/>
        <v>3.3807001416291282E-5</v>
      </c>
      <c r="O38" s="25">
        <f t="shared" ca="1" si="14"/>
        <v>69748953.982531175</v>
      </c>
      <c r="P38" s="27">
        <f t="shared" ca="1" si="15"/>
        <v>8763506.5350610334</v>
      </c>
      <c r="Q38" s="27">
        <f t="shared" ca="1" si="16"/>
        <v>685443.50140496716</v>
      </c>
      <c r="R38">
        <f t="shared" ca="1" si="5"/>
        <v>-1.8386680346460391E-2</v>
      </c>
    </row>
    <row r="39" spans="1:18" x14ac:dyDescent="0.2">
      <c r="A39" s="105">
        <v>31323.5</v>
      </c>
      <c r="B39" s="105">
        <v>5.2624500000092667E-2</v>
      </c>
      <c r="C39" s="105">
        <v>0.1</v>
      </c>
      <c r="D39" s="107">
        <f t="shared" si="6"/>
        <v>3.1323500000000002</v>
      </c>
      <c r="E39" s="107">
        <f t="shared" si="6"/>
        <v>5.2624500000092667E-2</v>
      </c>
      <c r="F39" s="27">
        <f t="shared" si="7"/>
        <v>0.31323500000000004</v>
      </c>
      <c r="G39" s="27">
        <f t="shared" si="7"/>
        <v>5.262450000009267E-3</v>
      </c>
      <c r="H39" s="27">
        <f t="shared" si="8"/>
        <v>0.98116165225000018</v>
      </c>
      <c r="I39" s="27">
        <f t="shared" si="9"/>
        <v>3.0733417014252882</v>
      </c>
      <c r="J39" s="27">
        <f t="shared" si="10"/>
        <v>9.6267818784595018</v>
      </c>
      <c r="K39" s="27">
        <f t="shared" si="11"/>
        <v>1.6483835257529028E-2</v>
      </c>
      <c r="L39" s="27">
        <f t="shared" si="12"/>
        <v>5.1633141368921054E-2</v>
      </c>
      <c r="M39" s="27">
        <f t="shared" ca="1" si="4"/>
        <v>6.7944380764760878E-2</v>
      </c>
      <c r="N39" s="27">
        <f t="shared" ca="1" si="13"/>
        <v>2.3469874664365108E-5</v>
      </c>
      <c r="O39" s="25">
        <f t="shared" ca="1" si="14"/>
        <v>3072166.5768264225</v>
      </c>
      <c r="P39" s="27">
        <f t="shared" ca="1" si="15"/>
        <v>56441253.459259428</v>
      </c>
      <c r="Q39" s="27">
        <f t="shared" ca="1" si="16"/>
        <v>2061634.634047599</v>
      </c>
      <c r="R39">
        <f t="shared" ca="1" si="5"/>
        <v>-1.5319880764668212E-2</v>
      </c>
    </row>
    <row r="40" spans="1:18" x14ac:dyDescent="0.2">
      <c r="A40" s="105">
        <v>38273</v>
      </c>
      <c r="B40" s="105">
        <v>7.0390999993833248E-2</v>
      </c>
      <c r="C40" s="105">
        <v>0.1</v>
      </c>
      <c r="D40" s="107">
        <f t="shared" si="6"/>
        <v>3.8273000000000001</v>
      </c>
      <c r="E40" s="107">
        <f t="shared" si="6"/>
        <v>7.0390999993833248E-2</v>
      </c>
      <c r="F40" s="27">
        <f t="shared" si="7"/>
        <v>0.38273000000000001</v>
      </c>
      <c r="G40" s="27">
        <f t="shared" si="7"/>
        <v>7.0390999993833253E-3</v>
      </c>
      <c r="H40" s="27">
        <f t="shared" si="8"/>
        <v>1.4648225290000001</v>
      </c>
      <c r="I40" s="27">
        <f t="shared" si="9"/>
        <v>5.606315265241701</v>
      </c>
      <c r="J40" s="27">
        <f t="shared" si="10"/>
        <v>21.457050414659562</v>
      </c>
      <c r="K40" s="27">
        <f t="shared" si="11"/>
        <v>2.6940747427639803E-2</v>
      </c>
      <c r="L40" s="27">
        <f t="shared" si="12"/>
        <v>0.10311032262980582</v>
      </c>
      <c r="M40" s="27">
        <f t="shared" ca="1" si="4"/>
        <v>7.6925485691997364E-2</v>
      </c>
      <c r="N40" s="27">
        <f t="shared" ca="1" si="13"/>
        <v>4.2699503339511383E-6</v>
      </c>
      <c r="O40" s="25">
        <f t="shared" ca="1" si="14"/>
        <v>128880.6692245975</v>
      </c>
      <c r="P40" s="27">
        <f t="shared" ca="1" si="15"/>
        <v>47415897.81918624</v>
      </c>
      <c r="Q40" s="27">
        <f t="shared" ca="1" si="16"/>
        <v>1611240.9961358591</v>
      </c>
      <c r="R40">
        <f t="shared" ca="1" si="5"/>
        <v>-6.5344856981641164E-3</v>
      </c>
    </row>
    <row r="41" spans="1:18" x14ac:dyDescent="0.2">
      <c r="A41" s="105">
        <v>40816.5</v>
      </c>
      <c r="B41" s="105">
        <v>8.4755500007304363E-2</v>
      </c>
      <c r="C41" s="105">
        <v>0.1</v>
      </c>
      <c r="D41" s="107">
        <f t="shared" si="6"/>
        <v>4.0816499999999998</v>
      </c>
      <c r="E41" s="107">
        <f t="shared" si="6"/>
        <v>8.4755500007304363E-2</v>
      </c>
      <c r="F41" s="27">
        <f t="shared" si="7"/>
        <v>0.408165</v>
      </c>
      <c r="G41" s="27">
        <f t="shared" si="7"/>
        <v>8.4755500007304366E-3</v>
      </c>
      <c r="H41" s="27">
        <f t="shared" si="8"/>
        <v>1.6659866722499999</v>
      </c>
      <c r="I41" s="27">
        <f t="shared" si="9"/>
        <v>6.7999745007892116</v>
      </c>
      <c r="J41" s="27">
        <f t="shared" si="10"/>
        <v>27.755115921146285</v>
      </c>
      <c r="K41" s="27">
        <f t="shared" si="11"/>
        <v>3.4594228660481383E-2</v>
      </c>
      <c r="L41" s="27">
        <f t="shared" si="12"/>
        <v>0.14120153341205383</v>
      </c>
      <c r="M41" s="27">
        <f t="shared" ca="1" si="4"/>
        <v>7.9724363399889767E-2</v>
      </c>
      <c r="N41" s="27">
        <f t="shared" ca="1" si="13"/>
        <v>2.5312335562467256E-6</v>
      </c>
      <c r="O41" s="25">
        <f t="shared" ca="1" si="14"/>
        <v>1031.5356420449364</v>
      </c>
      <c r="P41" s="27">
        <f t="shared" ca="1" si="15"/>
        <v>39709259.50088191</v>
      </c>
      <c r="Q41" s="27">
        <f t="shared" ca="1" si="16"/>
        <v>1320416.9798208831</v>
      </c>
      <c r="R41">
        <f t="shared" ca="1" si="5"/>
        <v>5.0311366074145963E-3</v>
      </c>
    </row>
    <row r="42" spans="1:18" x14ac:dyDescent="0.2">
      <c r="A42" s="105">
        <v>42210.5</v>
      </c>
      <c r="B42" s="105">
        <v>0.10795349999534665</v>
      </c>
      <c r="C42" s="105">
        <v>0.1</v>
      </c>
      <c r="D42" s="107">
        <f t="shared" si="6"/>
        <v>4.22105</v>
      </c>
      <c r="E42" s="107">
        <f t="shared" si="6"/>
        <v>0.10795349999534665</v>
      </c>
      <c r="F42" s="27">
        <f t="shared" si="7"/>
        <v>0.42210500000000001</v>
      </c>
      <c r="G42" s="27">
        <f t="shared" si="7"/>
        <v>1.0795349999534666E-2</v>
      </c>
      <c r="H42" s="27">
        <f t="shared" si="8"/>
        <v>1.7817263102500001</v>
      </c>
      <c r="I42" s="27">
        <f t="shared" si="9"/>
        <v>7.5207558418807627</v>
      </c>
      <c r="J42" s="27">
        <f t="shared" si="10"/>
        <v>31.745486446370794</v>
      </c>
      <c r="K42" s="27">
        <f t="shared" si="11"/>
        <v>4.5567712115535799E-2</v>
      </c>
      <c r="L42" s="27">
        <f t="shared" si="12"/>
        <v>0.19234359122528238</v>
      </c>
      <c r="M42" s="27">
        <f t="shared" ca="1" si="4"/>
        <v>8.114734982192659E-2</v>
      </c>
      <c r="N42" s="27">
        <f t="shared" ca="1" si="13"/>
        <v>7.1856968711994814E-5</v>
      </c>
      <c r="O42" s="25">
        <f t="shared" ca="1" si="14"/>
        <v>11105.282333572535</v>
      </c>
      <c r="P42" s="27">
        <f t="shared" ca="1" si="15"/>
        <v>34816477.265890859</v>
      </c>
      <c r="Q42" s="27">
        <f t="shared" ca="1" si="16"/>
        <v>1144265.8484581185</v>
      </c>
      <c r="R42">
        <f t="shared" ca="1" si="5"/>
        <v>2.6806150173420057E-2</v>
      </c>
    </row>
    <row r="43" spans="1:18" x14ac:dyDescent="0.2">
      <c r="A43" s="105">
        <v>42215</v>
      </c>
      <c r="B43" s="105">
        <v>8.9905000000726432E-2</v>
      </c>
      <c r="C43" s="105">
        <v>0.1</v>
      </c>
      <c r="D43" s="107">
        <f t="shared" si="6"/>
        <v>4.2214999999999998</v>
      </c>
      <c r="E43" s="107">
        <f t="shared" si="6"/>
        <v>8.9905000000726432E-2</v>
      </c>
      <c r="F43" s="27">
        <f t="shared" si="7"/>
        <v>0.42215000000000003</v>
      </c>
      <c r="G43" s="27">
        <f t="shared" si="7"/>
        <v>8.9905000000726435E-3</v>
      </c>
      <c r="H43" s="27">
        <f t="shared" si="8"/>
        <v>1.7821062249999999</v>
      </c>
      <c r="I43" s="27">
        <f t="shared" si="9"/>
        <v>7.5231614288374997</v>
      </c>
      <c r="J43" s="27">
        <f t="shared" si="10"/>
        <v>31.759025971837502</v>
      </c>
      <c r="K43" s="27">
        <f t="shared" si="11"/>
        <v>3.7953395750306665E-2</v>
      </c>
      <c r="L43" s="27">
        <f t="shared" si="12"/>
        <v>0.16022026015991958</v>
      </c>
      <c r="M43" s="27">
        <f t="shared" ca="1" si="4"/>
        <v>8.1151816153505793E-2</v>
      </c>
      <c r="N43" s="27">
        <f t="shared" ca="1" si="13"/>
        <v>7.6618227463244299E-6</v>
      </c>
      <c r="O43" s="25">
        <f t="shared" ca="1" si="14"/>
        <v>11188.923939042796</v>
      </c>
      <c r="P43" s="27">
        <f t="shared" ca="1" si="15"/>
        <v>34800111.880093426</v>
      </c>
      <c r="Q43" s="27">
        <f t="shared" ca="1" si="16"/>
        <v>1143684.5556723054</v>
      </c>
      <c r="R43">
        <f t="shared" ca="1" si="5"/>
        <v>8.7531838472206386E-3</v>
      </c>
    </row>
    <row r="44" spans="1:18" x14ac:dyDescent="0.2">
      <c r="A44" s="105">
        <v>42273</v>
      </c>
      <c r="B44" s="105">
        <v>6.5390999996452592E-2</v>
      </c>
      <c r="C44" s="105">
        <v>0.1</v>
      </c>
      <c r="D44" s="107">
        <f t="shared" si="6"/>
        <v>4.2272999999999996</v>
      </c>
      <c r="E44" s="107">
        <f t="shared" si="6"/>
        <v>6.5390999996452592E-2</v>
      </c>
      <c r="F44" s="27">
        <f t="shared" si="7"/>
        <v>0.42272999999999999</v>
      </c>
      <c r="G44" s="27">
        <f t="shared" si="7"/>
        <v>6.5390999996452594E-3</v>
      </c>
      <c r="H44" s="27">
        <f t="shared" si="8"/>
        <v>1.7870065289999999</v>
      </c>
      <c r="I44" s="27">
        <f t="shared" si="9"/>
        <v>7.554212700041699</v>
      </c>
      <c r="J44" s="27">
        <f t="shared" si="10"/>
        <v>31.933923346886271</v>
      </c>
      <c r="K44" s="27">
        <f t="shared" si="11"/>
        <v>2.7642737428500402E-2</v>
      </c>
      <c r="L44" s="27">
        <f t="shared" si="12"/>
        <v>0.11685414393149975</v>
      </c>
      <c r="M44" s="27">
        <f t="shared" ca="1" si="4"/>
        <v>8.1209308912903136E-2</v>
      </c>
      <c r="N44" s="27">
        <f t="shared" ca="1" si="13"/>
        <v>2.5021889697625878E-5</v>
      </c>
      <c r="O44" s="25">
        <f t="shared" ca="1" si="14"/>
        <v>12288.958660084172</v>
      </c>
      <c r="P44" s="27">
        <f t="shared" ca="1" si="15"/>
        <v>34588897.719985276</v>
      </c>
      <c r="Q44" s="27">
        <f t="shared" ca="1" si="16"/>
        <v>1136186.5716272856</v>
      </c>
      <c r="R44">
        <f t="shared" ca="1" si="5"/>
        <v>-1.5818308916450544E-2</v>
      </c>
    </row>
    <row r="45" spans="1:18" x14ac:dyDescent="0.2">
      <c r="A45" s="105">
        <v>42363</v>
      </c>
      <c r="B45" s="105">
        <v>6.7420999992464203E-2</v>
      </c>
      <c r="C45" s="105">
        <v>0.1</v>
      </c>
      <c r="D45" s="107">
        <f t="shared" si="6"/>
        <v>4.2363</v>
      </c>
      <c r="E45" s="107">
        <f t="shared" si="6"/>
        <v>6.7420999992464203E-2</v>
      </c>
      <c r="F45" s="27">
        <f t="shared" si="7"/>
        <v>0.42363000000000001</v>
      </c>
      <c r="G45" s="27">
        <f t="shared" si="7"/>
        <v>6.7420999992464205E-3</v>
      </c>
      <c r="H45" s="27">
        <f t="shared" si="8"/>
        <v>1.794623769</v>
      </c>
      <c r="I45" s="27">
        <f t="shared" si="9"/>
        <v>7.6025646726147</v>
      </c>
      <c r="J45" s="27">
        <f t="shared" si="10"/>
        <v>32.206744722597655</v>
      </c>
      <c r="K45" s="27">
        <f t="shared" si="11"/>
        <v>2.8561558226807612E-2</v>
      </c>
      <c r="L45" s="27">
        <f t="shared" si="12"/>
        <v>0.12099532911622508</v>
      </c>
      <c r="M45" s="27">
        <f t="shared" ca="1" si="4"/>
        <v>8.1298252504976465E-2</v>
      </c>
      <c r="N45" s="27">
        <f t="shared" ca="1" si="13"/>
        <v>1.9257813729602789E-5</v>
      </c>
      <c r="O45" s="25">
        <f t="shared" ca="1" si="14"/>
        <v>14074.012162461971</v>
      </c>
      <c r="P45" s="27">
        <f t="shared" ca="1" si="15"/>
        <v>34260131.991803616</v>
      </c>
      <c r="Q45" s="27">
        <f t="shared" ca="1" si="16"/>
        <v>1124531.1873030139</v>
      </c>
      <c r="R45">
        <f t="shared" ca="1" si="5"/>
        <v>-1.3877252512512261E-2</v>
      </c>
    </row>
    <row r="46" spans="1:18" x14ac:dyDescent="0.2">
      <c r="A46" s="105">
        <v>42371.5</v>
      </c>
      <c r="B46" s="105">
        <v>8.744049999222625E-2</v>
      </c>
      <c r="C46" s="105">
        <v>0.1</v>
      </c>
      <c r="D46" s="107">
        <f t="shared" si="6"/>
        <v>4.2371499999999997</v>
      </c>
      <c r="E46" s="107">
        <f t="shared" si="6"/>
        <v>8.744049999222625E-2</v>
      </c>
      <c r="F46" s="27">
        <f t="shared" si="7"/>
        <v>0.42371500000000001</v>
      </c>
      <c r="G46" s="27">
        <f t="shared" si="7"/>
        <v>8.744049999222625E-3</v>
      </c>
      <c r="H46" s="27">
        <f t="shared" si="8"/>
        <v>1.79534401225</v>
      </c>
      <c r="I46" s="27">
        <f t="shared" si="9"/>
        <v>7.6071418815050871</v>
      </c>
      <c r="J46" s="27">
        <f t="shared" si="10"/>
        <v>32.232601223219277</v>
      </c>
      <c r="K46" s="27">
        <f t="shared" si="11"/>
        <v>3.7049851454206147E-2</v>
      </c>
      <c r="L46" s="27">
        <f t="shared" si="12"/>
        <v>0.15698577808918956</v>
      </c>
      <c r="M46" s="27">
        <f t="shared" ca="1" si="4"/>
        <v>8.1306635805176358E-2</v>
      </c>
      <c r="N46" s="27">
        <f t="shared" ca="1" si="13"/>
        <v>3.7624289865173238E-6</v>
      </c>
      <c r="O46" s="25">
        <f t="shared" ca="1" si="14"/>
        <v>14247.337596051664</v>
      </c>
      <c r="P46" s="27">
        <f t="shared" ca="1" si="15"/>
        <v>34229019.003496379</v>
      </c>
      <c r="Q46" s="27">
        <f t="shared" ca="1" si="16"/>
        <v>1123429.1464929103</v>
      </c>
      <c r="R46">
        <f t="shared" ca="1" si="5"/>
        <v>6.1338641870498922E-3</v>
      </c>
    </row>
    <row r="47" spans="1:18" x14ac:dyDescent="0.2">
      <c r="A47" s="105">
        <v>42378</v>
      </c>
      <c r="B47" s="105">
        <v>6.0925999998289626E-2</v>
      </c>
      <c r="C47" s="105">
        <v>0.1</v>
      </c>
      <c r="D47" s="107">
        <f t="shared" si="6"/>
        <v>4.2378</v>
      </c>
      <c r="E47" s="107">
        <f t="shared" si="6"/>
        <v>6.0925999998289626E-2</v>
      </c>
      <c r="F47" s="27">
        <f t="shared" si="7"/>
        <v>0.42378000000000005</v>
      </c>
      <c r="G47" s="27">
        <f t="shared" si="7"/>
        <v>6.0925999998289633E-3</v>
      </c>
      <c r="H47" s="27">
        <f t="shared" si="8"/>
        <v>1.7958948840000002</v>
      </c>
      <c r="I47" s="27">
        <f t="shared" si="9"/>
        <v>7.6106433394152004</v>
      </c>
      <c r="J47" s="27">
        <f t="shared" si="10"/>
        <v>32.252384343773734</v>
      </c>
      <c r="K47" s="27">
        <f t="shared" si="11"/>
        <v>2.581922027927518E-2</v>
      </c>
      <c r="L47" s="27">
        <f t="shared" si="12"/>
        <v>0.10941669169951236</v>
      </c>
      <c r="M47" s="27">
        <f t="shared" ca="1" si="4"/>
        <v>8.1313044592848854E-2</v>
      </c>
      <c r="N47" s="27">
        <f t="shared" ca="1" si="13"/>
        <v>4.1563158730054669E-5</v>
      </c>
      <c r="O47" s="25">
        <f t="shared" ca="1" si="14"/>
        <v>14380.418854733975</v>
      </c>
      <c r="P47" s="27">
        <f t="shared" ca="1" si="15"/>
        <v>34205219.488365121</v>
      </c>
      <c r="Q47" s="27">
        <f t="shared" ca="1" si="16"/>
        <v>1122586.2663819441</v>
      </c>
      <c r="R47">
        <f t="shared" ca="1" si="5"/>
        <v>-2.0387044594559228E-2</v>
      </c>
    </row>
    <row r="48" spans="1:18" x14ac:dyDescent="0.2">
      <c r="A48" s="105">
        <v>43008.5</v>
      </c>
      <c r="B48" s="105">
        <v>9.4019500000285916E-2</v>
      </c>
      <c r="C48" s="105">
        <v>0.1</v>
      </c>
      <c r="D48" s="107">
        <f t="shared" si="6"/>
        <v>4.3008499999999996</v>
      </c>
      <c r="E48" s="107">
        <f t="shared" si="6"/>
        <v>9.4019500000285916E-2</v>
      </c>
      <c r="F48" s="27">
        <f t="shared" si="7"/>
        <v>0.430085</v>
      </c>
      <c r="G48" s="27">
        <f t="shared" si="7"/>
        <v>9.4019500000285926E-3</v>
      </c>
      <c r="H48" s="27">
        <f t="shared" si="8"/>
        <v>1.8497310722499998</v>
      </c>
      <c r="I48" s="27">
        <f t="shared" si="9"/>
        <v>7.9554158820864105</v>
      </c>
      <c r="J48" s="27">
        <f t="shared" si="10"/>
        <v>34.215050396471334</v>
      </c>
      <c r="K48" s="27">
        <f t="shared" si="11"/>
        <v>4.0436376657622966E-2</v>
      </c>
      <c r="L48" s="27">
        <f t="shared" si="12"/>
        <v>0.1739107905479377</v>
      </c>
      <c r="M48" s="27">
        <f t="shared" ca="1" si="4"/>
        <v>8.1926576670656392E-2</v>
      </c>
      <c r="N48" s="27">
        <f t="shared" ca="1" si="13"/>
        <v>1.46238794656298E-5</v>
      </c>
      <c r="O48" s="25">
        <f t="shared" ca="1" si="14"/>
        <v>29179.231836830797</v>
      </c>
      <c r="P48" s="27">
        <f t="shared" ca="1" si="15"/>
        <v>31869304.980910968</v>
      </c>
      <c r="Q48" s="27">
        <f t="shared" ca="1" si="16"/>
        <v>1040316.6611503103</v>
      </c>
      <c r="R48">
        <f t="shared" ca="1" si="5"/>
        <v>1.2092923329629524E-2</v>
      </c>
    </row>
    <row r="49" spans="1:18" x14ac:dyDescent="0.2">
      <c r="A49" s="105">
        <v>43053.5</v>
      </c>
      <c r="B49" s="105">
        <v>0.10753449999901932</v>
      </c>
      <c r="C49" s="105">
        <v>0.1</v>
      </c>
      <c r="D49" s="107">
        <f t="shared" si="6"/>
        <v>4.3053499999999998</v>
      </c>
      <c r="E49" s="107">
        <f t="shared" si="6"/>
        <v>0.10753449999901932</v>
      </c>
      <c r="F49" s="27">
        <f t="shared" si="7"/>
        <v>0.430535</v>
      </c>
      <c r="G49" s="27">
        <f t="shared" si="7"/>
        <v>1.0753449999901932E-2</v>
      </c>
      <c r="H49" s="27">
        <f t="shared" si="8"/>
        <v>1.85360386225</v>
      </c>
      <c r="I49" s="27">
        <f t="shared" si="9"/>
        <v>7.9804133883380368</v>
      </c>
      <c r="J49" s="27">
        <f t="shared" si="10"/>
        <v>34.358472781481169</v>
      </c>
      <c r="K49" s="27">
        <f t="shared" si="11"/>
        <v>4.6297365957077778E-2</v>
      </c>
      <c r="L49" s="27">
        <f t="shared" si="12"/>
        <v>0.19932636452330479</v>
      </c>
      <c r="M49" s="27">
        <f t="shared" ca="1" si="4"/>
        <v>8.1969751045452691E-2</v>
      </c>
      <c r="N49" s="27">
        <f t="shared" ca="1" si="13"/>
        <v>6.535563890588859E-5</v>
      </c>
      <c r="O49" s="25">
        <f t="shared" ca="1" si="14"/>
        <v>30353.136880930026</v>
      </c>
      <c r="P49" s="27">
        <f t="shared" ca="1" si="15"/>
        <v>31700712.041994222</v>
      </c>
      <c r="Q49" s="27">
        <f t="shared" ca="1" si="16"/>
        <v>1034412.6996666655</v>
      </c>
      <c r="R49">
        <f t="shared" ca="1" si="5"/>
        <v>2.5564748953566627E-2</v>
      </c>
    </row>
    <row r="50" spans="1:18" x14ac:dyDescent="0.2">
      <c r="A50" s="105">
        <v>43126.5</v>
      </c>
      <c r="B50" s="105">
        <v>8.6525500002608169E-2</v>
      </c>
      <c r="C50" s="105">
        <v>0.1</v>
      </c>
      <c r="D50" s="107">
        <f t="shared" si="6"/>
        <v>4.3126499999999997</v>
      </c>
      <c r="E50" s="107">
        <f t="shared" si="6"/>
        <v>8.6525500002608169E-2</v>
      </c>
      <c r="F50" s="27">
        <f t="shared" si="7"/>
        <v>0.43126500000000001</v>
      </c>
      <c r="G50" s="27">
        <f t="shared" si="7"/>
        <v>8.6525500002608176E-3</v>
      </c>
      <c r="H50" s="27">
        <f t="shared" si="8"/>
        <v>1.8598950022499998</v>
      </c>
      <c r="I50" s="27">
        <f t="shared" si="9"/>
        <v>8.021076181453461</v>
      </c>
      <c r="J50" s="27">
        <f t="shared" si="10"/>
        <v>34.592094193945265</v>
      </c>
      <c r="K50" s="27">
        <f t="shared" si="11"/>
        <v>3.7315419758624811E-2</v>
      </c>
      <c r="L50" s="27">
        <f t="shared" si="12"/>
        <v>0.16092834502203329</v>
      </c>
      <c r="M50" s="27">
        <f t="shared" ca="1" si="4"/>
        <v>8.2039615313505981E-2</v>
      </c>
      <c r="N50" s="27">
        <f t="shared" ca="1" si="13"/>
        <v>2.0123161443921431E-6</v>
      </c>
      <c r="O50" s="25">
        <f t="shared" ca="1" si="14"/>
        <v>32283.215771279665</v>
      </c>
      <c r="P50" s="27">
        <f t="shared" ca="1" si="15"/>
        <v>31426747.930535473</v>
      </c>
      <c r="Q50" s="27">
        <f t="shared" ca="1" si="16"/>
        <v>1024828.0500024913</v>
      </c>
      <c r="R50">
        <f t="shared" ca="1" si="5"/>
        <v>4.4858846891021875E-3</v>
      </c>
    </row>
    <row r="51" spans="1:18" x14ac:dyDescent="0.2">
      <c r="A51" s="105">
        <v>43815</v>
      </c>
      <c r="B51" s="105">
        <v>8.5105000005569309E-2</v>
      </c>
      <c r="C51" s="105">
        <v>0.1</v>
      </c>
      <c r="D51" s="107">
        <f t="shared" si="6"/>
        <v>4.3815</v>
      </c>
      <c r="E51" s="107">
        <f t="shared" si="6"/>
        <v>8.5105000005569309E-2</v>
      </c>
      <c r="F51" s="27">
        <f t="shared" si="7"/>
        <v>0.43815000000000004</v>
      </c>
      <c r="G51" s="27">
        <f t="shared" si="7"/>
        <v>8.5105000005569319E-3</v>
      </c>
      <c r="H51" s="27">
        <f t="shared" si="8"/>
        <v>1.9197542250000001</v>
      </c>
      <c r="I51" s="27">
        <f t="shared" si="9"/>
        <v>8.4114031368375013</v>
      </c>
      <c r="J51" s="27">
        <f t="shared" si="10"/>
        <v>36.854562844053511</v>
      </c>
      <c r="K51" s="27">
        <f t="shared" si="11"/>
        <v>3.72887557524402E-2</v>
      </c>
      <c r="L51" s="27">
        <f t="shared" si="12"/>
        <v>0.16338068332931674</v>
      </c>
      <c r="M51" s="27">
        <f t="shared" ca="1" si="4"/>
        <v>8.2687940222428119E-2</v>
      </c>
      <c r="N51" s="27">
        <f t="shared" ca="1" si="13"/>
        <v>5.8421779952785371E-7</v>
      </c>
      <c r="O51" s="25">
        <f t="shared" ca="1" si="14"/>
        <v>51589.899366233927</v>
      </c>
      <c r="P51" s="27">
        <f t="shared" ca="1" si="15"/>
        <v>28818525.309270266</v>
      </c>
      <c r="Q51" s="27">
        <f t="shared" ca="1" si="16"/>
        <v>934133.53261981253</v>
      </c>
      <c r="R51">
        <f t="shared" ca="1" si="5"/>
        <v>2.41705978314119E-3</v>
      </c>
    </row>
    <row r="52" spans="1:18" x14ac:dyDescent="0.2">
      <c r="A52" s="105">
        <v>43830</v>
      </c>
      <c r="B52" s="105">
        <v>0.10661000000254717</v>
      </c>
      <c r="C52" s="105">
        <v>0.1</v>
      </c>
      <c r="D52" s="107">
        <f t="shared" si="6"/>
        <v>4.383</v>
      </c>
      <c r="E52" s="107">
        <f t="shared" si="6"/>
        <v>0.10661000000254717</v>
      </c>
      <c r="F52" s="27">
        <f t="shared" si="7"/>
        <v>0.43830000000000002</v>
      </c>
      <c r="G52" s="27">
        <f t="shared" si="7"/>
        <v>1.0661000000254717E-2</v>
      </c>
      <c r="H52" s="27">
        <f t="shared" si="8"/>
        <v>1.9210689000000001</v>
      </c>
      <c r="I52" s="27">
        <f t="shared" si="9"/>
        <v>8.4200449887000008</v>
      </c>
      <c r="J52" s="27">
        <f t="shared" si="10"/>
        <v>36.905057185472103</v>
      </c>
      <c r="K52" s="27">
        <f t="shared" si="11"/>
        <v>4.6727163001116422E-2</v>
      </c>
      <c r="L52" s="27">
        <f t="shared" si="12"/>
        <v>0.20480515543389327</v>
      </c>
      <c r="M52" s="27">
        <f t="shared" ca="1" si="4"/>
        <v>8.2701851592375752E-2</v>
      </c>
      <c r="N52" s="27">
        <f t="shared" ca="1" si="13"/>
        <v>5.7159956040278193E-5</v>
      </c>
      <c r="O52" s="25">
        <f t="shared" ca="1" si="14"/>
        <v>52024.127354865843</v>
      </c>
      <c r="P52" s="27">
        <f t="shared" ca="1" si="15"/>
        <v>28761294.695743319</v>
      </c>
      <c r="Q52" s="27">
        <f t="shared" ca="1" si="16"/>
        <v>932154.32004075916</v>
      </c>
      <c r="R52">
        <f t="shared" ca="1" si="5"/>
        <v>2.3908148410171415E-2</v>
      </c>
    </row>
    <row r="53" spans="1:18" x14ac:dyDescent="0.2">
      <c r="A53" s="105">
        <v>43888</v>
      </c>
      <c r="B53" s="105">
        <v>8.7096000002929941E-2</v>
      </c>
      <c r="C53" s="105">
        <v>0.1</v>
      </c>
      <c r="D53" s="107">
        <f t="shared" si="6"/>
        <v>4.3887999999999998</v>
      </c>
      <c r="E53" s="107">
        <f t="shared" si="6"/>
        <v>8.7096000002929941E-2</v>
      </c>
      <c r="F53" s="27">
        <f t="shared" si="7"/>
        <v>0.43887999999999999</v>
      </c>
      <c r="G53" s="27">
        <f t="shared" si="7"/>
        <v>8.7096000002929944E-3</v>
      </c>
      <c r="H53" s="27">
        <f t="shared" si="8"/>
        <v>1.9261565439999999</v>
      </c>
      <c r="I53" s="27">
        <f t="shared" si="9"/>
        <v>8.4535158403071993</v>
      </c>
      <c r="J53" s="27">
        <f t="shared" si="10"/>
        <v>37.100790319940238</v>
      </c>
      <c r="K53" s="27">
        <f t="shared" si="11"/>
        <v>3.8224692481285891E-2</v>
      </c>
      <c r="L53" s="27">
        <f t="shared" si="12"/>
        <v>0.1677605303618675</v>
      </c>
      <c r="M53" s="27">
        <f t="shared" ca="1" si="4"/>
        <v>8.2755556617704687E-2</v>
      </c>
      <c r="N53" s="27">
        <f t="shared" ca="1" si="13"/>
        <v>1.8839448780345664E-6</v>
      </c>
      <c r="O53" s="25">
        <f t="shared" ca="1" si="14"/>
        <v>53705.37132551361</v>
      </c>
      <c r="P53" s="27">
        <f t="shared" ca="1" si="15"/>
        <v>28539873.119040858</v>
      </c>
      <c r="Q53" s="27">
        <f t="shared" ca="1" si="16"/>
        <v>924501.11144507374</v>
      </c>
      <c r="R53">
        <f t="shared" ca="1" si="5"/>
        <v>4.3404433852252539E-3</v>
      </c>
    </row>
    <row r="54" spans="1:18" x14ac:dyDescent="0.2">
      <c r="A54" s="105">
        <v>43903</v>
      </c>
      <c r="B54" s="105">
        <v>8.860100000310922E-2</v>
      </c>
      <c r="C54" s="105">
        <v>0.1</v>
      </c>
      <c r="D54" s="107">
        <f t="shared" si="6"/>
        <v>4.3902999999999999</v>
      </c>
      <c r="E54" s="107">
        <f t="shared" si="6"/>
        <v>8.860100000310922E-2</v>
      </c>
      <c r="F54" s="27">
        <f t="shared" si="7"/>
        <v>0.43903000000000003</v>
      </c>
      <c r="G54" s="27">
        <f t="shared" si="7"/>
        <v>8.8601000003109224E-3</v>
      </c>
      <c r="H54" s="27">
        <f t="shared" si="8"/>
        <v>1.9274734090000001</v>
      </c>
      <c r="I54" s="27">
        <f t="shared" si="9"/>
        <v>8.4621865075326994</v>
      </c>
      <c r="J54" s="27">
        <f t="shared" si="10"/>
        <v>37.151537424020809</v>
      </c>
      <c r="K54" s="27">
        <f t="shared" si="11"/>
        <v>3.889849703136504E-2</v>
      </c>
      <c r="L54" s="27">
        <f t="shared" si="12"/>
        <v>0.17077607151680194</v>
      </c>
      <c r="M54" s="27">
        <f t="shared" ca="1" si="4"/>
        <v>8.276942370913408E-2</v>
      </c>
      <c r="N54" s="27">
        <f t="shared" ca="1" si="13"/>
        <v>3.4007282072452841E-6</v>
      </c>
      <c r="O54" s="25">
        <f t="shared" ca="1" si="14"/>
        <v>54140.660095175117</v>
      </c>
      <c r="P54" s="27">
        <f t="shared" ca="1" si="15"/>
        <v>28482576.341214113</v>
      </c>
      <c r="Q54" s="27">
        <f t="shared" ca="1" si="16"/>
        <v>922521.80027334939</v>
      </c>
      <c r="R54">
        <f t="shared" ca="1" si="5"/>
        <v>5.8315762939751409E-3</v>
      </c>
    </row>
    <row r="55" spans="1:18" x14ac:dyDescent="0.2">
      <c r="A55" s="105">
        <v>43948</v>
      </c>
      <c r="B55" s="105">
        <v>7.5115999999979977E-2</v>
      </c>
      <c r="C55" s="105">
        <v>0.1</v>
      </c>
      <c r="D55" s="107">
        <f t="shared" si="6"/>
        <v>4.3948</v>
      </c>
      <c r="E55" s="107">
        <f t="shared" si="6"/>
        <v>7.5115999999979977E-2</v>
      </c>
      <c r="F55" s="27">
        <f t="shared" si="7"/>
        <v>0.43948000000000004</v>
      </c>
      <c r="G55" s="27">
        <f t="shared" si="7"/>
        <v>7.5115999999979984E-3</v>
      </c>
      <c r="H55" s="27">
        <f t="shared" si="8"/>
        <v>1.9314267040000002</v>
      </c>
      <c r="I55" s="27">
        <f t="shared" si="9"/>
        <v>8.4882340787392003</v>
      </c>
      <c r="J55" s="27">
        <f t="shared" si="10"/>
        <v>37.304091129243041</v>
      </c>
      <c r="K55" s="27">
        <f t="shared" si="11"/>
        <v>3.3011979679991206E-2</v>
      </c>
      <c r="L55" s="27">
        <f t="shared" si="12"/>
        <v>0.14508104829762536</v>
      </c>
      <c r="M55" s="27">
        <f t="shared" ca="1" si="4"/>
        <v>8.2810970393468242E-2</v>
      </c>
      <c r="N55" s="27">
        <f t="shared" ca="1" si="13"/>
        <v>5.9212569356660954E-6</v>
      </c>
      <c r="O55" s="25">
        <f t="shared" ca="1" si="14"/>
        <v>55447.418175890271</v>
      </c>
      <c r="P55" s="27">
        <f t="shared" ca="1" si="15"/>
        <v>28310609.030853774</v>
      </c>
      <c r="Q55" s="27">
        <f t="shared" ca="1" si="16"/>
        <v>916583.89262036642</v>
      </c>
      <c r="R55">
        <f t="shared" ca="1" si="5"/>
        <v>-7.6949703934882652E-3</v>
      </c>
    </row>
    <row r="56" spans="1:18" x14ac:dyDescent="0.2">
      <c r="A56" s="105">
        <v>43978</v>
      </c>
      <c r="B56" s="105">
        <v>6.8126000005577225E-2</v>
      </c>
      <c r="C56" s="105">
        <v>0.1</v>
      </c>
      <c r="D56" s="107">
        <f t="shared" si="6"/>
        <v>4.3978000000000002</v>
      </c>
      <c r="E56" s="107">
        <f t="shared" si="6"/>
        <v>6.8126000005577225E-2</v>
      </c>
      <c r="F56" s="27">
        <f t="shared" si="7"/>
        <v>0.43978000000000006</v>
      </c>
      <c r="G56" s="27">
        <f t="shared" si="7"/>
        <v>6.8126000005577225E-3</v>
      </c>
      <c r="H56" s="27">
        <f t="shared" si="8"/>
        <v>1.9340644840000003</v>
      </c>
      <c r="I56" s="27">
        <f t="shared" si="9"/>
        <v>8.5056287877352013</v>
      </c>
      <c r="J56" s="27">
        <f t="shared" si="10"/>
        <v>37.406054282701866</v>
      </c>
      <c r="K56" s="27">
        <f t="shared" si="11"/>
        <v>2.9960452282452754E-2</v>
      </c>
      <c r="L56" s="27">
        <f t="shared" si="12"/>
        <v>0.13176007704777074</v>
      </c>
      <c r="M56" s="27">
        <f t="shared" ca="1" si="4"/>
        <v>8.2838622691395997E-2</v>
      </c>
      <c r="N56" s="27">
        <f t="shared" ca="1" si="13"/>
        <v>2.1646126629526918E-5</v>
      </c>
      <c r="O56" s="25">
        <f t="shared" ca="1" si="14"/>
        <v>56319.142908614202</v>
      </c>
      <c r="P56" s="27">
        <f t="shared" ca="1" si="15"/>
        <v>28195902.145505525</v>
      </c>
      <c r="Q56" s="27">
        <f t="shared" ca="1" si="16"/>
        <v>912625.37754280644</v>
      </c>
      <c r="R56">
        <f t="shared" ca="1" si="5"/>
        <v>-1.4712622685818771E-2</v>
      </c>
    </row>
    <row r="57" spans="1:18" x14ac:dyDescent="0.2">
      <c r="A57" s="105">
        <v>44666.5</v>
      </c>
      <c r="B57" s="105">
        <v>8.870549999846844E-2</v>
      </c>
      <c r="C57" s="105">
        <v>0.1</v>
      </c>
      <c r="D57" s="107">
        <f t="shared" si="6"/>
        <v>4.4666499999999996</v>
      </c>
      <c r="E57" s="107">
        <f t="shared" si="6"/>
        <v>8.870549999846844E-2</v>
      </c>
      <c r="F57" s="27">
        <f t="shared" si="7"/>
        <v>0.44666499999999998</v>
      </c>
      <c r="G57" s="27">
        <f t="shared" si="7"/>
        <v>8.8705499998468443E-3</v>
      </c>
      <c r="H57" s="27">
        <f t="shared" si="8"/>
        <v>1.9950962222499997</v>
      </c>
      <c r="I57" s="27">
        <f t="shared" si="9"/>
        <v>8.9113965411129605</v>
      </c>
      <c r="J57" s="27">
        <f t="shared" si="10"/>
        <v>39.804089360362198</v>
      </c>
      <c r="K57" s="27">
        <f t="shared" si="11"/>
        <v>3.9621642156815906E-2</v>
      </c>
      <c r="L57" s="27">
        <f t="shared" si="12"/>
        <v>0.17697600793974175</v>
      </c>
      <c r="M57" s="27">
        <f t="shared" ca="1" si="4"/>
        <v>8.3463241093938823E-2</v>
      </c>
      <c r="N57" s="27">
        <f t="shared" ca="1" si="13"/>
        <v>2.7481278422120068E-6</v>
      </c>
      <c r="O57" s="25">
        <f t="shared" ca="1" si="14"/>
        <v>76108.425620924172</v>
      </c>
      <c r="P57" s="27">
        <f t="shared" ca="1" si="15"/>
        <v>25553791.978805102</v>
      </c>
      <c r="Q57" s="27">
        <f t="shared" ca="1" si="16"/>
        <v>821926.73587376939</v>
      </c>
      <c r="R57">
        <f t="shared" ca="1" si="5"/>
        <v>5.2422589045296175E-3</v>
      </c>
    </row>
    <row r="58" spans="1:18" x14ac:dyDescent="0.2">
      <c r="A58" s="105">
        <v>45443</v>
      </c>
      <c r="B58" s="105">
        <v>8.1781000000773929E-2</v>
      </c>
      <c r="C58" s="105">
        <v>0.1</v>
      </c>
      <c r="D58" s="107">
        <f t="shared" si="6"/>
        <v>4.5442999999999998</v>
      </c>
      <c r="E58" s="107">
        <f t="shared" si="6"/>
        <v>8.1781000000773929E-2</v>
      </c>
      <c r="F58" s="27">
        <f t="shared" si="7"/>
        <v>0.45443</v>
      </c>
      <c r="G58" s="27">
        <f t="shared" si="7"/>
        <v>8.1781000000773936E-3</v>
      </c>
      <c r="H58" s="27">
        <f t="shared" si="8"/>
        <v>2.065066249</v>
      </c>
      <c r="I58" s="27">
        <f t="shared" si="9"/>
        <v>9.3842805553306992</v>
      </c>
      <c r="J58" s="27">
        <f t="shared" si="10"/>
        <v>42.644986127589291</v>
      </c>
      <c r="K58" s="27">
        <f t="shared" si="11"/>
        <v>3.7163739830351698E-2</v>
      </c>
      <c r="L58" s="27">
        <f t="shared" si="12"/>
        <v>0.16888318291106721</v>
      </c>
      <c r="M58" s="27">
        <f t="shared" ca="1" si="4"/>
        <v>8.4144694517042623E-2</v>
      </c>
      <c r="N58" s="27">
        <f t="shared" ca="1" si="13"/>
        <v>5.587051766238696E-7</v>
      </c>
      <c r="O58" s="25">
        <f t="shared" ca="1" si="14"/>
        <v>96555.986136254243</v>
      </c>
      <c r="P58" s="27">
        <f t="shared" ca="1" si="15"/>
        <v>22570724.520580329</v>
      </c>
      <c r="Q58" s="27">
        <f t="shared" ca="1" si="16"/>
        <v>720577.66477209702</v>
      </c>
      <c r="R58">
        <f t="shared" ca="1" si="5"/>
        <v>-2.363694516268694E-3</v>
      </c>
    </row>
    <row r="59" spans="1:18" x14ac:dyDescent="0.2">
      <c r="A59" s="105">
        <v>45473</v>
      </c>
      <c r="B59" s="105">
        <v>8.9790999998513144E-2</v>
      </c>
      <c r="C59" s="105">
        <v>0.1</v>
      </c>
      <c r="D59" s="107">
        <f t="shared" si="6"/>
        <v>4.5472999999999999</v>
      </c>
      <c r="E59" s="107">
        <f t="shared" si="6"/>
        <v>8.9790999998513144E-2</v>
      </c>
      <c r="F59" s="27">
        <f t="shared" si="7"/>
        <v>0.45473000000000002</v>
      </c>
      <c r="G59" s="27">
        <f t="shared" si="7"/>
        <v>8.9790999998513154E-3</v>
      </c>
      <c r="H59" s="27">
        <f t="shared" si="8"/>
        <v>2.0677937289999999</v>
      </c>
      <c r="I59" s="27">
        <f t="shared" si="9"/>
        <v>9.4028784238816989</v>
      </c>
      <c r="J59" s="27">
        <f t="shared" si="10"/>
        <v>42.75770905691725</v>
      </c>
      <c r="K59" s="27">
        <f t="shared" si="11"/>
        <v>4.0830661429323886E-2</v>
      </c>
      <c r="L59" s="27">
        <f t="shared" si="12"/>
        <v>0.18566926671756451</v>
      </c>
      <c r="M59" s="27">
        <f t="shared" ca="1" si="4"/>
        <v>8.4170533215387061E-2</v>
      </c>
      <c r="N59" s="27">
        <f t="shared" ca="1" si="13"/>
        <v>3.1589646860223657E-6</v>
      </c>
      <c r="O59" s="25">
        <f t="shared" ca="1" si="14"/>
        <v>97280.164281479476</v>
      </c>
      <c r="P59" s="27">
        <f t="shared" ca="1" si="15"/>
        <v>22455816.228855215</v>
      </c>
      <c r="Q59" s="27">
        <f t="shared" ca="1" si="16"/>
        <v>716695.16170486726</v>
      </c>
      <c r="R59">
        <f t="shared" ca="1" si="5"/>
        <v>5.6204667831260824E-3</v>
      </c>
    </row>
    <row r="60" spans="1:18" x14ac:dyDescent="0.2">
      <c r="A60" s="105">
        <v>45494.5</v>
      </c>
      <c r="B60" s="105">
        <v>5.2781499995035119E-2</v>
      </c>
      <c r="C60" s="105">
        <v>0.1</v>
      </c>
      <c r="D60" s="107">
        <f t="shared" si="6"/>
        <v>4.5494500000000002</v>
      </c>
      <c r="E60" s="107">
        <f t="shared" si="6"/>
        <v>5.2781499995035119E-2</v>
      </c>
      <c r="F60" s="27">
        <f t="shared" si="7"/>
        <v>0.45494500000000004</v>
      </c>
      <c r="G60" s="27">
        <f t="shared" si="7"/>
        <v>5.2781499995035123E-3</v>
      </c>
      <c r="H60" s="27">
        <f t="shared" si="8"/>
        <v>2.0697495302500002</v>
      </c>
      <c r="I60" s="27">
        <f t="shared" si="9"/>
        <v>9.4162220003958641</v>
      </c>
      <c r="J60" s="27">
        <f t="shared" si="10"/>
        <v>42.838631179700968</v>
      </c>
      <c r="K60" s="27">
        <f t="shared" si="11"/>
        <v>2.4012679515241254E-2</v>
      </c>
      <c r="L60" s="27">
        <f t="shared" si="12"/>
        <v>0.10924448482061433</v>
      </c>
      <c r="M60" s="27">
        <f t="shared" ca="1" si="4"/>
        <v>8.4189028562264817E-2</v>
      </c>
      <c r="N60" s="27">
        <f t="shared" ca="1" si="13"/>
        <v>9.8643285070134962E-5</v>
      </c>
      <c r="O60" s="25">
        <f t="shared" ca="1" si="14"/>
        <v>97795.567532743764</v>
      </c>
      <c r="P60" s="27">
        <f t="shared" ca="1" si="15"/>
        <v>22373491.678744402</v>
      </c>
      <c r="Q60" s="27">
        <f t="shared" ca="1" si="16"/>
        <v>713914.55598371988</v>
      </c>
      <c r="R60">
        <f t="shared" ca="1" si="5"/>
        <v>-3.1407528567229698E-2</v>
      </c>
    </row>
    <row r="61" spans="1:18" x14ac:dyDescent="0.2">
      <c r="A61" s="105">
        <v>45548</v>
      </c>
      <c r="B61" s="105">
        <v>6.7316000000573695E-2</v>
      </c>
      <c r="C61" s="105">
        <v>0.1</v>
      </c>
      <c r="D61" s="107">
        <f t="shared" si="6"/>
        <v>4.5548000000000002</v>
      </c>
      <c r="E61" s="107">
        <f t="shared" si="6"/>
        <v>6.7316000000573695E-2</v>
      </c>
      <c r="F61" s="27">
        <f t="shared" si="7"/>
        <v>0.45548000000000005</v>
      </c>
      <c r="G61" s="27">
        <f t="shared" si="7"/>
        <v>6.7316000000573698E-3</v>
      </c>
      <c r="H61" s="27">
        <f t="shared" si="8"/>
        <v>2.0746203040000002</v>
      </c>
      <c r="I61" s="27">
        <f t="shared" si="9"/>
        <v>9.4494805606592021</v>
      </c>
      <c r="J61" s="27">
        <f t="shared" si="10"/>
        <v>43.040494057690537</v>
      </c>
      <c r="K61" s="27">
        <f t="shared" si="11"/>
        <v>3.0661091680261311E-2</v>
      </c>
      <c r="L61" s="27">
        <f t="shared" si="12"/>
        <v>0.13965514038525423</v>
      </c>
      <c r="M61" s="27">
        <f t="shared" ca="1" si="4"/>
        <v>8.4234970740549003E-2</v>
      </c>
      <c r="N61" s="27">
        <f t="shared" ca="1" si="13"/>
        <v>2.8625157090014067E-5</v>
      </c>
      <c r="O61" s="25">
        <f t="shared" ca="1" si="14"/>
        <v>99064.824229380218</v>
      </c>
      <c r="P61" s="27">
        <f t="shared" ca="1" si="15"/>
        <v>22168738.218846764</v>
      </c>
      <c r="Q61" s="27">
        <f t="shared" ca="1" si="16"/>
        <v>707002.25417793705</v>
      </c>
      <c r="R61">
        <f t="shared" ca="1" si="5"/>
        <v>-1.6918970739975309E-2</v>
      </c>
    </row>
    <row r="62" spans="1:18" x14ac:dyDescent="0.2">
      <c r="A62" s="105">
        <v>47731.5</v>
      </c>
      <c r="B62" s="105">
        <v>7.9560500002116896E-2</v>
      </c>
      <c r="C62" s="105">
        <v>0.1</v>
      </c>
      <c r="D62" s="107">
        <f t="shared" si="6"/>
        <v>4.7731500000000002</v>
      </c>
      <c r="E62" s="107">
        <f t="shared" si="6"/>
        <v>7.9560500002116896E-2</v>
      </c>
      <c r="F62" s="27">
        <f t="shared" si="7"/>
        <v>0.47731500000000004</v>
      </c>
      <c r="G62" s="27">
        <f t="shared" si="7"/>
        <v>7.9560500002116893E-3</v>
      </c>
      <c r="H62" s="27">
        <f t="shared" si="8"/>
        <v>2.2782960922500002</v>
      </c>
      <c r="I62" s="27">
        <f t="shared" si="9"/>
        <v>10.874648992723088</v>
      </c>
      <c r="J62" s="27">
        <f t="shared" si="10"/>
        <v>51.90633083961621</v>
      </c>
      <c r="K62" s="27">
        <f t="shared" si="11"/>
        <v>3.7975420058510428E-2</v>
      </c>
      <c r="L62" s="27">
        <f t="shared" si="12"/>
        <v>0.18126237625227906</v>
      </c>
      <c r="M62" s="27">
        <f t="shared" ca="1" si="4"/>
        <v>8.6011255668941744E-2</v>
      </c>
      <c r="N62" s="27">
        <f t="shared" ca="1" si="13"/>
        <v>4.1612248673072889E-6</v>
      </c>
      <c r="O62" s="25">
        <f t="shared" ca="1" si="14"/>
        <v>129770.45047883417</v>
      </c>
      <c r="P62" s="27">
        <f t="shared" ca="1" si="15"/>
        <v>14071326.275501622</v>
      </c>
      <c r="Q62" s="27">
        <f t="shared" ca="1" si="16"/>
        <v>437562.98655706266</v>
      </c>
      <c r="R62">
        <f t="shared" ca="1" si="5"/>
        <v>-6.4507556668248478E-3</v>
      </c>
    </row>
    <row r="63" spans="1:18" x14ac:dyDescent="0.2">
      <c r="A63" s="105">
        <v>48508</v>
      </c>
      <c r="B63" s="105">
        <v>8.3935999995446764E-2</v>
      </c>
      <c r="C63" s="105">
        <v>1</v>
      </c>
      <c r="D63" s="107">
        <f t="shared" si="6"/>
        <v>4.8507999999999996</v>
      </c>
      <c r="E63" s="107">
        <f t="shared" si="6"/>
        <v>8.3935999995446764E-2</v>
      </c>
      <c r="F63" s="27">
        <f t="shared" si="7"/>
        <v>4.8507999999999996</v>
      </c>
      <c r="G63" s="27">
        <f t="shared" si="7"/>
        <v>8.3935999995446764E-2</v>
      </c>
      <c r="H63" s="27">
        <f t="shared" si="8"/>
        <v>23.530260639999995</v>
      </c>
      <c r="I63" s="27">
        <f t="shared" si="9"/>
        <v>114.14058831251197</v>
      </c>
      <c r="J63" s="27">
        <f t="shared" si="10"/>
        <v>553.67316578633302</v>
      </c>
      <c r="K63" s="27">
        <f t="shared" si="11"/>
        <v>0.40715674877791314</v>
      </c>
      <c r="L63" s="27">
        <f t="shared" si="12"/>
        <v>1.9750359569719009</v>
      </c>
      <c r="M63" s="27">
        <f t="shared" ca="1" si="4"/>
        <v>8.6596470136989123E-2</v>
      </c>
      <c r="N63" s="27">
        <f t="shared" ca="1" si="13"/>
        <v>7.0781013740384216E-6</v>
      </c>
      <c r="O63" s="25">
        <f t="shared" ca="1" si="14"/>
        <v>12886107.163014188</v>
      </c>
      <c r="P63" s="27">
        <f t="shared" ca="1" si="15"/>
        <v>1140404426.257354</v>
      </c>
      <c r="Q63" s="27">
        <f t="shared" ca="1" si="16"/>
        <v>35053344.962440886</v>
      </c>
      <c r="R63">
        <f t="shared" ca="1" si="5"/>
        <v>-2.6604701415423593E-3</v>
      </c>
    </row>
    <row r="64" spans="1:18" x14ac:dyDescent="0.2">
      <c r="A64" s="105">
        <v>49206</v>
      </c>
      <c r="B64" s="105">
        <v>9.7002000002248678E-2</v>
      </c>
      <c r="C64" s="105">
        <v>1</v>
      </c>
      <c r="D64" s="107">
        <f t="shared" si="6"/>
        <v>4.9206000000000003</v>
      </c>
      <c r="E64" s="107">
        <f t="shared" si="6"/>
        <v>9.7002000002248678E-2</v>
      </c>
      <c r="F64" s="27">
        <f t="shared" si="7"/>
        <v>4.9206000000000003</v>
      </c>
      <c r="G64" s="27">
        <f t="shared" si="7"/>
        <v>9.7002000002248678E-2</v>
      </c>
      <c r="H64" s="27">
        <f t="shared" si="8"/>
        <v>24.212304360000005</v>
      </c>
      <c r="I64" s="27">
        <f t="shared" si="9"/>
        <v>119.13906483381604</v>
      </c>
      <c r="J64" s="27">
        <f t="shared" si="10"/>
        <v>586.23568242127521</v>
      </c>
      <c r="K64" s="27">
        <f t="shared" si="11"/>
        <v>0.4773080412110649</v>
      </c>
      <c r="L64" s="27">
        <f t="shared" si="12"/>
        <v>2.3486419475831659</v>
      </c>
      <c r="M64" s="27">
        <f t="shared" ca="1" si="4"/>
        <v>8.7101713648044352E-2</v>
      </c>
      <c r="N64" s="27">
        <f t="shared" ca="1" si="13"/>
        <v>9.8015669895244395E-5</v>
      </c>
      <c r="O64" s="25">
        <f t="shared" ca="1" si="14"/>
        <v>12251780.190982742</v>
      </c>
      <c r="P64" s="27">
        <f t="shared" ca="1" si="15"/>
        <v>915362508.55625188</v>
      </c>
      <c r="Q64" s="27">
        <f t="shared" ca="1" si="16"/>
        <v>27785777.549847029</v>
      </c>
      <c r="R64">
        <f t="shared" ca="1" si="5"/>
        <v>9.9002863542043268E-3</v>
      </c>
    </row>
    <row r="65" spans="1:18" x14ac:dyDescent="0.2">
      <c r="A65" s="105">
        <v>50033</v>
      </c>
      <c r="B65" s="105">
        <v>8.5911000001942739E-2</v>
      </c>
      <c r="C65" s="105">
        <v>1</v>
      </c>
      <c r="D65" s="107">
        <f t="shared" si="6"/>
        <v>5.0033000000000003</v>
      </c>
      <c r="E65" s="107">
        <f t="shared" si="6"/>
        <v>8.5911000001942739E-2</v>
      </c>
      <c r="F65" s="27">
        <f t="shared" si="7"/>
        <v>5.0033000000000003</v>
      </c>
      <c r="G65" s="27">
        <f t="shared" si="7"/>
        <v>8.5911000001942739E-2</v>
      </c>
      <c r="H65" s="27">
        <f t="shared" si="8"/>
        <v>25.033010890000003</v>
      </c>
      <c r="I65" s="27">
        <f t="shared" si="9"/>
        <v>125.24766338593703</v>
      </c>
      <c r="J65" s="27">
        <f t="shared" si="10"/>
        <v>626.65163421885882</v>
      </c>
      <c r="K65" s="27">
        <f t="shared" si="11"/>
        <v>0.42983850630972015</v>
      </c>
      <c r="L65" s="27">
        <f t="shared" si="12"/>
        <v>2.1506109986194231</v>
      </c>
      <c r="M65" s="27">
        <f t="shared" ca="1" si="4"/>
        <v>8.7674834040238708E-2</v>
      </c>
      <c r="N65" s="27">
        <f t="shared" ca="1" si="13"/>
        <v>3.1111105146514674E-6</v>
      </c>
      <c r="O65" s="25">
        <f t="shared" ca="1" si="14"/>
        <v>10880401.45131384</v>
      </c>
      <c r="P65" s="27">
        <f t="shared" ca="1" si="15"/>
        <v>671070270.67068553</v>
      </c>
      <c r="Q65" s="27">
        <f t="shared" ca="1" si="16"/>
        <v>19988612.187774006</v>
      </c>
      <c r="R65">
        <f t="shared" ca="1" si="5"/>
        <v>-1.7638340382959694E-3</v>
      </c>
    </row>
    <row r="66" spans="1:18" x14ac:dyDescent="0.2">
      <c r="A66" s="105">
        <v>50060</v>
      </c>
      <c r="B66" s="105">
        <v>9.3019999992975499E-2</v>
      </c>
      <c r="C66" s="105">
        <v>1</v>
      </c>
      <c r="D66" s="107">
        <f t="shared" si="6"/>
        <v>5.0060000000000002</v>
      </c>
      <c r="E66" s="107">
        <f t="shared" si="6"/>
        <v>9.3019999992975499E-2</v>
      </c>
      <c r="F66" s="27">
        <f t="shared" si="7"/>
        <v>5.0060000000000002</v>
      </c>
      <c r="G66" s="27">
        <f t="shared" si="7"/>
        <v>9.3019999992975499E-2</v>
      </c>
      <c r="H66" s="27">
        <f t="shared" si="8"/>
        <v>25.060036000000004</v>
      </c>
      <c r="I66" s="27">
        <f t="shared" si="9"/>
        <v>125.45054021600002</v>
      </c>
      <c r="J66" s="27">
        <f t="shared" si="10"/>
        <v>628.00540432129617</v>
      </c>
      <c r="K66" s="27">
        <f t="shared" si="11"/>
        <v>0.46565811996483536</v>
      </c>
      <c r="L66" s="27">
        <f t="shared" si="12"/>
        <v>2.331084548543966</v>
      </c>
      <c r="M66" s="27">
        <f t="shared" ca="1" si="4"/>
        <v>8.7693079148668987E-2</v>
      </c>
      <c r="N66" s="27">
        <f t="shared" ca="1" si="13"/>
        <v>2.8376085681507209E-5</v>
      </c>
      <c r="O66" s="25">
        <f t="shared" ca="1" si="14"/>
        <v>10825482.823708277</v>
      </c>
      <c r="P66" s="27">
        <f t="shared" ca="1" si="15"/>
        <v>663557864.62056053</v>
      </c>
      <c r="Q66" s="27">
        <f t="shared" ca="1" si="16"/>
        <v>19750610.556914266</v>
      </c>
      <c r="R66">
        <f t="shared" ca="1" si="5"/>
        <v>5.3269208443065125E-3</v>
      </c>
    </row>
    <row r="67" spans="1:18" x14ac:dyDescent="0.2">
      <c r="A67" s="105">
        <v>50105</v>
      </c>
      <c r="B67" s="105">
        <v>8.5135000001173466E-2</v>
      </c>
      <c r="C67" s="105">
        <v>1</v>
      </c>
      <c r="D67" s="107">
        <f t="shared" si="6"/>
        <v>5.0105000000000004</v>
      </c>
      <c r="E67" s="107">
        <f t="shared" si="6"/>
        <v>8.5135000001173466E-2</v>
      </c>
      <c r="F67" s="27">
        <f t="shared" si="7"/>
        <v>5.0105000000000004</v>
      </c>
      <c r="G67" s="27">
        <f t="shared" si="7"/>
        <v>8.5135000001173466E-2</v>
      </c>
      <c r="H67" s="27">
        <f t="shared" si="8"/>
        <v>25.105110250000003</v>
      </c>
      <c r="I67" s="27">
        <f t="shared" si="9"/>
        <v>125.78915490762502</v>
      </c>
      <c r="J67" s="27">
        <f t="shared" si="10"/>
        <v>630.26656066465523</v>
      </c>
      <c r="K67" s="27">
        <f t="shared" si="11"/>
        <v>0.42656891750587966</v>
      </c>
      <c r="L67" s="27">
        <f t="shared" si="12"/>
        <v>2.1373235611632104</v>
      </c>
      <c r="M67" s="27">
        <f t="shared" ca="1" si="4"/>
        <v>8.7723422154774619E-2</v>
      </c>
      <c r="N67" s="27">
        <f t="shared" ca="1" si="13"/>
        <v>6.6999292452532291E-6</v>
      </c>
      <c r="O67" s="25">
        <f t="shared" ca="1" si="14"/>
        <v>10732649.511996634</v>
      </c>
      <c r="P67" s="27">
        <f t="shared" ca="1" si="15"/>
        <v>651106848.55235064</v>
      </c>
      <c r="Q67" s="27">
        <f t="shared" ca="1" si="16"/>
        <v>19356408.403404765</v>
      </c>
      <c r="R67">
        <f t="shared" ca="1" si="5"/>
        <v>-2.5884221536011526E-3</v>
      </c>
    </row>
    <row r="68" spans="1:18" x14ac:dyDescent="0.2">
      <c r="A68" s="105">
        <v>50764.5</v>
      </c>
      <c r="B68" s="105">
        <v>9.4871500004956033E-2</v>
      </c>
      <c r="C68" s="105">
        <v>1</v>
      </c>
      <c r="D68" s="107">
        <f t="shared" si="6"/>
        <v>5.0764500000000004</v>
      </c>
      <c r="E68" s="107">
        <f t="shared" si="6"/>
        <v>9.4871500004956033E-2</v>
      </c>
      <c r="F68" s="27">
        <f t="shared" si="7"/>
        <v>5.0764500000000004</v>
      </c>
      <c r="G68" s="27">
        <f t="shared" si="7"/>
        <v>9.4871500004956033E-2</v>
      </c>
      <c r="H68" s="27">
        <f t="shared" si="8"/>
        <v>25.770344602500003</v>
      </c>
      <c r="I68" s="27">
        <f t="shared" si="9"/>
        <v>130.82186585736116</v>
      </c>
      <c r="J68" s="27">
        <f t="shared" si="10"/>
        <v>664.11066093160116</v>
      </c>
      <c r="K68" s="27">
        <f t="shared" si="11"/>
        <v>0.48161042620015909</v>
      </c>
      <c r="L68" s="27">
        <f t="shared" si="12"/>
        <v>2.444871248083798</v>
      </c>
      <c r="M68" s="27">
        <f t="shared" ca="1" si="4"/>
        <v>8.8158721891809594E-2</v>
      </c>
      <c r="N68" s="27">
        <f t="shared" ca="1" si="13"/>
        <v>4.5061389996337871E-5</v>
      </c>
      <c r="O68" s="25">
        <f t="shared" ca="1" si="14"/>
        <v>9202824.0572744906</v>
      </c>
      <c r="P68" s="27">
        <f t="shared" ca="1" si="15"/>
        <v>479163554.57637662</v>
      </c>
      <c r="Q68" s="27">
        <f t="shared" ca="1" si="16"/>
        <v>13949629.506934362</v>
      </c>
      <c r="R68">
        <f t="shared" ca="1" si="5"/>
        <v>6.7127781131464392E-3</v>
      </c>
    </row>
    <row r="69" spans="1:18" x14ac:dyDescent="0.2">
      <c r="A69" s="105">
        <v>51613</v>
      </c>
      <c r="B69" s="105">
        <v>8.817099999578204E-2</v>
      </c>
      <c r="C69" s="105">
        <v>1</v>
      </c>
      <c r="D69" s="107">
        <f t="shared" si="6"/>
        <v>5.1612999999999998</v>
      </c>
      <c r="E69" s="107">
        <f t="shared" si="6"/>
        <v>8.817099999578204E-2</v>
      </c>
      <c r="F69" s="27">
        <f t="shared" si="7"/>
        <v>5.1612999999999998</v>
      </c>
      <c r="G69" s="27">
        <f t="shared" si="7"/>
        <v>8.817099999578204E-2</v>
      </c>
      <c r="H69" s="27">
        <f t="shared" si="8"/>
        <v>26.639017689999999</v>
      </c>
      <c r="I69" s="27">
        <f t="shared" si="9"/>
        <v>137.49196200339699</v>
      </c>
      <c r="J69" s="27">
        <f t="shared" si="10"/>
        <v>709.63726348813282</v>
      </c>
      <c r="K69" s="27">
        <f t="shared" si="11"/>
        <v>0.45507698227822985</v>
      </c>
      <c r="L69" s="27">
        <f t="shared" si="12"/>
        <v>2.3487888286326277</v>
      </c>
      <c r="M69" s="27">
        <f t="shared" ca="1" si="4"/>
        <v>8.8692899809951514E-2</v>
      </c>
      <c r="N69" s="27">
        <f t="shared" ca="1" si="13"/>
        <v>2.7237941603013167E-7</v>
      </c>
      <c r="O69" s="25">
        <f t="shared" ca="1" si="14"/>
        <v>6888400.8117257468</v>
      </c>
      <c r="P69" s="27">
        <f t="shared" ca="1" si="15"/>
        <v>290200610.26777816</v>
      </c>
      <c r="Q69" s="27">
        <f t="shared" ca="1" si="16"/>
        <v>8113000.5341418348</v>
      </c>
      <c r="R69">
        <f t="shared" ca="1" si="5"/>
        <v>-5.2189981416947417E-4</v>
      </c>
    </row>
    <row r="70" spans="1:18" x14ac:dyDescent="0.2">
      <c r="A70" s="105">
        <v>52460</v>
      </c>
      <c r="B70" s="105">
        <v>8.6719999999331776E-2</v>
      </c>
      <c r="C70" s="105">
        <v>1</v>
      </c>
      <c r="D70" s="107">
        <f t="shared" si="6"/>
        <v>5.2460000000000004</v>
      </c>
      <c r="E70" s="107">
        <f t="shared" si="6"/>
        <v>8.6719999999331776E-2</v>
      </c>
      <c r="F70" s="27">
        <f t="shared" si="7"/>
        <v>5.2460000000000004</v>
      </c>
      <c r="G70" s="27">
        <f t="shared" si="7"/>
        <v>8.6719999999331776E-2</v>
      </c>
      <c r="H70" s="27">
        <f t="shared" si="8"/>
        <v>27.520516000000004</v>
      </c>
      <c r="I70" s="27">
        <f t="shared" si="9"/>
        <v>144.37262693600005</v>
      </c>
      <c r="J70" s="27">
        <f t="shared" si="10"/>
        <v>757.37880090625629</v>
      </c>
      <c r="K70" s="27">
        <f t="shared" si="11"/>
        <v>0.45493311999649455</v>
      </c>
      <c r="L70" s="27">
        <f t="shared" si="12"/>
        <v>2.3865791475016107</v>
      </c>
      <c r="M70" s="27">
        <f t="shared" ca="1" si="4"/>
        <v>8.9197097837236963E-2</v>
      </c>
      <c r="N70" s="27">
        <f t="shared" ca="1" si="13"/>
        <v>6.136013698554553E-6</v>
      </c>
      <c r="O70" s="25">
        <f t="shared" ca="1" si="14"/>
        <v>4440631.7229456725</v>
      </c>
      <c r="P70" s="27">
        <f t="shared" ca="1" si="15"/>
        <v>143477264.04947785</v>
      </c>
      <c r="Q70" s="27">
        <f t="shared" ca="1" si="16"/>
        <v>3717312.5300417761</v>
      </c>
      <c r="R70">
        <f t="shared" ca="1" si="5"/>
        <v>-2.4770978379051872E-3</v>
      </c>
    </row>
    <row r="71" spans="1:18" x14ac:dyDescent="0.2">
      <c r="A71" s="105">
        <v>52969</v>
      </c>
      <c r="B71" s="105">
        <v>8.8423000001057517E-2</v>
      </c>
      <c r="C71" s="105">
        <v>1</v>
      </c>
      <c r="D71" s="107">
        <f t="shared" si="6"/>
        <v>5.2968999999999999</v>
      </c>
      <c r="E71" s="107">
        <f t="shared" si="6"/>
        <v>8.8423000001057517E-2</v>
      </c>
      <c r="F71" s="27">
        <f t="shared" si="7"/>
        <v>5.2968999999999999</v>
      </c>
      <c r="G71" s="27">
        <f t="shared" si="7"/>
        <v>8.8423000001057517E-2</v>
      </c>
      <c r="H71" s="27">
        <f t="shared" si="8"/>
        <v>28.05714961</v>
      </c>
      <c r="I71" s="27">
        <f t="shared" si="9"/>
        <v>148.61591576920901</v>
      </c>
      <c r="J71" s="27">
        <f t="shared" si="10"/>
        <v>787.20364423792319</v>
      </c>
      <c r="K71" s="27">
        <f t="shared" si="11"/>
        <v>0.46836778870560153</v>
      </c>
      <c r="L71" s="27">
        <f t="shared" si="12"/>
        <v>2.4808973399947005</v>
      </c>
      <c r="M71" s="27">
        <f t="shared" ca="1" si="4"/>
        <v>8.9486137983105077E-2</v>
      </c>
      <c r="N71" s="27">
        <f t="shared" ca="1" si="13"/>
        <v>1.1302623688721581E-6</v>
      </c>
      <c r="O71" s="25">
        <f t="shared" ca="1" si="14"/>
        <v>3041667.3036846928</v>
      </c>
      <c r="P71" s="27">
        <f t="shared" ca="1" si="15"/>
        <v>78105051.028850406</v>
      </c>
      <c r="Q71" s="27">
        <f t="shared" ca="1" si="16"/>
        <v>1844241.3336346687</v>
      </c>
      <c r="R71">
        <f t="shared" ca="1" si="5"/>
        <v>-1.06313798204756E-3</v>
      </c>
    </row>
    <row r="72" spans="1:18" x14ac:dyDescent="0.2">
      <c r="A72" s="105">
        <v>53214.5</v>
      </c>
      <c r="B72" s="105">
        <v>8.9521500005503185E-2</v>
      </c>
      <c r="C72" s="105">
        <v>1</v>
      </c>
      <c r="D72" s="107">
        <f t="shared" si="6"/>
        <v>5.3214499999999996</v>
      </c>
      <c r="E72" s="107">
        <f t="shared" si="6"/>
        <v>8.9521500005503185E-2</v>
      </c>
      <c r="F72" s="27">
        <f t="shared" si="7"/>
        <v>5.3214499999999996</v>
      </c>
      <c r="G72" s="27">
        <f t="shared" si="7"/>
        <v>8.9521500005503185E-2</v>
      </c>
      <c r="H72" s="27">
        <f t="shared" si="8"/>
        <v>28.317830102499997</v>
      </c>
      <c r="I72" s="27">
        <f t="shared" si="9"/>
        <v>150.69191699894859</v>
      </c>
      <c r="J72" s="27">
        <f t="shared" si="10"/>
        <v>801.89950171405485</v>
      </c>
      <c r="K72" s="27">
        <f t="shared" si="11"/>
        <v>0.47638418620428491</v>
      </c>
      <c r="L72" s="27">
        <f t="shared" si="12"/>
        <v>2.5350546276767916</v>
      </c>
      <c r="M72" s="27">
        <f t="shared" ca="1" si="4"/>
        <v>8.9621802258568764E-2</v>
      </c>
      <c r="N72" s="27">
        <f t="shared" ca="1" si="13"/>
        <v>1.0060541970031439E-8</v>
      </c>
      <c r="O72" s="25">
        <f t="shared" ca="1" si="14"/>
        <v>2417348.6555493497</v>
      </c>
      <c r="P72" s="27">
        <f t="shared" ca="1" si="15"/>
        <v>53228071.482809879</v>
      </c>
      <c r="Q72" s="27">
        <f t="shared" ca="1" si="16"/>
        <v>1163279.3291830556</v>
      </c>
      <c r="R72">
        <f t="shared" ca="1" si="5"/>
        <v>-1.0030225306557894E-4</v>
      </c>
    </row>
    <row r="73" spans="1:18" x14ac:dyDescent="0.2">
      <c r="A73" s="105">
        <v>53915</v>
      </c>
      <c r="B73" s="105">
        <v>8.8704999994661193E-2</v>
      </c>
      <c r="C73" s="105">
        <v>1</v>
      </c>
      <c r="D73" s="107">
        <f t="shared" si="6"/>
        <v>5.3914999999999997</v>
      </c>
      <c r="E73" s="107">
        <f t="shared" si="6"/>
        <v>8.8704999994661193E-2</v>
      </c>
      <c r="F73" s="27">
        <f t="shared" si="7"/>
        <v>5.3914999999999997</v>
      </c>
      <c r="G73" s="27">
        <f t="shared" si="7"/>
        <v>8.8704999994661193E-2</v>
      </c>
      <c r="H73" s="27">
        <f t="shared" si="8"/>
        <v>29.068272249999996</v>
      </c>
      <c r="I73" s="27">
        <f t="shared" si="9"/>
        <v>156.72158983587497</v>
      </c>
      <c r="J73" s="27">
        <f t="shared" si="10"/>
        <v>844.96445160011979</v>
      </c>
      <c r="K73" s="27">
        <f t="shared" si="11"/>
        <v>0.4782530074712158</v>
      </c>
      <c r="L73" s="27">
        <f t="shared" si="12"/>
        <v>2.5785010897810596</v>
      </c>
      <c r="M73" s="27">
        <f t="shared" ca="1" si="4"/>
        <v>8.9995503086882978E-2</v>
      </c>
      <c r="N73" s="27">
        <f t="shared" ca="1" si="13"/>
        <v>1.6653982310339868E-6</v>
      </c>
      <c r="O73" s="25">
        <f t="shared" ca="1" si="14"/>
        <v>930224.7630716241</v>
      </c>
      <c r="P73" s="27">
        <f t="shared" ca="1" si="15"/>
        <v>7832142.8991982639</v>
      </c>
      <c r="Q73" s="27">
        <f t="shared" ca="1" si="16"/>
        <v>70137.11433493525</v>
      </c>
      <c r="R73">
        <f t="shared" ca="1" si="5"/>
        <v>-1.2905030922217842E-3</v>
      </c>
    </row>
    <row r="74" spans="1:18" x14ac:dyDescent="0.2">
      <c r="A74" s="105">
        <v>53966</v>
      </c>
      <c r="B74" s="105">
        <v>9.0021999996679369E-2</v>
      </c>
      <c r="C74" s="105">
        <v>1</v>
      </c>
      <c r="D74" s="107">
        <f t="shared" si="6"/>
        <v>5.3966000000000003</v>
      </c>
      <c r="E74" s="107">
        <f t="shared" si="6"/>
        <v>9.0021999996679369E-2</v>
      </c>
      <c r="F74" s="27">
        <f t="shared" si="7"/>
        <v>5.3966000000000003</v>
      </c>
      <c r="G74" s="27">
        <f t="shared" si="7"/>
        <v>9.0021999996679369E-2</v>
      </c>
      <c r="H74" s="27">
        <f t="shared" si="8"/>
        <v>29.123291560000002</v>
      </c>
      <c r="I74" s="27">
        <f t="shared" si="9"/>
        <v>157.166755232696</v>
      </c>
      <c r="J74" s="27">
        <f t="shared" si="10"/>
        <v>848.1661112887673</v>
      </c>
      <c r="K74" s="27">
        <f t="shared" si="11"/>
        <v>0.48581272518207991</v>
      </c>
      <c r="L74" s="27">
        <f t="shared" si="12"/>
        <v>2.6217369527176126</v>
      </c>
      <c r="M74" s="27">
        <f t="shared" ca="1" si="4"/>
        <v>9.0021935523305216E-2</v>
      </c>
      <c r="N74" s="27">
        <f t="shared" ca="1" si="13"/>
        <v>4.1568159747222794E-15</v>
      </c>
      <c r="O74" s="25">
        <f t="shared" ca="1" si="14"/>
        <v>843818.99355575582</v>
      </c>
      <c r="P74" s="27">
        <f t="shared" ca="1" si="15"/>
        <v>6078914.9826417314</v>
      </c>
      <c r="Q74" s="27">
        <f t="shared" ca="1" si="16"/>
        <v>41881.446964494549</v>
      </c>
      <c r="R74">
        <f t="shared" ca="1" si="5"/>
        <v>6.4473374153384277E-8</v>
      </c>
    </row>
    <row r="75" spans="1:18" x14ac:dyDescent="0.2">
      <c r="A75" s="105">
        <v>53968</v>
      </c>
      <c r="B75" s="105">
        <v>8.8755999997374602E-2</v>
      </c>
      <c r="C75" s="105">
        <v>1</v>
      </c>
      <c r="D75" s="107">
        <f t="shared" si="6"/>
        <v>5.3967999999999998</v>
      </c>
      <c r="E75" s="107">
        <f t="shared" si="6"/>
        <v>8.8755999997374602E-2</v>
      </c>
      <c r="F75" s="27">
        <f t="shared" si="7"/>
        <v>5.3967999999999998</v>
      </c>
      <c r="G75" s="27">
        <f t="shared" si="7"/>
        <v>8.8755999997374602E-2</v>
      </c>
      <c r="H75" s="27">
        <f t="shared" si="8"/>
        <v>29.125450239999999</v>
      </c>
      <c r="I75" s="27">
        <f t="shared" si="9"/>
        <v>157.18422985523199</v>
      </c>
      <c r="J75" s="27">
        <f t="shared" si="10"/>
        <v>848.29185168271601</v>
      </c>
      <c r="K75" s="27">
        <f t="shared" si="11"/>
        <v>0.47899838078583123</v>
      </c>
      <c r="L75" s="27">
        <f t="shared" si="12"/>
        <v>2.5850584614249739</v>
      </c>
      <c r="M75" s="27">
        <f t="shared" ca="1" si="4"/>
        <v>9.0022969946278258E-2</v>
      </c>
      <c r="N75" s="27">
        <f t="shared" ca="1" si="13"/>
        <v>1.6052128514249346E-6</v>
      </c>
      <c r="O75" s="25">
        <f t="shared" ca="1" si="14"/>
        <v>840501.5881135714</v>
      </c>
      <c r="P75" s="27">
        <f t="shared" ca="1" si="15"/>
        <v>6014605.0151606333</v>
      </c>
      <c r="Q75" s="27">
        <f t="shared" ca="1" si="16"/>
        <v>40919.944786625754</v>
      </c>
      <c r="R75">
        <f t="shared" ca="1" si="5"/>
        <v>-1.2669699489036568E-3</v>
      </c>
    </row>
    <row r="76" spans="1:18" x14ac:dyDescent="0.2">
      <c r="A76" s="105">
        <v>53968</v>
      </c>
      <c r="B76" s="105">
        <v>8.9156000001821667E-2</v>
      </c>
      <c r="C76" s="105">
        <v>1</v>
      </c>
      <c r="D76" s="107">
        <f t="shared" si="6"/>
        <v>5.3967999999999998</v>
      </c>
      <c r="E76" s="107">
        <f t="shared" si="6"/>
        <v>8.9156000001821667E-2</v>
      </c>
      <c r="F76" s="27">
        <f t="shared" si="7"/>
        <v>5.3967999999999998</v>
      </c>
      <c r="G76" s="27">
        <f t="shared" si="7"/>
        <v>8.9156000001821667E-2</v>
      </c>
      <c r="H76" s="27">
        <f t="shared" si="8"/>
        <v>29.125450239999999</v>
      </c>
      <c r="I76" s="27">
        <f t="shared" si="9"/>
        <v>157.18422985523199</v>
      </c>
      <c r="J76" s="27">
        <f t="shared" si="10"/>
        <v>848.29185168271601</v>
      </c>
      <c r="K76" s="27">
        <f t="shared" si="11"/>
        <v>0.48115710080983115</v>
      </c>
      <c r="L76" s="27">
        <f t="shared" si="12"/>
        <v>2.5967086416504968</v>
      </c>
      <c r="M76" s="27">
        <f t="shared" ca="1" si="4"/>
        <v>9.0022969946278258E-2</v>
      </c>
      <c r="N76" s="27">
        <f t="shared" ca="1" si="13"/>
        <v>7.5163688459106531E-7</v>
      </c>
      <c r="O76" s="25">
        <f t="shared" ca="1" si="14"/>
        <v>840501.5881135714</v>
      </c>
      <c r="P76" s="27">
        <f t="shared" ca="1" si="15"/>
        <v>6014605.0151606333</v>
      </c>
      <c r="Q76" s="27">
        <f t="shared" ca="1" si="16"/>
        <v>40919.944786625754</v>
      </c>
      <c r="R76">
        <f t="shared" ca="1" si="5"/>
        <v>-8.6696994445659148E-4</v>
      </c>
    </row>
    <row r="77" spans="1:18" x14ac:dyDescent="0.2">
      <c r="A77" s="105">
        <v>53968.5</v>
      </c>
      <c r="B77" s="105">
        <v>8.8939499997650273E-2</v>
      </c>
      <c r="C77" s="105">
        <v>1</v>
      </c>
      <c r="D77" s="107">
        <f t="shared" si="6"/>
        <v>5.3968499999999997</v>
      </c>
      <c r="E77" s="107">
        <f t="shared" si="6"/>
        <v>8.8939499997650273E-2</v>
      </c>
      <c r="F77" s="27">
        <f t="shared" si="7"/>
        <v>5.3968499999999997</v>
      </c>
      <c r="G77" s="27">
        <f t="shared" si="7"/>
        <v>8.8939499997650273E-2</v>
      </c>
      <c r="H77" s="27">
        <f t="shared" si="8"/>
        <v>29.125989922499997</v>
      </c>
      <c r="I77" s="27">
        <f t="shared" si="9"/>
        <v>157.18859871324409</v>
      </c>
      <c r="J77" s="27">
        <f t="shared" si="10"/>
        <v>848.32328896557135</v>
      </c>
      <c r="K77" s="27">
        <f t="shared" si="11"/>
        <v>0.47999314056231884</v>
      </c>
      <c r="L77" s="27">
        <f t="shared" si="12"/>
        <v>2.5904509806437503</v>
      </c>
      <c r="M77" s="27">
        <f t="shared" ca="1" si="4"/>
        <v>9.0023228526748406E-2</v>
      </c>
      <c r="N77" s="27">
        <f t="shared" ca="1" si="13"/>
        <v>1.1744675247812016E-6</v>
      </c>
      <c r="O77" s="25">
        <f t="shared" ca="1" si="14"/>
        <v>839673.08383211703</v>
      </c>
      <c r="P77" s="27">
        <f t="shared" ca="1" si="15"/>
        <v>5998580.0582487695</v>
      </c>
      <c r="Q77" s="27">
        <f t="shared" ca="1" si="16"/>
        <v>40681.301461629497</v>
      </c>
      <c r="R77">
        <f t="shared" ca="1" si="5"/>
        <v>-1.0837285290981324E-3</v>
      </c>
    </row>
    <row r="78" spans="1:18" x14ac:dyDescent="0.2">
      <c r="A78" s="105">
        <v>53974.5</v>
      </c>
      <c r="B78" s="105">
        <v>8.9841499997419305E-2</v>
      </c>
      <c r="C78" s="105">
        <v>1</v>
      </c>
      <c r="D78" s="107">
        <f t="shared" si="6"/>
        <v>5.3974500000000001</v>
      </c>
      <c r="E78" s="107">
        <f t="shared" si="6"/>
        <v>8.9841499997419305E-2</v>
      </c>
      <c r="F78" s="27">
        <f t="shared" si="7"/>
        <v>5.3974500000000001</v>
      </c>
      <c r="G78" s="27">
        <f t="shared" si="7"/>
        <v>8.9841499997419305E-2</v>
      </c>
      <c r="H78" s="27">
        <f t="shared" si="8"/>
        <v>29.132466502500002</v>
      </c>
      <c r="I78" s="27">
        <f t="shared" si="9"/>
        <v>157.24103132391863</v>
      </c>
      <c r="J78" s="27">
        <f t="shared" si="10"/>
        <v>848.70060451928464</v>
      </c>
      <c r="K78" s="27">
        <f t="shared" si="11"/>
        <v>0.48491500416107086</v>
      </c>
      <c r="L78" s="27">
        <f t="shared" si="12"/>
        <v>2.6173044892091721</v>
      </c>
      <c r="M78" s="27">
        <f t="shared" ca="1" si="4"/>
        <v>9.0026330703868451E-2</v>
      </c>
      <c r="N78" s="27">
        <f t="shared" ca="1" si="13"/>
        <v>3.4162390046490426E-8</v>
      </c>
      <c r="O78" s="25">
        <f t="shared" ca="1" si="14"/>
        <v>829757.50680808106</v>
      </c>
      <c r="P78" s="27">
        <f t="shared" ca="1" si="15"/>
        <v>5807920.3033605264</v>
      </c>
      <c r="Q78" s="27">
        <f t="shared" ca="1" si="16"/>
        <v>37871.646052689313</v>
      </c>
      <c r="R78">
        <f t="shared" ca="1" si="5"/>
        <v>-1.8483070644914612E-4</v>
      </c>
    </row>
    <row r="79" spans="1:18" x14ac:dyDescent="0.2">
      <c r="A79" s="105">
        <v>53986.5</v>
      </c>
      <c r="B79" s="105">
        <v>8.9545499897212721E-2</v>
      </c>
      <c r="C79" s="105">
        <v>1</v>
      </c>
      <c r="D79" s="107">
        <f t="shared" si="6"/>
        <v>5.3986499999999999</v>
      </c>
      <c r="E79" s="107">
        <f t="shared" si="6"/>
        <v>8.9545499897212721E-2</v>
      </c>
      <c r="F79" s="27">
        <f t="shared" si="7"/>
        <v>5.3986499999999999</v>
      </c>
      <c r="G79" s="27">
        <f t="shared" si="7"/>
        <v>8.9545499897212721E-2</v>
      </c>
      <c r="H79" s="27">
        <f t="shared" si="8"/>
        <v>29.145421822499998</v>
      </c>
      <c r="I79" s="27">
        <f t="shared" si="9"/>
        <v>157.34593152203962</v>
      </c>
      <c r="J79" s="27">
        <f t="shared" si="10"/>
        <v>849.45561321145919</v>
      </c>
      <c r="K79" s="27">
        <f t="shared" si="11"/>
        <v>0.48342481302008744</v>
      </c>
      <c r="L79" s="27">
        <f t="shared" si="12"/>
        <v>2.6098413668108948</v>
      </c>
      <c r="M79" s="27">
        <f t="shared" ca="1" si="4"/>
        <v>9.0032530690912285E-2</v>
      </c>
      <c r="N79" s="27">
        <f t="shared" ca="1" si="13"/>
        <v>2.371989940116271E-7</v>
      </c>
      <c r="O79" s="25">
        <f t="shared" ca="1" si="14"/>
        <v>810073.52872825239</v>
      </c>
      <c r="P79" s="27">
        <f t="shared" ca="1" si="15"/>
        <v>5435690.0489949733</v>
      </c>
      <c r="Q79" s="27">
        <f t="shared" ca="1" si="16"/>
        <v>32552.001358966761</v>
      </c>
      <c r="R79">
        <f t="shared" ca="1" si="5"/>
        <v>-4.8703079369956381E-4</v>
      </c>
    </row>
    <row r="80" spans="1:18" x14ac:dyDescent="0.2">
      <c r="A80" s="105">
        <v>53986.5</v>
      </c>
      <c r="B80" s="105">
        <v>8.9545499999076128E-2</v>
      </c>
      <c r="C80" s="105">
        <v>1</v>
      </c>
      <c r="D80" s="107">
        <f t="shared" si="6"/>
        <v>5.3986499999999999</v>
      </c>
      <c r="E80" s="107">
        <f t="shared" si="6"/>
        <v>8.9545499999076128E-2</v>
      </c>
      <c r="F80" s="27">
        <f t="shared" si="7"/>
        <v>5.3986499999999999</v>
      </c>
      <c r="G80" s="27">
        <f t="shared" si="7"/>
        <v>8.9545499999076128E-2</v>
      </c>
      <c r="H80" s="27">
        <f t="shared" si="8"/>
        <v>29.145421822499998</v>
      </c>
      <c r="I80" s="27">
        <f t="shared" si="9"/>
        <v>157.34593152203962</v>
      </c>
      <c r="J80" s="27">
        <f t="shared" si="10"/>
        <v>849.45561321145919</v>
      </c>
      <c r="K80" s="27">
        <f t="shared" si="11"/>
        <v>0.48342481357001232</v>
      </c>
      <c r="L80" s="27">
        <f t="shared" si="12"/>
        <v>2.6098413697797471</v>
      </c>
      <c r="M80" s="27">
        <f t="shared" ca="1" si="4"/>
        <v>9.0032530690912285E-2</v>
      </c>
      <c r="N80" s="27">
        <f t="shared" ca="1" si="13"/>
        <v>2.3719889479040593E-7</v>
      </c>
      <c r="O80" s="25">
        <f t="shared" ca="1" si="14"/>
        <v>810073.52872825239</v>
      </c>
      <c r="P80" s="27">
        <f t="shared" ca="1" si="15"/>
        <v>5435690.0489949733</v>
      </c>
      <c r="Q80" s="27">
        <f t="shared" ca="1" si="16"/>
        <v>32552.001358966761</v>
      </c>
      <c r="R80">
        <f t="shared" ca="1" si="5"/>
        <v>-4.8703069183615721E-4</v>
      </c>
    </row>
    <row r="81" spans="1:18" x14ac:dyDescent="0.2">
      <c r="A81" s="105">
        <v>54026</v>
      </c>
      <c r="B81" s="105">
        <v>8.7341999998898245E-2</v>
      </c>
      <c r="C81" s="105">
        <v>1</v>
      </c>
      <c r="D81" s="107">
        <f t="shared" si="6"/>
        <v>5.4025999999999996</v>
      </c>
      <c r="E81" s="107">
        <f t="shared" si="6"/>
        <v>8.7341999998898245E-2</v>
      </c>
      <c r="F81" s="27">
        <f t="shared" si="7"/>
        <v>5.4025999999999996</v>
      </c>
      <c r="G81" s="27">
        <f t="shared" si="7"/>
        <v>8.7341999998898245E-2</v>
      </c>
      <c r="H81" s="27">
        <f t="shared" si="8"/>
        <v>29.188086759999997</v>
      </c>
      <c r="I81" s="27">
        <f t="shared" si="9"/>
        <v>157.69155752957599</v>
      </c>
      <c r="J81" s="27">
        <f t="shared" si="10"/>
        <v>851.94440870928713</v>
      </c>
      <c r="K81" s="27">
        <f t="shared" si="11"/>
        <v>0.4718738891940476</v>
      </c>
      <c r="L81" s="27">
        <f t="shared" si="12"/>
        <v>2.5493458737597612</v>
      </c>
      <c r="M81" s="27">
        <f t="shared" ca="1" si="4"/>
        <v>9.0052897852111485E-2</v>
      </c>
      <c r="N81" s="27">
        <f t="shared" ca="1" si="13"/>
        <v>7.3489671705561529E-6</v>
      </c>
      <c r="O81" s="25">
        <f t="shared" ca="1" si="14"/>
        <v>746682.61431615788</v>
      </c>
      <c r="P81" s="27">
        <f t="shared" ca="1" si="15"/>
        <v>4296258.2253613304</v>
      </c>
      <c r="Q81" s="27">
        <f t="shared" ca="1" si="16"/>
        <v>17870.50276594724</v>
      </c>
      <c r="R81">
        <f t="shared" ca="1" si="5"/>
        <v>-2.7108978532132399E-3</v>
      </c>
    </row>
    <row r="82" spans="1:18" x14ac:dyDescent="0.2">
      <c r="A82" s="105">
        <v>54267</v>
      </c>
      <c r="B82" s="105">
        <v>8.8789000001270324E-2</v>
      </c>
      <c r="C82" s="105">
        <v>1</v>
      </c>
      <c r="D82" s="107">
        <f t="shared" si="6"/>
        <v>5.4267000000000003</v>
      </c>
      <c r="E82" s="107">
        <f t="shared" si="6"/>
        <v>8.8789000001270324E-2</v>
      </c>
      <c r="F82" s="27">
        <f t="shared" si="7"/>
        <v>5.4267000000000003</v>
      </c>
      <c r="G82" s="27">
        <f t="shared" si="7"/>
        <v>8.8789000001270324E-2</v>
      </c>
      <c r="H82" s="27">
        <f t="shared" si="8"/>
        <v>29.449072890000004</v>
      </c>
      <c r="I82" s="27">
        <f t="shared" si="9"/>
        <v>159.81128385216303</v>
      </c>
      <c r="J82" s="27">
        <f t="shared" si="10"/>
        <v>867.24789408053311</v>
      </c>
      <c r="K82" s="27">
        <f t="shared" si="11"/>
        <v>0.48183126630689371</v>
      </c>
      <c r="L82" s="27">
        <f t="shared" si="12"/>
        <v>2.6147537328676203</v>
      </c>
      <c r="M82" s="27">
        <f t="shared" ca="1" si="4"/>
        <v>9.0175796535833713E-2</v>
      </c>
      <c r="N82" s="27">
        <f t="shared" ca="1" si="13"/>
        <v>1.9232046282770259E-6</v>
      </c>
      <c r="O82" s="25">
        <f t="shared" ca="1" si="14"/>
        <v>409269.95741611306</v>
      </c>
      <c r="P82" s="27">
        <f t="shared" ca="1" si="15"/>
        <v>234560.86177014781</v>
      </c>
      <c r="Q82" s="27">
        <f t="shared" ca="1" si="16"/>
        <v>23458.039683936855</v>
      </c>
      <c r="R82">
        <f t="shared" ca="1" si="5"/>
        <v>-1.3867965345633892E-3</v>
      </c>
    </row>
    <row r="83" spans="1:18" x14ac:dyDescent="0.2">
      <c r="A83" s="105">
        <v>54674</v>
      </c>
      <c r="B83" s="105">
        <v>9.2857999996340368E-2</v>
      </c>
      <c r="C83" s="105">
        <v>1</v>
      </c>
      <c r="D83" s="107">
        <f t="shared" si="6"/>
        <v>5.4673999999999996</v>
      </c>
      <c r="E83" s="107">
        <f t="shared" si="6"/>
        <v>9.2857999996340368E-2</v>
      </c>
      <c r="F83" s="27">
        <f t="shared" si="7"/>
        <v>5.4673999999999996</v>
      </c>
      <c r="G83" s="27">
        <f t="shared" si="7"/>
        <v>9.2857999996340368E-2</v>
      </c>
      <c r="H83" s="27">
        <f t="shared" si="8"/>
        <v>29.892462759999997</v>
      </c>
      <c r="I83" s="27">
        <f t="shared" si="9"/>
        <v>163.43405089402398</v>
      </c>
      <c r="J83" s="27">
        <f t="shared" si="10"/>
        <v>893.55932985798665</v>
      </c>
      <c r="K83" s="27">
        <f t="shared" si="11"/>
        <v>0.50769182917999134</v>
      </c>
      <c r="L83" s="27">
        <f t="shared" si="12"/>
        <v>2.7757543068586843</v>
      </c>
      <c r="M83" s="27">
        <f t="shared" ref="M83:M146" ca="1" si="17">+E$4+E$5*D83+E$6*D83^2</f>
        <v>9.037801507823337E-2</v>
      </c>
      <c r="N83" s="27">
        <f t="shared" ca="1" si="13"/>
        <v>6.1503251940381723E-6</v>
      </c>
      <c r="O83" s="25">
        <f t="shared" ca="1" si="14"/>
        <v>57994.174300920444</v>
      </c>
      <c r="P83" s="27">
        <f t="shared" ca="1" si="15"/>
        <v>5004118.5336883347</v>
      </c>
      <c r="Q83" s="27">
        <f t="shared" ca="1" si="16"/>
        <v>414806.82366729842</v>
      </c>
      <c r="R83">
        <f t="shared" ref="R83:R146" ca="1" si="18">+E83-M83</f>
        <v>2.4799849181069977E-3</v>
      </c>
    </row>
    <row r="84" spans="1:18" x14ac:dyDescent="0.2">
      <c r="A84" s="105">
        <v>54682.5</v>
      </c>
      <c r="B84" s="105">
        <v>8.6977499995555263E-2</v>
      </c>
      <c r="C84" s="105">
        <v>1</v>
      </c>
      <c r="D84" s="107">
        <f t="shared" ref="D84:E142" si="19">A84/A$18</f>
        <v>5.4682500000000003</v>
      </c>
      <c r="E84" s="107">
        <f t="shared" si="19"/>
        <v>8.6977499995555263E-2</v>
      </c>
      <c r="F84" s="27">
        <f t="shared" ref="F84:G142" si="20">$C84*D84</f>
        <v>5.4682500000000003</v>
      </c>
      <c r="G84" s="27">
        <f t="shared" si="20"/>
        <v>8.6977499995555263E-2</v>
      </c>
      <c r="H84" s="27">
        <f t="shared" ref="H84:H147" si="21">C84*D84*D84</f>
        <v>29.901758062500004</v>
      </c>
      <c r="I84" s="27">
        <f t="shared" ref="I84:I147" si="22">C84*D84*D84*D84</f>
        <v>163.51028852526565</v>
      </c>
      <c r="J84" s="27">
        <f t="shared" ref="J84:J147" si="23">C84*D84*D84*D84*D84</f>
        <v>894.11513522828398</v>
      </c>
      <c r="K84" s="27">
        <f t="shared" ref="K84:K147" si="24">C84*E84*D84</f>
        <v>0.47561471435069508</v>
      </c>
      <c r="L84" s="27">
        <f t="shared" ref="L84:L147" si="25">C84*E84*D84*D84</f>
        <v>2.6007801617481885</v>
      </c>
      <c r="M84" s="27">
        <f t="shared" ca="1" si="17"/>
        <v>9.0382166908912737E-2</v>
      </c>
      <c r="N84" s="27">
        <f t="shared" ref="N84:N147" ca="1" si="26">C84*(M84-E84)^2</f>
        <v>1.1591756790911107E-5</v>
      </c>
      <c r="O84" s="25">
        <f t="shared" ref="O84:O147" ca="1" si="27">(C84*O$1-O$2*F84+O$3*H84)^2</f>
        <v>53926.353063495109</v>
      </c>
      <c r="P84" s="27">
        <f t="shared" ref="P84:P147" ca="1" si="28">(-C84*O$2+O$4*F84-O$5*H84)^2</f>
        <v>5264000.9280426493</v>
      </c>
      <c r="Q84" s="27">
        <f t="shared" ref="Q84:Q147" ca="1" si="29">+(C84*O$3-F84*O$5+H84*O$6)^2</f>
        <v>428231.31145795918</v>
      </c>
      <c r="R84">
        <f t="shared" ca="1" si="18"/>
        <v>-3.4046669133574736E-3</v>
      </c>
    </row>
    <row r="85" spans="1:18" x14ac:dyDescent="0.2">
      <c r="A85" s="105">
        <v>54682.5</v>
      </c>
      <c r="B85" s="105">
        <v>8.7377499992726371E-2</v>
      </c>
      <c r="C85" s="105">
        <v>1</v>
      </c>
      <c r="D85" s="107">
        <f t="shared" si="19"/>
        <v>5.4682500000000003</v>
      </c>
      <c r="E85" s="107">
        <f t="shared" si="19"/>
        <v>8.7377499992726371E-2</v>
      </c>
      <c r="F85" s="27">
        <f t="shared" si="20"/>
        <v>5.4682500000000003</v>
      </c>
      <c r="G85" s="27">
        <f t="shared" si="20"/>
        <v>8.7377499992726371E-2</v>
      </c>
      <c r="H85" s="27">
        <f t="shared" si="21"/>
        <v>29.901758062500004</v>
      </c>
      <c r="I85" s="27">
        <f t="shared" si="22"/>
        <v>163.51028852526565</v>
      </c>
      <c r="J85" s="27">
        <f t="shared" si="23"/>
        <v>894.11513522828398</v>
      </c>
      <c r="K85" s="27">
        <f t="shared" si="24"/>
        <v>0.47780201433522601</v>
      </c>
      <c r="L85" s="27">
        <f t="shared" si="25"/>
        <v>2.6127408648885999</v>
      </c>
      <c r="M85" s="27">
        <f t="shared" ca="1" si="17"/>
        <v>9.0382166908912737E-2</v>
      </c>
      <c r="N85" s="27">
        <f t="shared" ca="1" si="26"/>
        <v>9.0280232772248867E-6</v>
      </c>
      <c r="O85" s="25">
        <f t="shared" ca="1" si="27"/>
        <v>53926.353063495109</v>
      </c>
      <c r="P85" s="27">
        <f t="shared" ca="1" si="28"/>
        <v>5264000.9280426493</v>
      </c>
      <c r="Q85" s="27">
        <f t="shared" ca="1" si="29"/>
        <v>428231.31145795918</v>
      </c>
      <c r="R85">
        <f t="shared" ca="1" si="18"/>
        <v>-3.0046669161863659E-3</v>
      </c>
    </row>
    <row r="86" spans="1:18" x14ac:dyDescent="0.2">
      <c r="A86" s="105">
        <v>54785.5</v>
      </c>
      <c r="B86" s="105">
        <v>8.9278499995998573E-2</v>
      </c>
      <c r="C86" s="105">
        <v>1</v>
      </c>
      <c r="D86" s="107">
        <f t="shared" si="19"/>
        <v>5.4785500000000003</v>
      </c>
      <c r="E86" s="107">
        <f t="shared" si="19"/>
        <v>8.9278499995998573E-2</v>
      </c>
      <c r="F86" s="27">
        <f t="shared" si="20"/>
        <v>5.4785500000000003</v>
      </c>
      <c r="G86" s="27">
        <f t="shared" si="20"/>
        <v>8.9278499995998573E-2</v>
      </c>
      <c r="H86" s="27">
        <f t="shared" si="21"/>
        <v>30.014510102500005</v>
      </c>
      <c r="I86" s="27">
        <f t="shared" si="22"/>
        <v>164.43599432205141</v>
      </c>
      <c r="J86" s="27">
        <f t="shared" si="23"/>
        <v>900.87081669307486</v>
      </c>
      <c r="K86" s="27">
        <f t="shared" si="24"/>
        <v>0.489116726153078</v>
      </c>
      <c r="L86" s="27">
        <f t="shared" si="25"/>
        <v>2.6796504400659455</v>
      </c>
      <c r="M86" s="27">
        <f t="shared" ca="1" si="17"/>
        <v>9.0432245128352892E-2</v>
      </c>
      <c r="N86" s="27">
        <f t="shared" ca="1" si="26"/>
        <v>1.3311278304312865E-6</v>
      </c>
      <c r="O86" s="25">
        <f t="shared" ca="1" si="27"/>
        <v>16165.986513793672</v>
      </c>
      <c r="P86" s="27">
        <f t="shared" ca="1" si="28"/>
        <v>8946110.6973939445</v>
      </c>
      <c r="Q86" s="27">
        <f t="shared" ca="1" si="29"/>
        <v>608335.58339991036</v>
      </c>
      <c r="R86">
        <f t="shared" ca="1" si="18"/>
        <v>-1.1537451323543196E-3</v>
      </c>
    </row>
    <row r="87" spans="1:18" x14ac:dyDescent="0.2">
      <c r="A87" s="105">
        <v>54794</v>
      </c>
      <c r="B87" s="105">
        <v>9.0098000000580214E-2</v>
      </c>
      <c r="C87" s="105">
        <v>1</v>
      </c>
      <c r="D87" s="107">
        <f t="shared" si="19"/>
        <v>5.4794</v>
      </c>
      <c r="E87" s="107">
        <f t="shared" si="19"/>
        <v>9.0098000000580214E-2</v>
      </c>
      <c r="F87" s="27">
        <f t="shared" si="20"/>
        <v>5.4794</v>
      </c>
      <c r="G87" s="27">
        <f t="shared" si="20"/>
        <v>9.0098000000580214E-2</v>
      </c>
      <c r="H87" s="27">
        <f t="shared" si="21"/>
        <v>30.023824359999999</v>
      </c>
      <c r="I87" s="27">
        <f t="shared" si="22"/>
        <v>164.51254319818401</v>
      </c>
      <c r="J87" s="27">
        <f t="shared" si="23"/>
        <v>901.43002920012941</v>
      </c>
      <c r="K87" s="27">
        <f t="shared" si="24"/>
        <v>0.49368298120317922</v>
      </c>
      <c r="L87" s="27">
        <f t="shared" si="25"/>
        <v>2.7050865272047004</v>
      </c>
      <c r="M87" s="27">
        <f t="shared" ca="1" si="17"/>
        <v>9.0436358634862699E-2</v>
      </c>
      <c r="N87" s="27">
        <f t="shared" ca="1" si="26"/>
        <v>1.1448656539350816E-7</v>
      </c>
      <c r="O87" s="25">
        <f t="shared" ca="1" si="27"/>
        <v>14019.123063262465</v>
      </c>
      <c r="P87" s="27">
        <f t="shared" ca="1" si="28"/>
        <v>9294181.339574242</v>
      </c>
      <c r="Q87" s="27">
        <f t="shared" ca="1" si="29"/>
        <v>624643.85546335916</v>
      </c>
      <c r="R87">
        <f t="shared" ca="1" si="18"/>
        <v>-3.3835863428248458E-4</v>
      </c>
    </row>
    <row r="88" spans="1:18" x14ac:dyDescent="0.2">
      <c r="A88" s="105">
        <v>54809</v>
      </c>
      <c r="B88" s="105">
        <v>8.9803000002575573E-2</v>
      </c>
      <c r="C88" s="105">
        <v>1</v>
      </c>
      <c r="D88" s="107">
        <f t="shared" si="19"/>
        <v>5.4809000000000001</v>
      </c>
      <c r="E88" s="107">
        <f t="shared" si="19"/>
        <v>8.9803000002575573E-2</v>
      </c>
      <c r="F88" s="27">
        <f t="shared" si="20"/>
        <v>5.4809000000000001</v>
      </c>
      <c r="G88" s="27">
        <f t="shared" si="20"/>
        <v>8.9803000002575573E-2</v>
      </c>
      <c r="H88" s="27">
        <f t="shared" si="21"/>
        <v>30.04026481</v>
      </c>
      <c r="I88" s="27">
        <f t="shared" si="22"/>
        <v>164.647687397129</v>
      </c>
      <c r="J88" s="27">
        <f t="shared" si="23"/>
        <v>902.41750985492433</v>
      </c>
      <c r="K88" s="27">
        <f t="shared" si="24"/>
        <v>0.49220126271411646</v>
      </c>
      <c r="L88" s="27">
        <f t="shared" si="25"/>
        <v>2.697705900809801</v>
      </c>
      <c r="M88" s="27">
        <f t="shared" ca="1" si="17"/>
        <v>9.0443610636975855E-2</v>
      </c>
      <c r="N88" s="27">
        <f t="shared" ca="1" si="26"/>
        <v>4.1038198490673188E-7</v>
      </c>
      <c r="O88" s="25">
        <f t="shared" ca="1" si="27"/>
        <v>10597.988192476363</v>
      </c>
      <c r="P88" s="27">
        <f t="shared" ca="1" si="28"/>
        <v>9924954.6058425102</v>
      </c>
      <c r="Q88" s="27">
        <f t="shared" ca="1" si="29"/>
        <v>653963.38845280686</v>
      </c>
      <c r="R88">
        <f t="shared" ca="1" si="18"/>
        <v>-6.406106344002821E-4</v>
      </c>
    </row>
    <row r="89" spans="1:18" x14ac:dyDescent="0.2">
      <c r="A89" s="105">
        <v>54823</v>
      </c>
      <c r="B89" s="105">
        <v>9.0240999998059124E-2</v>
      </c>
      <c r="C89" s="105">
        <v>1</v>
      </c>
      <c r="D89" s="107">
        <f t="shared" si="19"/>
        <v>5.4823000000000004</v>
      </c>
      <c r="E89" s="107">
        <f t="shared" si="19"/>
        <v>9.0240999998059124E-2</v>
      </c>
      <c r="F89" s="27">
        <f t="shared" si="20"/>
        <v>5.4823000000000004</v>
      </c>
      <c r="G89" s="27">
        <f t="shared" si="20"/>
        <v>9.0240999998059124E-2</v>
      </c>
      <c r="H89" s="27">
        <f t="shared" si="21"/>
        <v>30.055613290000004</v>
      </c>
      <c r="I89" s="27">
        <f t="shared" si="22"/>
        <v>164.77388873976705</v>
      </c>
      <c r="J89" s="27">
        <f t="shared" si="23"/>
        <v>903.33989023802496</v>
      </c>
      <c r="K89" s="27">
        <f t="shared" si="24"/>
        <v>0.49472823428935958</v>
      </c>
      <c r="L89" s="27">
        <f t="shared" si="25"/>
        <v>2.7122485988445564</v>
      </c>
      <c r="M89" s="27">
        <f t="shared" ca="1" si="17"/>
        <v>9.0450370963569879E-2</v>
      </c>
      <c r="N89" s="27">
        <f t="shared" ca="1" si="26"/>
        <v>4.3836201198905786E-8</v>
      </c>
      <c r="O89" s="25">
        <f t="shared" ca="1" si="27"/>
        <v>7830.5267673038734</v>
      </c>
      <c r="P89" s="27">
        <f t="shared" ca="1" si="28"/>
        <v>10532746.600744439</v>
      </c>
      <c r="Q89" s="27">
        <f t="shared" ca="1" si="29"/>
        <v>681951.42197280831</v>
      </c>
      <c r="R89">
        <f t="shared" ca="1" si="18"/>
        <v>-2.0937096551075507E-4</v>
      </c>
    </row>
    <row r="90" spans="1:18" x14ac:dyDescent="0.2">
      <c r="A90" s="105">
        <v>54849.5</v>
      </c>
      <c r="B90" s="105">
        <v>9.0966499999922235E-2</v>
      </c>
      <c r="C90" s="105">
        <v>1</v>
      </c>
      <c r="D90" s="107">
        <f t="shared" si="19"/>
        <v>5.4849500000000004</v>
      </c>
      <c r="E90" s="107">
        <f t="shared" si="19"/>
        <v>9.0966499999922235E-2</v>
      </c>
      <c r="F90" s="27">
        <f t="shared" si="20"/>
        <v>5.4849500000000004</v>
      </c>
      <c r="G90" s="27">
        <f t="shared" si="20"/>
        <v>9.0966499999922235E-2</v>
      </c>
      <c r="H90" s="27">
        <f t="shared" si="21"/>
        <v>30.084676502500006</v>
      </c>
      <c r="I90" s="27">
        <f t="shared" si="22"/>
        <v>165.01294638238741</v>
      </c>
      <c r="J90" s="27">
        <f t="shared" si="23"/>
        <v>905.08776026007592</v>
      </c>
      <c r="K90" s="27">
        <f t="shared" si="24"/>
        <v>0.49894670417457349</v>
      </c>
      <c r="L90" s="27">
        <f t="shared" si="25"/>
        <v>2.736697725062327</v>
      </c>
      <c r="M90" s="27">
        <f t="shared" ca="1" si="17"/>
        <v>9.046314559654467E-2</v>
      </c>
      <c r="N90" s="27">
        <f t="shared" ca="1" si="26"/>
        <v>2.5336565539958442E-7</v>
      </c>
      <c r="O90" s="25">
        <f t="shared" ca="1" si="27"/>
        <v>3726.5128263686702</v>
      </c>
      <c r="P90" s="27">
        <f t="shared" ca="1" si="28"/>
        <v>11733740.685592243</v>
      </c>
      <c r="Q90" s="27">
        <f t="shared" ca="1" si="29"/>
        <v>736579.59441285022</v>
      </c>
      <c r="R90">
        <f t="shared" ca="1" si="18"/>
        <v>5.0335440337756499E-4</v>
      </c>
    </row>
    <row r="91" spans="1:18" x14ac:dyDescent="0.2">
      <c r="A91" s="105">
        <v>54871</v>
      </c>
      <c r="B91" s="105">
        <v>9.0356999993673526E-2</v>
      </c>
      <c r="C91" s="105">
        <v>1</v>
      </c>
      <c r="D91" s="107">
        <f t="shared" si="19"/>
        <v>5.4870999999999999</v>
      </c>
      <c r="E91" s="107">
        <f t="shared" si="19"/>
        <v>9.0356999993673526E-2</v>
      </c>
      <c r="F91" s="27">
        <f t="shared" si="20"/>
        <v>5.4870999999999999</v>
      </c>
      <c r="G91" s="27">
        <f t="shared" si="20"/>
        <v>9.0356999993673526E-2</v>
      </c>
      <c r="H91" s="27">
        <f t="shared" si="21"/>
        <v>30.108266409999999</v>
      </c>
      <c r="I91" s="27">
        <f t="shared" si="22"/>
        <v>165.20706861831098</v>
      </c>
      <c r="J91" s="27">
        <f t="shared" si="23"/>
        <v>906.5077062155342</v>
      </c>
      <c r="K91" s="27">
        <f t="shared" si="24"/>
        <v>0.49579789466528601</v>
      </c>
      <c r="L91" s="27">
        <f t="shared" si="25"/>
        <v>2.7204926278178907</v>
      </c>
      <c r="M91" s="27">
        <f t="shared" ca="1" si="17"/>
        <v>9.0473489055917483E-2</v>
      </c>
      <c r="N91" s="27">
        <f t="shared" ca="1" si="26"/>
        <v>1.3569701622476578E-8</v>
      </c>
      <c r="O91" s="25">
        <f t="shared" ca="1" si="27"/>
        <v>1497.6963406814632</v>
      </c>
      <c r="P91" s="27">
        <f t="shared" ca="1" si="28"/>
        <v>12756848.474487999</v>
      </c>
      <c r="Q91" s="27">
        <f t="shared" ca="1" si="29"/>
        <v>782491.7874667556</v>
      </c>
      <c r="R91">
        <f t="shared" ca="1" si="18"/>
        <v>-1.1648906224395739E-4</v>
      </c>
    </row>
    <row r="92" spans="1:18" x14ac:dyDescent="0.2">
      <c r="A92" s="105">
        <v>54931</v>
      </c>
      <c r="B92" s="105">
        <v>8.9676999996299855E-2</v>
      </c>
      <c r="C92" s="105">
        <v>1</v>
      </c>
      <c r="D92" s="107">
        <f t="shared" si="19"/>
        <v>5.4931000000000001</v>
      </c>
      <c r="E92" s="107">
        <f t="shared" si="19"/>
        <v>8.9676999996299855E-2</v>
      </c>
      <c r="F92" s="27">
        <f t="shared" si="20"/>
        <v>5.4931000000000001</v>
      </c>
      <c r="G92" s="27">
        <f t="shared" si="20"/>
        <v>8.9676999996299855E-2</v>
      </c>
      <c r="H92" s="27">
        <f t="shared" si="21"/>
        <v>30.174147610000002</v>
      </c>
      <c r="I92" s="27">
        <f t="shared" si="22"/>
        <v>165.74961023649101</v>
      </c>
      <c r="J92" s="27">
        <f t="shared" si="23"/>
        <v>910.4791839900688</v>
      </c>
      <c r="K92" s="27">
        <f t="shared" si="24"/>
        <v>0.49260472867967475</v>
      </c>
      <c r="L92" s="27">
        <f t="shared" si="25"/>
        <v>2.7059270351103213</v>
      </c>
      <c r="M92" s="27">
        <f t="shared" ca="1" si="17"/>
        <v>9.0502255655462327E-2</v>
      </c>
      <c r="N92" s="27">
        <f t="shared" ca="1" si="26"/>
        <v>6.8104690297968541E-7</v>
      </c>
      <c r="O92" s="25">
        <f t="shared" ca="1" si="27"/>
        <v>577.41150543033007</v>
      </c>
      <c r="P92" s="27">
        <f t="shared" ca="1" si="28"/>
        <v>15843925.699224701</v>
      </c>
      <c r="Q92" s="27">
        <f t="shared" ca="1" si="29"/>
        <v>918190.44863005204</v>
      </c>
      <c r="R92">
        <f t="shared" ca="1" si="18"/>
        <v>-8.2525565916247157E-4</v>
      </c>
    </row>
    <row r="93" spans="1:18" x14ac:dyDescent="0.2">
      <c r="A93" s="105">
        <v>54933</v>
      </c>
      <c r="B93" s="105">
        <v>9.0110999997705221E-2</v>
      </c>
      <c r="C93" s="105">
        <v>1</v>
      </c>
      <c r="D93" s="107">
        <f t="shared" si="19"/>
        <v>5.4932999999999996</v>
      </c>
      <c r="E93" s="107">
        <f t="shared" si="19"/>
        <v>9.0110999997705221E-2</v>
      </c>
      <c r="F93" s="27">
        <f t="shared" si="20"/>
        <v>5.4932999999999996</v>
      </c>
      <c r="G93" s="27">
        <f t="shared" si="20"/>
        <v>9.0110999997705221E-2</v>
      </c>
      <c r="H93" s="27">
        <f t="shared" si="21"/>
        <v>30.176344889999996</v>
      </c>
      <c r="I93" s="27">
        <f t="shared" si="22"/>
        <v>165.76771538423696</v>
      </c>
      <c r="J93" s="27">
        <f t="shared" si="23"/>
        <v>910.61179092022883</v>
      </c>
      <c r="K93" s="27">
        <f t="shared" si="24"/>
        <v>0.49500675628739405</v>
      </c>
      <c r="L93" s="27">
        <f t="shared" si="25"/>
        <v>2.7192206143135413</v>
      </c>
      <c r="M93" s="27">
        <f t="shared" ca="1" si="17"/>
        <v>9.0503212035019653E-2</v>
      </c>
      <c r="N93" s="27">
        <f t="shared" ca="1" si="26"/>
        <v>1.5383028221433757E-7</v>
      </c>
      <c r="O93" s="25">
        <f t="shared" ca="1" si="27"/>
        <v>682.76543479693999</v>
      </c>
      <c r="P93" s="27">
        <f t="shared" ca="1" si="28"/>
        <v>15952729.315729642</v>
      </c>
      <c r="Q93" s="27">
        <f t="shared" ca="1" si="29"/>
        <v>922906.36150494567</v>
      </c>
      <c r="R93">
        <f t="shared" ca="1" si="18"/>
        <v>-3.9221203731443222E-4</v>
      </c>
    </row>
    <row r="94" spans="1:18" x14ac:dyDescent="0.2">
      <c r="A94" s="105">
        <v>54948</v>
      </c>
      <c r="B94" s="105">
        <v>8.9915999997174367E-2</v>
      </c>
      <c r="C94" s="105">
        <v>1</v>
      </c>
      <c r="D94" s="107">
        <f t="shared" si="19"/>
        <v>5.4947999999999997</v>
      </c>
      <c r="E94" s="107">
        <f t="shared" si="19"/>
        <v>8.9915999997174367E-2</v>
      </c>
      <c r="F94" s="27">
        <f t="shared" si="20"/>
        <v>5.4947999999999997</v>
      </c>
      <c r="G94" s="27">
        <f t="shared" si="20"/>
        <v>8.9915999997174367E-2</v>
      </c>
      <c r="H94" s="27">
        <f t="shared" si="21"/>
        <v>30.192827039999997</v>
      </c>
      <c r="I94" s="27">
        <f t="shared" si="22"/>
        <v>165.90354601939197</v>
      </c>
      <c r="J94" s="27">
        <f t="shared" si="23"/>
        <v>911.60680466735494</v>
      </c>
      <c r="K94" s="27">
        <f t="shared" si="24"/>
        <v>0.49407043678447371</v>
      </c>
      <c r="L94" s="27">
        <f t="shared" si="25"/>
        <v>2.7148182360433259</v>
      </c>
      <c r="M94" s="27">
        <f t="shared" ca="1" si="17"/>
        <v>9.051037972598161E-2</v>
      </c>
      <c r="N94" s="27">
        <f t="shared" ca="1" si="26"/>
        <v>3.5328726201697145E-7</v>
      </c>
      <c r="O94" s="25">
        <f t="shared" ca="1" si="27"/>
        <v>1755.7837572171995</v>
      </c>
      <c r="P94" s="27">
        <f t="shared" ca="1" si="28"/>
        <v>16780931.013843894</v>
      </c>
      <c r="Q94" s="27">
        <f t="shared" ca="1" si="29"/>
        <v>958673.01527547033</v>
      </c>
      <c r="R94">
        <f t="shared" ca="1" si="18"/>
        <v>-5.9437972880724277E-4</v>
      </c>
    </row>
    <row r="95" spans="1:18" x14ac:dyDescent="0.2">
      <c r="A95" s="105">
        <v>54969.5</v>
      </c>
      <c r="B95" s="105">
        <v>9.2706499992345925E-2</v>
      </c>
      <c r="C95" s="105">
        <v>1</v>
      </c>
      <c r="D95" s="107">
        <f t="shared" si="19"/>
        <v>5.49695</v>
      </c>
      <c r="E95" s="107">
        <f t="shared" si="19"/>
        <v>9.2706499992345925E-2</v>
      </c>
      <c r="F95" s="27">
        <f t="shared" si="20"/>
        <v>5.49695</v>
      </c>
      <c r="G95" s="27">
        <f t="shared" si="20"/>
        <v>9.2706499992345925E-2</v>
      </c>
      <c r="H95" s="27">
        <f t="shared" si="21"/>
        <v>30.216459302499999</v>
      </c>
      <c r="I95" s="27">
        <f t="shared" si="22"/>
        <v>166.09836596287738</v>
      </c>
      <c r="J95" s="27">
        <f t="shared" si="23"/>
        <v>913.03441277963884</v>
      </c>
      <c r="K95" s="27">
        <f t="shared" si="24"/>
        <v>0.50960299513292595</v>
      </c>
      <c r="L95" s="27">
        <f t="shared" si="25"/>
        <v>2.8012621840959375</v>
      </c>
      <c r="M95" s="27">
        <f t="shared" ca="1" si="17"/>
        <v>9.052063754989137E-2</v>
      </c>
      <c r="N95" s="27">
        <f t="shared" ca="1" si="26"/>
        <v>4.7779946173333965E-6</v>
      </c>
      <c r="O95" s="25">
        <f t="shared" ca="1" si="27"/>
        <v>4169.1012923264325</v>
      </c>
      <c r="P95" s="27">
        <f t="shared" ca="1" si="28"/>
        <v>18005547.408376623</v>
      </c>
      <c r="Q95" s="27">
        <f t="shared" ca="1" si="29"/>
        <v>1011163.0708751738</v>
      </c>
      <c r="R95">
        <f t="shared" ca="1" si="18"/>
        <v>2.1858624424545559E-3</v>
      </c>
    </row>
    <row r="96" spans="1:18" x14ac:dyDescent="0.2">
      <c r="A96" s="105">
        <v>56060</v>
      </c>
      <c r="B96" s="105">
        <v>9.1119999997317791E-2</v>
      </c>
      <c r="C96" s="105">
        <v>1</v>
      </c>
      <c r="D96" s="107">
        <f t="shared" si="19"/>
        <v>5.6059999999999999</v>
      </c>
      <c r="E96" s="107">
        <f t="shared" si="19"/>
        <v>9.1119999997317791E-2</v>
      </c>
      <c r="F96" s="27">
        <f t="shared" si="20"/>
        <v>5.6059999999999999</v>
      </c>
      <c r="G96" s="27">
        <f t="shared" si="20"/>
        <v>9.1119999997317791E-2</v>
      </c>
      <c r="H96" s="27">
        <f t="shared" si="21"/>
        <v>31.427235999999997</v>
      </c>
      <c r="I96" s="27">
        <f t="shared" si="22"/>
        <v>176.18108501599997</v>
      </c>
      <c r="J96" s="27">
        <f t="shared" si="23"/>
        <v>987.67116259969578</v>
      </c>
      <c r="K96" s="27">
        <f t="shared" si="24"/>
        <v>0.51081871998496353</v>
      </c>
      <c r="L96" s="27">
        <f t="shared" si="25"/>
        <v>2.8636497442357056</v>
      </c>
      <c r="M96" s="27">
        <f t="shared" ca="1" si="17"/>
        <v>9.1016406237988276E-2</v>
      </c>
      <c r="N96" s="27">
        <f t="shared" ca="1" si="26"/>
        <v>1.0731666972021472E-8</v>
      </c>
      <c r="O96" s="25">
        <f t="shared" ca="1" si="27"/>
        <v>1706307.9227248733</v>
      </c>
      <c r="P96" s="27">
        <f t="shared" ca="1" si="28"/>
        <v>140884572.45053351</v>
      </c>
      <c r="Q96" s="27">
        <f t="shared" ca="1" si="29"/>
        <v>5649182.3116788566</v>
      </c>
      <c r="R96">
        <f t="shared" ca="1" si="18"/>
        <v>1.0359375932951498E-4</v>
      </c>
    </row>
    <row r="97" spans="1:18" x14ac:dyDescent="0.2">
      <c r="A97" s="105">
        <v>56272</v>
      </c>
      <c r="B97" s="105">
        <v>9.2323999997461215E-2</v>
      </c>
      <c r="C97" s="105">
        <v>1</v>
      </c>
      <c r="D97" s="107">
        <f t="shared" si="19"/>
        <v>5.6272000000000002</v>
      </c>
      <c r="E97" s="107">
        <f t="shared" si="19"/>
        <v>9.2323999997461215E-2</v>
      </c>
      <c r="F97" s="27">
        <f t="shared" si="20"/>
        <v>5.6272000000000002</v>
      </c>
      <c r="G97" s="27">
        <f t="shared" si="20"/>
        <v>9.2323999997461215E-2</v>
      </c>
      <c r="H97" s="27">
        <f t="shared" si="21"/>
        <v>31.665379840000003</v>
      </c>
      <c r="I97" s="27">
        <f t="shared" si="22"/>
        <v>178.18742543564804</v>
      </c>
      <c r="J97" s="27">
        <f t="shared" si="23"/>
        <v>1002.6962804114787</v>
      </c>
      <c r="K97" s="27">
        <f t="shared" si="24"/>
        <v>0.51952561278571374</v>
      </c>
      <c r="L97" s="27">
        <f t="shared" si="25"/>
        <v>2.9234745282677683</v>
      </c>
      <c r="M97" s="27">
        <f t="shared" ca="1" si="17"/>
        <v>9.1107203827589717E-2</v>
      </c>
      <c r="N97" s="27">
        <f t="shared" ca="1" si="26"/>
        <v>1.4805929190139473E-6</v>
      </c>
      <c r="O97" s="25">
        <f t="shared" ca="1" si="27"/>
        <v>2460517.6047150414</v>
      </c>
      <c r="P97" s="27">
        <f t="shared" ca="1" si="28"/>
        <v>179363195.24483445</v>
      </c>
      <c r="Q97" s="27">
        <f t="shared" ca="1" si="29"/>
        <v>7023353.2650379855</v>
      </c>
      <c r="R97">
        <f t="shared" ca="1" si="18"/>
        <v>1.216796169871498E-3</v>
      </c>
    </row>
    <row r="98" spans="1:18" x14ac:dyDescent="0.2">
      <c r="A98" s="105">
        <v>56325.5</v>
      </c>
      <c r="B98" s="105">
        <v>9.4058499998936895E-2</v>
      </c>
      <c r="C98" s="105">
        <v>1</v>
      </c>
      <c r="D98" s="107">
        <f t="shared" si="19"/>
        <v>5.6325500000000002</v>
      </c>
      <c r="E98" s="107">
        <f t="shared" si="19"/>
        <v>9.4058499998936895E-2</v>
      </c>
      <c r="F98" s="27">
        <f t="shared" si="20"/>
        <v>5.6325500000000002</v>
      </c>
      <c r="G98" s="27">
        <f t="shared" si="20"/>
        <v>9.4058499998936895E-2</v>
      </c>
      <c r="H98" s="27">
        <f t="shared" si="21"/>
        <v>31.725619502500003</v>
      </c>
      <c r="I98" s="27">
        <f t="shared" si="22"/>
        <v>178.69613812880638</v>
      </c>
      <c r="J98" s="27">
        <f t="shared" si="23"/>
        <v>1006.5149328174084</v>
      </c>
      <c r="K98" s="27">
        <f t="shared" si="24"/>
        <v>0.52978920416901198</v>
      </c>
      <c r="L98" s="27">
        <f t="shared" si="25"/>
        <v>2.9840641819421685</v>
      </c>
      <c r="M98" s="27">
        <f t="shared" ca="1" si="17"/>
        <v>9.1129830181598842E-2</v>
      </c>
      <c r="N98" s="27">
        <f t="shared" ca="1" si="26"/>
        <v>8.5771068989869067E-6</v>
      </c>
      <c r="O98" s="25">
        <f t="shared" ca="1" si="27"/>
        <v>2676126.2256069193</v>
      </c>
      <c r="P98" s="27">
        <f t="shared" ca="1" si="28"/>
        <v>189864385.71961376</v>
      </c>
      <c r="Q98" s="27">
        <f t="shared" ca="1" si="29"/>
        <v>7395651.3515604036</v>
      </c>
      <c r="R98">
        <f t="shared" ca="1" si="18"/>
        <v>2.9286698173380532E-3</v>
      </c>
    </row>
    <row r="99" spans="1:18" x14ac:dyDescent="0.2">
      <c r="A99" s="105">
        <v>56328</v>
      </c>
      <c r="B99" s="105">
        <v>9.0775999997276813E-2</v>
      </c>
      <c r="C99" s="105">
        <v>1</v>
      </c>
      <c r="D99" s="107">
        <f t="shared" si="19"/>
        <v>5.6327999999999996</v>
      </c>
      <c r="E99" s="107">
        <f t="shared" si="19"/>
        <v>9.0775999997276813E-2</v>
      </c>
      <c r="F99" s="27">
        <f t="shared" si="20"/>
        <v>5.6327999999999996</v>
      </c>
      <c r="G99" s="27">
        <f t="shared" si="20"/>
        <v>9.0775999997276813E-2</v>
      </c>
      <c r="H99" s="27">
        <f t="shared" si="21"/>
        <v>31.728435839999996</v>
      </c>
      <c r="I99" s="27">
        <f t="shared" si="22"/>
        <v>178.71993339955196</v>
      </c>
      <c r="J99" s="27">
        <f t="shared" si="23"/>
        <v>1006.6936408529962</v>
      </c>
      <c r="K99" s="27">
        <f t="shared" si="24"/>
        <v>0.51132305278466084</v>
      </c>
      <c r="L99" s="27">
        <f t="shared" si="25"/>
        <v>2.8801804917254374</v>
      </c>
      <c r="M99" s="27">
        <f t="shared" ca="1" si="17"/>
        <v>9.1130884657270733E-2</v>
      </c>
      <c r="N99" s="27">
        <f t="shared" ca="1" si="26"/>
        <v>1.2594312189900048E-7</v>
      </c>
      <c r="O99" s="25">
        <f t="shared" ca="1" si="27"/>
        <v>2686457.6504061376</v>
      </c>
      <c r="P99" s="27">
        <f t="shared" ca="1" si="28"/>
        <v>190362969.20130864</v>
      </c>
      <c r="Q99" s="27">
        <f t="shared" ca="1" si="29"/>
        <v>7413302.3176662605</v>
      </c>
      <c r="R99">
        <f t="shared" ca="1" si="18"/>
        <v>-3.5488465999392038E-4</v>
      </c>
    </row>
    <row r="100" spans="1:18" x14ac:dyDescent="0.2">
      <c r="A100" s="105">
        <v>57770.5</v>
      </c>
      <c r="B100" s="105">
        <v>9.6973500003514346E-2</v>
      </c>
      <c r="C100" s="105">
        <v>1</v>
      </c>
      <c r="D100" s="107">
        <f t="shared" si="19"/>
        <v>5.77705</v>
      </c>
      <c r="E100" s="107">
        <f t="shared" si="19"/>
        <v>9.6973500003514346E-2</v>
      </c>
      <c r="F100" s="27">
        <f t="shared" si="20"/>
        <v>5.77705</v>
      </c>
      <c r="G100" s="27">
        <f t="shared" si="20"/>
        <v>9.6973500003514346E-2</v>
      </c>
      <c r="H100" s="27">
        <f t="shared" si="21"/>
        <v>33.3743067025</v>
      </c>
      <c r="I100" s="27">
        <f t="shared" si="22"/>
        <v>192.80503853567762</v>
      </c>
      <c r="J100" s="27">
        <f t="shared" si="23"/>
        <v>1113.8443478725364</v>
      </c>
      <c r="K100" s="27">
        <f t="shared" si="24"/>
        <v>0.56022075819530259</v>
      </c>
      <c r="L100" s="27">
        <f t="shared" si="25"/>
        <v>3.2364233311321731</v>
      </c>
      <c r="M100" s="27">
        <f t="shared" ca="1" si="17"/>
        <v>9.1697173422728304E-2</v>
      </c>
      <c r="N100" s="27">
        <f t="shared" ca="1" si="26"/>
        <v>2.7839622187109328E-5</v>
      </c>
      <c r="O100" s="25">
        <f t="shared" ca="1" si="27"/>
        <v>13086184.583651382</v>
      </c>
      <c r="P100" s="27">
        <f t="shared" ca="1" si="28"/>
        <v>602009439.23127007</v>
      </c>
      <c r="Q100" s="27">
        <f t="shared" ca="1" si="29"/>
        <v>21579249.245571423</v>
      </c>
      <c r="R100">
        <f t="shared" ca="1" si="18"/>
        <v>5.2763265807860421E-3</v>
      </c>
    </row>
    <row r="101" spans="1:18" x14ac:dyDescent="0.2">
      <c r="A101" s="105">
        <v>58624</v>
      </c>
      <c r="B101" s="105">
        <v>9.3807999997807201E-2</v>
      </c>
      <c r="C101" s="105">
        <v>1</v>
      </c>
      <c r="D101" s="107">
        <f t="shared" si="19"/>
        <v>5.8624000000000001</v>
      </c>
      <c r="E101" s="107">
        <f t="shared" si="19"/>
        <v>9.3807999997807201E-2</v>
      </c>
      <c r="F101" s="27">
        <f t="shared" si="20"/>
        <v>5.8624000000000001</v>
      </c>
      <c r="G101" s="27">
        <f t="shared" si="20"/>
        <v>9.3807999997807201E-2</v>
      </c>
      <c r="H101" s="27">
        <f t="shared" si="21"/>
        <v>34.36773376</v>
      </c>
      <c r="I101" s="27">
        <f t="shared" si="22"/>
        <v>201.47740239462399</v>
      </c>
      <c r="J101" s="27">
        <f t="shared" si="23"/>
        <v>1181.1411237982436</v>
      </c>
      <c r="K101" s="27">
        <f t="shared" si="24"/>
        <v>0.54994001918714497</v>
      </c>
      <c r="L101" s="27">
        <f t="shared" si="25"/>
        <v>3.2239683684827187</v>
      </c>
      <c r="M101" s="27">
        <f t="shared" ca="1" si="17"/>
        <v>9.1992614884215215E-2</v>
      </c>
      <c r="N101" s="27">
        <f t="shared" ca="1" si="26"/>
        <v>3.295623110651387E-6</v>
      </c>
      <c r="O101" s="25">
        <f t="shared" ca="1" si="27"/>
        <v>24371985.609906811</v>
      </c>
      <c r="P101" s="27">
        <f t="shared" ca="1" si="28"/>
        <v>972058241.64474702</v>
      </c>
      <c r="Q101" s="27">
        <f t="shared" ca="1" si="29"/>
        <v>34001258.399400376</v>
      </c>
      <c r="R101">
        <f t="shared" ca="1" si="18"/>
        <v>1.8153851135919857E-3</v>
      </c>
    </row>
    <row r="102" spans="1:18" x14ac:dyDescent="0.2">
      <c r="A102" s="105">
        <v>58661</v>
      </c>
      <c r="B102" s="105">
        <v>9.2086999997263774E-2</v>
      </c>
      <c r="C102" s="105">
        <v>1</v>
      </c>
      <c r="D102" s="107">
        <f t="shared" si="19"/>
        <v>5.8661000000000003</v>
      </c>
      <c r="E102" s="107">
        <f t="shared" si="19"/>
        <v>9.2086999997263774E-2</v>
      </c>
      <c r="F102" s="27">
        <f t="shared" si="20"/>
        <v>5.8661000000000003</v>
      </c>
      <c r="G102" s="27">
        <f t="shared" si="20"/>
        <v>9.2086999997263774E-2</v>
      </c>
      <c r="H102" s="27">
        <f t="shared" si="21"/>
        <v>34.411129210000006</v>
      </c>
      <c r="I102" s="27">
        <f t="shared" si="22"/>
        <v>201.85912505878105</v>
      </c>
      <c r="J102" s="27">
        <f t="shared" si="23"/>
        <v>1184.1258135073156</v>
      </c>
      <c r="K102" s="27">
        <f t="shared" si="24"/>
        <v>0.54019155068394908</v>
      </c>
      <c r="L102" s="27">
        <f t="shared" si="25"/>
        <v>3.1688176554671137</v>
      </c>
      <c r="M102" s="27">
        <f t="shared" ca="1" si="17"/>
        <v>9.2004756370542923E-2</v>
      </c>
      <c r="N102" s="27">
        <f t="shared" ca="1" si="26"/>
        <v>6.7640141361987593E-9</v>
      </c>
      <c r="O102" s="25">
        <f t="shared" ca="1" si="27"/>
        <v>24964942.389561705</v>
      </c>
      <c r="P102" s="27">
        <f t="shared" ca="1" si="28"/>
        <v>990400419.37232745</v>
      </c>
      <c r="Q102" s="27">
        <f t="shared" ca="1" si="29"/>
        <v>34612877.102463514</v>
      </c>
      <c r="R102">
        <f t="shared" ca="1" si="18"/>
        <v>8.2243626720851504E-5</v>
      </c>
    </row>
    <row r="103" spans="1:18" x14ac:dyDescent="0.2">
      <c r="A103" s="105">
        <v>58674.5</v>
      </c>
      <c r="B103" s="105">
        <v>8.874150000337977E-2</v>
      </c>
      <c r="C103" s="105">
        <v>1</v>
      </c>
      <c r="D103" s="107">
        <f t="shared" si="19"/>
        <v>5.8674499999999998</v>
      </c>
      <c r="E103" s="107">
        <f t="shared" si="19"/>
        <v>8.874150000337977E-2</v>
      </c>
      <c r="F103" s="27">
        <f t="shared" si="20"/>
        <v>5.8674499999999998</v>
      </c>
      <c r="G103" s="27">
        <f t="shared" si="20"/>
        <v>8.874150000337977E-2</v>
      </c>
      <c r="H103" s="27">
        <f t="shared" si="21"/>
        <v>34.4269695025</v>
      </c>
      <c r="I103" s="27">
        <f t="shared" si="22"/>
        <v>201.99852220744361</v>
      </c>
      <c r="J103" s="27">
        <f t="shared" si="23"/>
        <v>1185.2162291260649</v>
      </c>
      <c r="K103" s="27">
        <f t="shared" si="24"/>
        <v>0.52068631419483058</v>
      </c>
      <c r="L103" s="27">
        <f t="shared" si="25"/>
        <v>3.0551009142224586</v>
      </c>
      <c r="M103" s="27">
        <f t="shared" ca="1" si="17"/>
        <v>9.2009172588347746E-2</v>
      </c>
      <c r="N103" s="27">
        <f t="shared" ca="1" si="26"/>
        <v>1.0677684122551296E-5</v>
      </c>
      <c r="O103" s="25">
        <f t="shared" ca="1" si="27"/>
        <v>25183585.254852455</v>
      </c>
      <c r="P103" s="27">
        <f t="shared" ca="1" si="28"/>
        <v>997141853.16859281</v>
      </c>
      <c r="Q103" s="27">
        <f t="shared" ca="1" si="29"/>
        <v>34837590.510718286</v>
      </c>
      <c r="R103">
        <f t="shared" ca="1" si="18"/>
        <v>-3.2676725849679761E-3</v>
      </c>
    </row>
    <row r="104" spans="1:18" x14ac:dyDescent="0.2">
      <c r="A104" s="105">
        <v>59407</v>
      </c>
      <c r="B104" s="105">
        <v>9.1268999996827915E-2</v>
      </c>
      <c r="C104" s="105">
        <v>1</v>
      </c>
      <c r="D104" s="107">
        <f t="shared" si="19"/>
        <v>5.9406999999999996</v>
      </c>
      <c r="E104" s="107">
        <f t="shared" si="19"/>
        <v>9.1268999996827915E-2</v>
      </c>
      <c r="F104" s="27">
        <f t="shared" si="20"/>
        <v>5.9406999999999996</v>
      </c>
      <c r="G104" s="27">
        <f t="shared" si="20"/>
        <v>9.1268999996827915E-2</v>
      </c>
      <c r="H104" s="27">
        <f t="shared" si="21"/>
        <v>35.291916489999998</v>
      </c>
      <c r="I104" s="27">
        <f t="shared" si="22"/>
        <v>209.65868829214298</v>
      </c>
      <c r="J104" s="27">
        <f t="shared" si="23"/>
        <v>1245.5193695371338</v>
      </c>
      <c r="K104" s="27">
        <f t="shared" si="24"/>
        <v>0.54220174828115553</v>
      </c>
      <c r="L104" s="27">
        <f t="shared" si="25"/>
        <v>3.2210579260138603</v>
      </c>
      <c r="M104" s="27">
        <f t="shared" ca="1" si="17"/>
        <v>9.2237744996120669E-2</v>
      </c>
      <c r="N104" s="27">
        <f t="shared" ca="1" si="26"/>
        <v>9.3846687365471655E-7</v>
      </c>
      <c r="O104" s="25">
        <f t="shared" ca="1" si="27"/>
        <v>38992247.885253489</v>
      </c>
      <c r="P104" s="27">
        <f t="shared" ca="1" si="28"/>
        <v>1403219140.2066276</v>
      </c>
      <c r="Q104" s="27">
        <f t="shared" ca="1" si="29"/>
        <v>48306814.255890951</v>
      </c>
      <c r="R104">
        <f t="shared" ca="1" si="18"/>
        <v>-9.6874499929275326E-4</v>
      </c>
    </row>
    <row r="105" spans="1:18" x14ac:dyDescent="0.2">
      <c r="A105" s="105"/>
      <c r="B105" s="105"/>
      <c r="C105" s="105"/>
      <c r="D105" s="107">
        <f t="shared" si="19"/>
        <v>0</v>
      </c>
      <c r="E105" s="107">
        <f t="shared" si="19"/>
        <v>0</v>
      </c>
      <c r="F105" s="27">
        <f t="shared" si="20"/>
        <v>0</v>
      </c>
      <c r="G105" s="27">
        <f t="shared" si="20"/>
        <v>0</v>
      </c>
      <c r="H105" s="27">
        <f t="shared" si="21"/>
        <v>0</v>
      </c>
      <c r="I105" s="27">
        <f t="shared" si="22"/>
        <v>0</v>
      </c>
      <c r="J105" s="27">
        <f t="shared" si="23"/>
        <v>0</v>
      </c>
      <c r="K105" s="27">
        <f t="shared" si="24"/>
        <v>0</v>
      </c>
      <c r="L105" s="27">
        <f t="shared" si="25"/>
        <v>0</v>
      </c>
      <c r="M105" s="27">
        <f t="shared" ca="1" si="17"/>
        <v>3.2249868495307071E-3</v>
      </c>
      <c r="N105" s="27">
        <f t="shared" ca="1" si="26"/>
        <v>0</v>
      </c>
      <c r="O105" s="25">
        <f t="shared" ca="1" si="27"/>
        <v>0</v>
      </c>
      <c r="P105" s="27">
        <f t="shared" ca="1" si="28"/>
        <v>0</v>
      </c>
      <c r="Q105" s="27">
        <f t="shared" ca="1" si="29"/>
        <v>0</v>
      </c>
      <c r="R105">
        <f t="shared" ca="1" si="18"/>
        <v>-3.2249868495307071E-3</v>
      </c>
    </row>
    <row r="106" spans="1:18" x14ac:dyDescent="0.2">
      <c r="A106" s="105"/>
      <c r="B106" s="105"/>
      <c r="C106" s="105"/>
      <c r="D106" s="107">
        <f t="shared" si="19"/>
        <v>0</v>
      </c>
      <c r="E106" s="107">
        <f t="shared" si="19"/>
        <v>0</v>
      </c>
      <c r="F106" s="27">
        <f t="shared" si="20"/>
        <v>0</v>
      </c>
      <c r="G106" s="27">
        <f t="shared" si="20"/>
        <v>0</v>
      </c>
      <c r="H106" s="27">
        <f t="shared" si="21"/>
        <v>0</v>
      </c>
      <c r="I106" s="27">
        <f t="shared" si="22"/>
        <v>0</v>
      </c>
      <c r="J106" s="27">
        <f t="shared" si="23"/>
        <v>0</v>
      </c>
      <c r="K106" s="27">
        <f t="shared" si="24"/>
        <v>0</v>
      </c>
      <c r="L106" s="27">
        <f t="shared" si="25"/>
        <v>0</v>
      </c>
      <c r="M106" s="27">
        <f t="shared" ca="1" si="17"/>
        <v>3.2249868495307071E-3</v>
      </c>
      <c r="N106" s="27">
        <f t="shared" ca="1" si="26"/>
        <v>0</v>
      </c>
      <c r="O106" s="25">
        <f t="shared" ca="1" si="27"/>
        <v>0</v>
      </c>
      <c r="P106" s="27">
        <f t="shared" ca="1" si="28"/>
        <v>0</v>
      </c>
      <c r="Q106" s="27">
        <f t="shared" ca="1" si="29"/>
        <v>0</v>
      </c>
      <c r="R106">
        <f t="shared" ca="1" si="18"/>
        <v>-3.2249868495307071E-3</v>
      </c>
    </row>
    <row r="107" spans="1:18" x14ac:dyDescent="0.2">
      <c r="A107" s="105"/>
      <c r="B107" s="105"/>
      <c r="C107" s="105"/>
      <c r="D107" s="107">
        <f t="shared" si="19"/>
        <v>0</v>
      </c>
      <c r="E107" s="107">
        <f t="shared" si="19"/>
        <v>0</v>
      </c>
      <c r="F107" s="27">
        <f t="shared" si="20"/>
        <v>0</v>
      </c>
      <c r="G107" s="27">
        <f t="shared" si="20"/>
        <v>0</v>
      </c>
      <c r="H107" s="27">
        <f t="shared" si="21"/>
        <v>0</v>
      </c>
      <c r="I107" s="27">
        <f t="shared" si="22"/>
        <v>0</v>
      </c>
      <c r="J107" s="27">
        <f t="shared" si="23"/>
        <v>0</v>
      </c>
      <c r="K107" s="27">
        <f t="shared" si="24"/>
        <v>0</v>
      </c>
      <c r="L107" s="27">
        <f t="shared" si="25"/>
        <v>0</v>
      </c>
      <c r="M107" s="27">
        <f t="shared" ca="1" si="17"/>
        <v>3.2249868495307071E-3</v>
      </c>
      <c r="N107" s="27">
        <f t="shared" ca="1" si="26"/>
        <v>0</v>
      </c>
      <c r="O107" s="25">
        <f t="shared" ca="1" si="27"/>
        <v>0</v>
      </c>
      <c r="P107" s="27">
        <f t="shared" ca="1" si="28"/>
        <v>0</v>
      </c>
      <c r="Q107" s="27">
        <f t="shared" ca="1" si="29"/>
        <v>0</v>
      </c>
      <c r="R107">
        <f t="shared" ca="1" si="18"/>
        <v>-3.2249868495307071E-3</v>
      </c>
    </row>
    <row r="108" spans="1:18" x14ac:dyDescent="0.2">
      <c r="A108" s="105"/>
      <c r="B108" s="105"/>
      <c r="C108" s="105"/>
      <c r="D108" s="107">
        <f t="shared" si="19"/>
        <v>0</v>
      </c>
      <c r="E108" s="107">
        <f t="shared" si="19"/>
        <v>0</v>
      </c>
      <c r="F108" s="27">
        <f t="shared" si="20"/>
        <v>0</v>
      </c>
      <c r="G108" s="27">
        <f t="shared" si="20"/>
        <v>0</v>
      </c>
      <c r="H108" s="27">
        <f t="shared" si="21"/>
        <v>0</v>
      </c>
      <c r="I108" s="27">
        <f t="shared" si="22"/>
        <v>0</v>
      </c>
      <c r="J108" s="27">
        <f t="shared" si="23"/>
        <v>0</v>
      </c>
      <c r="K108" s="27">
        <f t="shared" si="24"/>
        <v>0</v>
      </c>
      <c r="L108" s="27">
        <f t="shared" si="25"/>
        <v>0</v>
      </c>
      <c r="M108" s="27">
        <f t="shared" ca="1" si="17"/>
        <v>3.2249868495307071E-3</v>
      </c>
      <c r="N108" s="27">
        <f t="shared" ca="1" si="26"/>
        <v>0</v>
      </c>
      <c r="O108" s="25">
        <f t="shared" ca="1" si="27"/>
        <v>0</v>
      </c>
      <c r="P108" s="27">
        <f t="shared" ca="1" si="28"/>
        <v>0</v>
      </c>
      <c r="Q108" s="27">
        <f t="shared" ca="1" si="29"/>
        <v>0</v>
      </c>
      <c r="R108">
        <f t="shared" ca="1" si="18"/>
        <v>-3.2249868495307071E-3</v>
      </c>
    </row>
    <row r="109" spans="1:18" x14ac:dyDescent="0.2">
      <c r="A109" s="105"/>
      <c r="B109" s="105"/>
      <c r="C109" s="105"/>
      <c r="D109" s="107">
        <f t="shared" si="19"/>
        <v>0</v>
      </c>
      <c r="E109" s="107">
        <f t="shared" si="19"/>
        <v>0</v>
      </c>
      <c r="F109" s="27">
        <f t="shared" si="20"/>
        <v>0</v>
      </c>
      <c r="G109" s="27">
        <f t="shared" si="20"/>
        <v>0</v>
      </c>
      <c r="H109" s="27">
        <f t="shared" si="21"/>
        <v>0</v>
      </c>
      <c r="I109" s="27">
        <f t="shared" si="22"/>
        <v>0</v>
      </c>
      <c r="J109" s="27">
        <f t="shared" si="23"/>
        <v>0</v>
      </c>
      <c r="K109" s="27">
        <f t="shared" si="24"/>
        <v>0</v>
      </c>
      <c r="L109" s="27">
        <f t="shared" si="25"/>
        <v>0</v>
      </c>
      <c r="M109" s="27">
        <f t="shared" ca="1" si="17"/>
        <v>3.2249868495307071E-3</v>
      </c>
      <c r="N109" s="27">
        <f t="shared" ca="1" si="26"/>
        <v>0</v>
      </c>
      <c r="O109" s="25">
        <f t="shared" ca="1" si="27"/>
        <v>0</v>
      </c>
      <c r="P109" s="27">
        <f t="shared" ca="1" si="28"/>
        <v>0</v>
      </c>
      <c r="Q109" s="27">
        <f t="shared" ca="1" si="29"/>
        <v>0</v>
      </c>
      <c r="R109">
        <f t="shared" ca="1" si="18"/>
        <v>-3.2249868495307071E-3</v>
      </c>
    </row>
    <row r="110" spans="1:18" x14ac:dyDescent="0.2">
      <c r="A110" s="105"/>
      <c r="B110" s="105"/>
      <c r="C110" s="105"/>
      <c r="D110" s="107">
        <f t="shared" si="19"/>
        <v>0</v>
      </c>
      <c r="E110" s="107">
        <f t="shared" si="19"/>
        <v>0</v>
      </c>
      <c r="F110" s="27">
        <f t="shared" si="20"/>
        <v>0</v>
      </c>
      <c r="G110" s="27">
        <f t="shared" si="20"/>
        <v>0</v>
      </c>
      <c r="H110" s="27">
        <f t="shared" si="21"/>
        <v>0</v>
      </c>
      <c r="I110" s="27">
        <f t="shared" si="22"/>
        <v>0</v>
      </c>
      <c r="J110" s="27">
        <f t="shared" si="23"/>
        <v>0</v>
      </c>
      <c r="K110" s="27">
        <f t="shared" si="24"/>
        <v>0</v>
      </c>
      <c r="L110" s="27">
        <f t="shared" si="25"/>
        <v>0</v>
      </c>
      <c r="M110" s="27">
        <f t="shared" ca="1" si="17"/>
        <v>3.2249868495307071E-3</v>
      </c>
      <c r="N110" s="27">
        <f t="shared" ca="1" si="26"/>
        <v>0</v>
      </c>
      <c r="O110" s="25">
        <f t="shared" ca="1" si="27"/>
        <v>0</v>
      </c>
      <c r="P110" s="27">
        <f t="shared" ca="1" si="28"/>
        <v>0</v>
      </c>
      <c r="Q110" s="27">
        <f t="shared" ca="1" si="29"/>
        <v>0</v>
      </c>
      <c r="R110">
        <f t="shared" ca="1" si="18"/>
        <v>-3.2249868495307071E-3</v>
      </c>
    </row>
    <row r="111" spans="1:18" x14ac:dyDescent="0.2">
      <c r="A111" s="105"/>
      <c r="B111" s="105"/>
      <c r="C111" s="105"/>
      <c r="D111" s="107">
        <f t="shared" si="19"/>
        <v>0</v>
      </c>
      <c r="E111" s="107">
        <f t="shared" si="19"/>
        <v>0</v>
      </c>
      <c r="F111" s="27">
        <f t="shared" si="20"/>
        <v>0</v>
      </c>
      <c r="G111" s="27">
        <f t="shared" si="20"/>
        <v>0</v>
      </c>
      <c r="H111" s="27">
        <f t="shared" si="21"/>
        <v>0</v>
      </c>
      <c r="I111" s="27">
        <f t="shared" si="22"/>
        <v>0</v>
      </c>
      <c r="J111" s="27">
        <f t="shared" si="23"/>
        <v>0</v>
      </c>
      <c r="K111" s="27">
        <f t="shared" si="24"/>
        <v>0</v>
      </c>
      <c r="L111" s="27">
        <f t="shared" si="25"/>
        <v>0</v>
      </c>
      <c r="M111" s="27">
        <f t="shared" ca="1" si="17"/>
        <v>3.2249868495307071E-3</v>
      </c>
      <c r="N111" s="27">
        <f t="shared" ca="1" si="26"/>
        <v>0</v>
      </c>
      <c r="O111" s="25">
        <f t="shared" ca="1" si="27"/>
        <v>0</v>
      </c>
      <c r="P111" s="27">
        <f t="shared" ca="1" si="28"/>
        <v>0</v>
      </c>
      <c r="Q111" s="27">
        <f t="shared" ca="1" si="29"/>
        <v>0</v>
      </c>
      <c r="R111">
        <f t="shared" ca="1" si="18"/>
        <v>-3.2249868495307071E-3</v>
      </c>
    </row>
    <row r="112" spans="1:18" x14ac:dyDescent="0.2">
      <c r="A112" s="105"/>
      <c r="B112" s="105"/>
      <c r="C112" s="105"/>
      <c r="D112" s="107">
        <f t="shared" si="19"/>
        <v>0</v>
      </c>
      <c r="E112" s="107">
        <f t="shared" si="19"/>
        <v>0</v>
      </c>
      <c r="F112" s="27">
        <f t="shared" si="20"/>
        <v>0</v>
      </c>
      <c r="G112" s="27">
        <f t="shared" si="20"/>
        <v>0</v>
      </c>
      <c r="H112" s="27">
        <f t="shared" si="21"/>
        <v>0</v>
      </c>
      <c r="I112" s="27">
        <f t="shared" si="22"/>
        <v>0</v>
      </c>
      <c r="J112" s="27">
        <f t="shared" si="23"/>
        <v>0</v>
      </c>
      <c r="K112" s="27">
        <f t="shared" si="24"/>
        <v>0</v>
      </c>
      <c r="L112" s="27">
        <f t="shared" si="25"/>
        <v>0</v>
      </c>
      <c r="M112" s="27">
        <f t="shared" ca="1" si="17"/>
        <v>3.2249868495307071E-3</v>
      </c>
      <c r="N112" s="27">
        <f t="shared" ca="1" si="26"/>
        <v>0</v>
      </c>
      <c r="O112" s="25">
        <f t="shared" ca="1" si="27"/>
        <v>0</v>
      </c>
      <c r="P112" s="27">
        <f t="shared" ca="1" si="28"/>
        <v>0</v>
      </c>
      <c r="Q112" s="27">
        <f t="shared" ca="1" si="29"/>
        <v>0</v>
      </c>
      <c r="R112">
        <f t="shared" ca="1" si="18"/>
        <v>-3.2249868495307071E-3</v>
      </c>
    </row>
    <row r="113" spans="1:18" x14ac:dyDescent="0.2">
      <c r="A113" s="105"/>
      <c r="B113" s="105"/>
      <c r="C113" s="105"/>
      <c r="D113" s="107">
        <f t="shared" si="19"/>
        <v>0</v>
      </c>
      <c r="E113" s="107">
        <f t="shared" si="19"/>
        <v>0</v>
      </c>
      <c r="F113" s="27">
        <f t="shared" si="20"/>
        <v>0</v>
      </c>
      <c r="G113" s="27">
        <f t="shared" si="20"/>
        <v>0</v>
      </c>
      <c r="H113" s="27">
        <f t="shared" si="21"/>
        <v>0</v>
      </c>
      <c r="I113" s="27">
        <f t="shared" si="22"/>
        <v>0</v>
      </c>
      <c r="J113" s="27">
        <f t="shared" si="23"/>
        <v>0</v>
      </c>
      <c r="K113" s="27">
        <f t="shared" si="24"/>
        <v>0</v>
      </c>
      <c r="L113" s="27">
        <f t="shared" si="25"/>
        <v>0</v>
      </c>
      <c r="M113" s="27">
        <f t="shared" ca="1" si="17"/>
        <v>3.2249868495307071E-3</v>
      </c>
      <c r="N113" s="27">
        <f t="shared" ca="1" si="26"/>
        <v>0</v>
      </c>
      <c r="O113" s="25">
        <f t="shared" ca="1" si="27"/>
        <v>0</v>
      </c>
      <c r="P113" s="27">
        <f t="shared" ca="1" si="28"/>
        <v>0</v>
      </c>
      <c r="Q113" s="27">
        <f t="shared" ca="1" si="29"/>
        <v>0</v>
      </c>
      <c r="R113">
        <f t="shared" ca="1" si="18"/>
        <v>-3.2249868495307071E-3</v>
      </c>
    </row>
    <row r="114" spans="1:18" x14ac:dyDescent="0.2">
      <c r="A114" s="105"/>
      <c r="B114" s="105"/>
      <c r="C114" s="105"/>
      <c r="D114" s="107">
        <f t="shared" si="19"/>
        <v>0</v>
      </c>
      <c r="E114" s="107">
        <f t="shared" si="19"/>
        <v>0</v>
      </c>
      <c r="F114" s="27">
        <f t="shared" si="20"/>
        <v>0</v>
      </c>
      <c r="G114" s="27">
        <f t="shared" si="20"/>
        <v>0</v>
      </c>
      <c r="H114" s="27">
        <f t="shared" si="21"/>
        <v>0</v>
      </c>
      <c r="I114" s="27">
        <f t="shared" si="22"/>
        <v>0</v>
      </c>
      <c r="J114" s="27">
        <f t="shared" si="23"/>
        <v>0</v>
      </c>
      <c r="K114" s="27">
        <f t="shared" si="24"/>
        <v>0</v>
      </c>
      <c r="L114" s="27">
        <f t="shared" si="25"/>
        <v>0</v>
      </c>
      <c r="M114" s="27">
        <f t="shared" ca="1" si="17"/>
        <v>3.2249868495307071E-3</v>
      </c>
      <c r="N114" s="27">
        <f t="shared" ca="1" si="26"/>
        <v>0</v>
      </c>
      <c r="O114" s="25">
        <f t="shared" ca="1" si="27"/>
        <v>0</v>
      </c>
      <c r="P114" s="27">
        <f t="shared" ca="1" si="28"/>
        <v>0</v>
      </c>
      <c r="Q114" s="27">
        <f t="shared" ca="1" si="29"/>
        <v>0</v>
      </c>
      <c r="R114">
        <f t="shared" ca="1" si="18"/>
        <v>-3.2249868495307071E-3</v>
      </c>
    </row>
    <row r="115" spans="1:18" x14ac:dyDescent="0.2">
      <c r="A115" s="105"/>
      <c r="B115" s="105"/>
      <c r="C115" s="105"/>
      <c r="D115" s="107">
        <f t="shared" si="19"/>
        <v>0</v>
      </c>
      <c r="E115" s="107">
        <f t="shared" si="19"/>
        <v>0</v>
      </c>
      <c r="F115" s="27">
        <f t="shared" si="20"/>
        <v>0</v>
      </c>
      <c r="G115" s="27">
        <f t="shared" si="20"/>
        <v>0</v>
      </c>
      <c r="H115" s="27">
        <f t="shared" si="21"/>
        <v>0</v>
      </c>
      <c r="I115" s="27">
        <f t="shared" si="22"/>
        <v>0</v>
      </c>
      <c r="J115" s="27">
        <f t="shared" si="23"/>
        <v>0</v>
      </c>
      <c r="K115" s="27">
        <f t="shared" si="24"/>
        <v>0</v>
      </c>
      <c r="L115" s="27">
        <f t="shared" si="25"/>
        <v>0</v>
      </c>
      <c r="M115" s="27">
        <f t="shared" ca="1" si="17"/>
        <v>3.2249868495307071E-3</v>
      </c>
      <c r="N115" s="27">
        <f t="shared" ca="1" si="26"/>
        <v>0</v>
      </c>
      <c r="O115" s="25">
        <f t="shared" ca="1" si="27"/>
        <v>0</v>
      </c>
      <c r="P115" s="27">
        <f t="shared" ca="1" si="28"/>
        <v>0</v>
      </c>
      <c r="Q115" s="27">
        <f t="shared" ca="1" si="29"/>
        <v>0</v>
      </c>
      <c r="R115">
        <f t="shared" ca="1" si="18"/>
        <v>-3.2249868495307071E-3</v>
      </c>
    </row>
    <row r="116" spans="1:18" x14ac:dyDescent="0.2">
      <c r="A116" s="105"/>
      <c r="B116" s="105"/>
      <c r="C116" s="105"/>
      <c r="D116" s="107">
        <f t="shared" si="19"/>
        <v>0</v>
      </c>
      <c r="E116" s="107">
        <f t="shared" si="19"/>
        <v>0</v>
      </c>
      <c r="F116" s="27">
        <f t="shared" si="20"/>
        <v>0</v>
      </c>
      <c r="G116" s="27">
        <f t="shared" si="20"/>
        <v>0</v>
      </c>
      <c r="H116" s="27">
        <f t="shared" si="21"/>
        <v>0</v>
      </c>
      <c r="I116" s="27">
        <f t="shared" si="22"/>
        <v>0</v>
      </c>
      <c r="J116" s="27">
        <f t="shared" si="23"/>
        <v>0</v>
      </c>
      <c r="K116" s="27">
        <f t="shared" si="24"/>
        <v>0</v>
      </c>
      <c r="L116" s="27">
        <f t="shared" si="25"/>
        <v>0</v>
      </c>
      <c r="M116" s="27">
        <f t="shared" ca="1" si="17"/>
        <v>3.2249868495307071E-3</v>
      </c>
      <c r="N116" s="27">
        <f t="shared" ca="1" si="26"/>
        <v>0</v>
      </c>
      <c r="O116" s="25">
        <f t="shared" ca="1" si="27"/>
        <v>0</v>
      </c>
      <c r="P116" s="27">
        <f t="shared" ca="1" si="28"/>
        <v>0</v>
      </c>
      <c r="Q116" s="27">
        <f t="shared" ca="1" si="29"/>
        <v>0</v>
      </c>
      <c r="R116">
        <f t="shared" ca="1" si="18"/>
        <v>-3.2249868495307071E-3</v>
      </c>
    </row>
    <row r="117" spans="1:18" x14ac:dyDescent="0.2">
      <c r="A117" s="105"/>
      <c r="B117" s="105"/>
      <c r="C117" s="105"/>
      <c r="D117" s="107">
        <f t="shared" si="19"/>
        <v>0</v>
      </c>
      <c r="E117" s="107">
        <f t="shared" si="19"/>
        <v>0</v>
      </c>
      <c r="F117" s="27">
        <f t="shared" si="20"/>
        <v>0</v>
      </c>
      <c r="G117" s="27">
        <f t="shared" si="20"/>
        <v>0</v>
      </c>
      <c r="H117" s="27">
        <f t="shared" si="21"/>
        <v>0</v>
      </c>
      <c r="I117" s="27">
        <f t="shared" si="22"/>
        <v>0</v>
      </c>
      <c r="J117" s="27">
        <f t="shared" si="23"/>
        <v>0</v>
      </c>
      <c r="K117" s="27">
        <f t="shared" si="24"/>
        <v>0</v>
      </c>
      <c r="L117" s="27">
        <f t="shared" si="25"/>
        <v>0</v>
      </c>
      <c r="M117" s="27">
        <f t="shared" ca="1" si="17"/>
        <v>3.2249868495307071E-3</v>
      </c>
      <c r="N117" s="27">
        <f t="shared" ca="1" si="26"/>
        <v>0</v>
      </c>
      <c r="O117" s="25">
        <f t="shared" ca="1" si="27"/>
        <v>0</v>
      </c>
      <c r="P117" s="27">
        <f t="shared" ca="1" si="28"/>
        <v>0</v>
      </c>
      <c r="Q117" s="27">
        <f t="shared" ca="1" si="29"/>
        <v>0</v>
      </c>
      <c r="R117">
        <f t="shared" ca="1" si="18"/>
        <v>-3.2249868495307071E-3</v>
      </c>
    </row>
    <row r="118" spans="1:18" x14ac:dyDescent="0.2">
      <c r="A118" s="105"/>
      <c r="B118" s="105"/>
      <c r="C118" s="105"/>
      <c r="D118" s="107">
        <f t="shared" si="19"/>
        <v>0</v>
      </c>
      <c r="E118" s="107">
        <f t="shared" si="19"/>
        <v>0</v>
      </c>
      <c r="F118" s="27">
        <f t="shared" si="20"/>
        <v>0</v>
      </c>
      <c r="G118" s="27">
        <f t="shared" si="20"/>
        <v>0</v>
      </c>
      <c r="H118" s="27">
        <f t="shared" si="21"/>
        <v>0</v>
      </c>
      <c r="I118" s="27">
        <f t="shared" si="22"/>
        <v>0</v>
      </c>
      <c r="J118" s="27">
        <f t="shared" si="23"/>
        <v>0</v>
      </c>
      <c r="K118" s="27">
        <f t="shared" si="24"/>
        <v>0</v>
      </c>
      <c r="L118" s="27">
        <f t="shared" si="25"/>
        <v>0</v>
      </c>
      <c r="M118" s="27">
        <f t="shared" ca="1" si="17"/>
        <v>3.2249868495307071E-3</v>
      </c>
      <c r="N118" s="27">
        <f t="shared" ca="1" si="26"/>
        <v>0</v>
      </c>
      <c r="O118" s="25">
        <f t="shared" ca="1" si="27"/>
        <v>0</v>
      </c>
      <c r="P118" s="27">
        <f t="shared" ca="1" si="28"/>
        <v>0</v>
      </c>
      <c r="Q118" s="27">
        <f t="shared" ca="1" si="29"/>
        <v>0</v>
      </c>
      <c r="R118">
        <f t="shared" ca="1" si="18"/>
        <v>-3.2249868495307071E-3</v>
      </c>
    </row>
    <row r="119" spans="1:18" x14ac:dyDescent="0.2">
      <c r="A119" s="105"/>
      <c r="B119" s="105"/>
      <c r="C119" s="105"/>
      <c r="D119" s="107">
        <f t="shared" si="19"/>
        <v>0</v>
      </c>
      <c r="E119" s="107">
        <f t="shared" si="19"/>
        <v>0</v>
      </c>
      <c r="F119" s="27">
        <f t="shared" si="20"/>
        <v>0</v>
      </c>
      <c r="G119" s="27">
        <f t="shared" si="20"/>
        <v>0</v>
      </c>
      <c r="H119" s="27">
        <f t="shared" si="21"/>
        <v>0</v>
      </c>
      <c r="I119" s="27">
        <f t="shared" si="22"/>
        <v>0</v>
      </c>
      <c r="J119" s="27">
        <f t="shared" si="23"/>
        <v>0</v>
      </c>
      <c r="K119" s="27">
        <f t="shared" si="24"/>
        <v>0</v>
      </c>
      <c r="L119" s="27">
        <f t="shared" si="25"/>
        <v>0</v>
      </c>
      <c r="M119" s="27">
        <f t="shared" ca="1" si="17"/>
        <v>3.2249868495307071E-3</v>
      </c>
      <c r="N119" s="27">
        <f t="shared" ca="1" si="26"/>
        <v>0</v>
      </c>
      <c r="O119" s="25">
        <f t="shared" ca="1" si="27"/>
        <v>0</v>
      </c>
      <c r="P119" s="27">
        <f t="shared" ca="1" si="28"/>
        <v>0</v>
      </c>
      <c r="Q119" s="27">
        <f t="shared" ca="1" si="29"/>
        <v>0</v>
      </c>
      <c r="R119">
        <f t="shared" ca="1" si="18"/>
        <v>-3.2249868495307071E-3</v>
      </c>
    </row>
    <row r="120" spans="1:18" x14ac:dyDescent="0.2">
      <c r="A120" s="105"/>
      <c r="B120" s="105"/>
      <c r="C120" s="105"/>
      <c r="D120" s="107">
        <f t="shared" si="19"/>
        <v>0</v>
      </c>
      <c r="E120" s="107">
        <f t="shared" si="19"/>
        <v>0</v>
      </c>
      <c r="F120" s="27">
        <f t="shared" si="20"/>
        <v>0</v>
      </c>
      <c r="G120" s="27">
        <f t="shared" si="20"/>
        <v>0</v>
      </c>
      <c r="H120" s="27">
        <f t="shared" si="21"/>
        <v>0</v>
      </c>
      <c r="I120" s="27">
        <f t="shared" si="22"/>
        <v>0</v>
      </c>
      <c r="J120" s="27">
        <f t="shared" si="23"/>
        <v>0</v>
      </c>
      <c r="K120" s="27">
        <f t="shared" si="24"/>
        <v>0</v>
      </c>
      <c r="L120" s="27">
        <f t="shared" si="25"/>
        <v>0</v>
      </c>
      <c r="M120" s="27">
        <f t="shared" ca="1" si="17"/>
        <v>3.2249868495307071E-3</v>
      </c>
      <c r="N120" s="27">
        <f t="shared" ca="1" si="26"/>
        <v>0</v>
      </c>
      <c r="O120" s="25">
        <f t="shared" ca="1" si="27"/>
        <v>0</v>
      </c>
      <c r="P120" s="27">
        <f t="shared" ca="1" si="28"/>
        <v>0</v>
      </c>
      <c r="Q120" s="27">
        <f t="shared" ca="1" si="29"/>
        <v>0</v>
      </c>
      <c r="R120">
        <f t="shared" ca="1" si="18"/>
        <v>-3.2249868495307071E-3</v>
      </c>
    </row>
    <row r="121" spans="1:18" x14ac:dyDescent="0.2">
      <c r="A121" s="105"/>
      <c r="B121" s="105"/>
      <c r="C121" s="105"/>
      <c r="D121" s="107">
        <f t="shared" si="19"/>
        <v>0</v>
      </c>
      <c r="E121" s="107">
        <f t="shared" si="19"/>
        <v>0</v>
      </c>
      <c r="F121" s="27">
        <f t="shared" si="20"/>
        <v>0</v>
      </c>
      <c r="G121" s="27">
        <f t="shared" si="20"/>
        <v>0</v>
      </c>
      <c r="H121" s="27">
        <f t="shared" si="21"/>
        <v>0</v>
      </c>
      <c r="I121" s="27">
        <f t="shared" si="22"/>
        <v>0</v>
      </c>
      <c r="J121" s="27">
        <f t="shared" si="23"/>
        <v>0</v>
      </c>
      <c r="K121" s="27">
        <f t="shared" si="24"/>
        <v>0</v>
      </c>
      <c r="L121" s="27">
        <f t="shared" si="25"/>
        <v>0</v>
      </c>
      <c r="M121" s="27">
        <f t="shared" ca="1" si="17"/>
        <v>3.2249868495307071E-3</v>
      </c>
      <c r="N121" s="27">
        <f t="shared" ca="1" si="26"/>
        <v>0</v>
      </c>
      <c r="O121" s="25">
        <f t="shared" ca="1" si="27"/>
        <v>0</v>
      </c>
      <c r="P121" s="27">
        <f t="shared" ca="1" si="28"/>
        <v>0</v>
      </c>
      <c r="Q121" s="27">
        <f t="shared" ca="1" si="29"/>
        <v>0</v>
      </c>
      <c r="R121">
        <f t="shared" ca="1" si="18"/>
        <v>-3.2249868495307071E-3</v>
      </c>
    </row>
    <row r="122" spans="1:18" x14ac:dyDescent="0.2">
      <c r="A122" s="105"/>
      <c r="B122" s="105"/>
      <c r="C122" s="105"/>
      <c r="D122" s="107">
        <f t="shared" si="19"/>
        <v>0</v>
      </c>
      <c r="E122" s="107">
        <f t="shared" si="19"/>
        <v>0</v>
      </c>
      <c r="F122" s="27">
        <f t="shared" si="20"/>
        <v>0</v>
      </c>
      <c r="G122" s="27">
        <f t="shared" si="20"/>
        <v>0</v>
      </c>
      <c r="H122" s="27">
        <f t="shared" si="21"/>
        <v>0</v>
      </c>
      <c r="I122" s="27">
        <f t="shared" si="22"/>
        <v>0</v>
      </c>
      <c r="J122" s="27">
        <f t="shared" si="23"/>
        <v>0</v>
      </c>
      <c r="K122" s="27">
        <f t="shared" si="24"/>
        <v>0</v>
      </c>
      <c r="L122" s="27">
        <f t="shared" si="25"/>
        <v>0</v>
      </c>
      <c r="M122" s="27">
        <f t="shared" ca="1" si="17"/>
        <v>3.2249868495307071E-3</v>
      </c>
      <c r="N122" s="27">
        <f t="shared" ca="1" si="26"/>
        <v>0</v>
      </c>
      <c r="O122" s="25">
        <f t="shared" ca="1" si="27"/>
        <v>0</v>
      </c>
      <c r="P122" s="27">
        <f t="shared" ca="1" si="28"/>
        <v>0</v>
      </c>
      <c r="Q122" s="27">
        <f t="shared" ca="1" si="29"/>
        <v>0</v>
      </c>
      <c r="R122">
        <f t="shared" ca="1" si="18"/>
        <v>-3.2249868495307071E-3</v>
      </c>
    </row>
    <row r="123" spans="1:18" x14ac:dyDescent="0.2">
      <c r="A123" s="105"/>
      <c r="B123" s="105"/>
      <c r="C123" s="105"/>
      <c r="D123" s="107">
        <f t="shared" si="19"/>
        <v>0</v>
      </c>
      <c r="E123" s="107">
        <f t="shared" si="19"/>
        <v>0</v>
      </c>
      <c r="F123" s="27">
        <f t="shared" si="20"/>
        <v>0</v>
      </c>
      <c r="G123" s="27">
        <f t="shared" si="20"/>
        <v>0</v>
      </c>
      <c r="H123" s="27">
        <f t="shared" si="21"/>
        <v>0</v>
      </c>
      <c r="I123" s="27">
        <f t="shared" si="22"/>
        <v>0</v>
      </c>
      <c r="J123" s="27">
        <f t="shared" si="23"/>
        <v>0</v>
      </c>
      <c r="K123" s="27">
        <f t="shared" si="24"/>
        <v>0</v>
      </c>
      <c r="L123" s="27">
        <f t="shared" si="25"/>
        <v>0</v>
      </c>
      <c r="M123" s="27">
        <f t="shared" ca="1" si="17"/>
        <v>3.2249868495307071E-3</v>
      </c>
      <c r="N123" s="27">
        <f t="shared" ca="1" si="26"/>
        <v>0</v>
      </c>
      <c r="O123" s="25">
        <f t="shared" ca="1" si="27"/>
        <v>0</v>
      </c>
      <c r="P123" s="27">
        <f t="shared" ca="1" si="28"/>
        <v>0</v>
      </c>
      <c r="Q123" s="27">
        <f t="shared" ca="1" si="29"/>
        <v>0</v>
      </c>
      <c r="R123">
        <f t="shared" ca="1" si="18"/>
        <v>-3.2249868495307071E-3</v>
      </c>
    </row>
    <row r="124" spans="1:18" x14ac:dyDescent="0.2">
      <c r="A124" s="105"/>
      <c r="B124" s="105"/>
      <c r="C124" s="105"/>
      <c r="D124" s="107">
        <f t="shared" si="19"/>
        <v>0</v>
      </c>
      <c r="E124" s="107">
        <f t="shared" si="19"/>
        <v>0</v>
      </c>
      <c r="F124" s="27">
        <f t="shared" si="20"/>
        <v>0</v>
      </c>
      <c r="G124" s="27">
        <f t="shared" si="20"/>
        <v>0</v>
      </c>
      <c r="H124" s="27">
        <f t="shared" si="21"/>
        <v>0</v>
      </c>
      <c r="I124" s="27">
        <f t="shared" si="22"/>
        <v>0</v>
      </c>
      <c r="J124" s="27">
        <f t="shared" si="23"/>
        <v>0</v>
      </c>
      <c r="K124" s="27">
        <f t="shared" si="24"/>
        <v>0</v>
      </c>
      <c r="L124" s="27">
        <f t="shared" si="25"/>
        <v>0</v>
      </c>
      <c r="M124" s="27">
        <f t="shared" ca="1" si="17"/>
        <v>3.2249868495307071E-3</v>
      </c>
      <c r="N124" s="27">
        <f t="shared" ca="1" si="26"/>
        <v>0</v>
      </c>
      <c r="O124" s="25">
        <f t="shared" ca="1" si="27"/>
        <v>0</v>
      </c>
      <c r="P124" s="27">
        <f t="shared" ca="1" si="28"/>
        <v>0</v>
      </c>
      <c r="Q124" s="27">
        <f t="shared" ca="1" si="29"/>
        <v>0</v>
      </c>
      <c r="R124">
        <f t="shared" ca="1" si="18"/>
        <v>-3.2249868495307071E-3</v>
      </c>
    </row>
    <row r="125" spans="1:18" x14ac:dyDescent="0.2">
      <c r="A125" s="105"/>
      <c r="B125" s="105"/>
      <c r="C125" s="105"/>
      <c r="D125" s="107">
        <f t="shared" si="19"/>
        <v>0</v>
      </c>
      <c r="E125" s="107">
        <f t="shared" si="19"/>
        <v>0</v>
      </c>
      <c r="F125" s="27">
        <f t="shared" si="20"/>
        <v>0</v>
      </c>
      <c r="G125" s="27">
        <f t="shared" si="20"/>
        <v>0</v>
      </c>
      <c r="H125" s="27">
        <f t="shared" si="21"/>
        <v>0</v>
      </c>
      <c r="I125" s="27">
        <f t="shared" si="22"/>
        <v>0</v>
      </c>
      <c r="J125" s="27">
        <f t="shared" si="23"/>
        <v>0</v>
      </c>
      <c r="K125" s="27">
        <f t="shared" si="24"/>
        <v>0</v>
      </c>
      <c r="L125" s="27">
        <f t="shared" si="25"/>
        <v>0</v>
      </c>
      <c r="M125" s="27">
        <f t="shared" ca="1" si="17"/>
        <v>3.2249868495307071E-3</v>
      </c>
      <c r="N125" s="27">
        <f t="shared" ca="1" si="26"/>
        <v>0</v>
      </c>
      <c r="O125" s="25">
        <f t="shared" ca="1" si="27"/>
        <v>0</v>
      </c>
      <c r="P125" s="27">
        <f t="shared" ca="1" si="28"/>
        <v>0</v>
      </c>
      <c r="Q125" s="27">
        <f t="shared" ca="1" si="29"/>
        <v>0</v>
      </c>
      <c r="R125">
        <f t="shared" ca="1" si="18"/>
        <v>-3.2249868495307071E-3</v>
      </c>
    </row>
    <row r="126" spans="1:18" x14ac:dyDescent="0.2">
      <c r="A126" s="105"/>
      <c r="B126" s="105"/>
      <c r="C126" s="105"/>
      <c r="D126" s="107">
        <f t="shared" si="19"/>
        <v>0</v>
      </c>
      <c r="E126" s="107">
        <f t="shared" si="19"/>
        <v>0</v>
      </c>
      <c r="F126" s="27">
        <f t="shared" si="20"/>
        <v>0</v>
      </c>
      <c r="G126" s="27">
        <f t="shared" si="20"/>
        <v>0</v>
      </c>
      <c r="H126" s="27">
        <f t="shared" si="21"/>
        <v>0</v>
      </c>
      <c r="I126" s="27">
        <f t="shared" si="22"/>
        <v>0</v>
      </c>
      <c r="J126" s="27">
        <f t="shared" si="23"/>
        <v>0</v>
      </c>
      <c r="K126" s="27">
        <f t="shared" si="24"/>
        <v>0</v>
      </c>
      <c r="L126" s="27">
        <f t="shared" si="25"/>
        <v>0</v>
      </c>
      <c r="M126" s="27">
        <f t="shared" ca="1" si="17"/>
        <v>3.2249868495307071E-3</v>
      </c>
      <c r="N126" s="27">
        <f t="shared" ca="1" si="26"/>
        <v>0</v>
      </c>
      <c r="O126" s="25">
        <f t="shared" ca="1" si="27"/>
        <v>0</v>
      </c>
      <c r="P126" s="27">
        <f t="shared" ca="1" si="28"/>
        <v>0</v>
      </c>
      <c r="Q126" s="27">
        <f t="shared" ca="1" si="29"/>
        <v>0</v>
      </c>
      <c r="R126">
        <f t="shared" ca="1" si="18"/>
        <v>-3.2249868495307071E-3</v>
      </c>
    </row>
    <row r="127" spans="1:18" x14ac:dyDescent="0.2">
      <c r="A127" s="105"/>
      <c r="B127" s="105"/>
      <c r="C127" s="105"/>
      <c r="D127" s="107">
        <f t="shared" si="19"/>
        <v>0</v>
      </c>
      <c r="E127" s="107">
        <f t="shared" si="19"/>
        <v>0</v>
      </c>
      <c r="F127" s="27">
        <f t="shared" si="20"/>
        <v>0</v>
      </c>
      <c r="G127" s="27">
        <f t="shared" si="20"/>
        <v>0</v>
      </c>
      <c r="H127" s="27">
        <f t="shared" si="21"/>
        <v>0</v>
      </c>
      <c r="I127" s="27">
        <f t="shared" si="22"/>
        <v>0</v>
      </c>
      <c r="J127" s="27">
        <f t="shared" si="23"/>
        <v>0</v>
      </c>
      <c r="K127" s="27">
        <f t="shared" si="24"/>
        <v>0</v>
      </c>
      <c r="L127" s="27">
        <f t="shared" si="25"/>
        <v>0</v>
      </c>
      <c r="M127" s="27">
        <f t="shared" ca="1" si="17"/>
        <v>3.2249868495307071E-3</v>
      </c>
      <c r="N127" s="27">
        <f t="shared" ca="1" si="26"/>
        <v>0</v>
      </c>
      <c r="O127" s="25">
        <f t="shared" ca="1" si="27"/>
        <v>0</v>
      </c>
      <c r="P127" s="27">
        <f t="shared" ca="1" si="28"/>
        <v>0</v>
      </c>
      <c r="Q127" s="27">
        <f t="shared" ca="1" si="29"/>
        <v>0</v>
      </c>
      <c r="R127">
        <f t="shared" ca="1" si="18"/>
        <v>-3.2249868495307071E-3</v>
      </c>
    </row>
    <row r="128" spans="1:18" x14ac:dyDescent="0.2">
      <c r="A128" s="105"/>
      <c r="B128" s="105"/>
      <c r="C128" s="105"/>
      <c r="D128" s="107">
        <f t="shared" si="19"/>
        <v>0</v>
      </c>
      <c r="E128" s="107">
        <f t="shared" si="19"/>
        <v>0</v>
      </c>
      <c r="F128" s="27">
        <f t="shared" si="20"/>
        <v>0</v>
      </c>
      <c r="G128" s="27">
        <f t="shared" si="20"/>
        <v>0</v>
      </c>
      <c r="H128" s="27">
        <f t="shared" si="21"/>
        <v>0</v>
      </c>
      <c r="I128" s="27">
        <f t="shared" si="22"/>
        <v>0</v>
      </c>
      <c r="J128" s="27">
        <f t="shared" si="23"/>
        <v>0</v>
      </c>
      <c r="K128" s="27">
        <f t="shared" si="24"/>
        <v>0</v>
      </c>
      <c r="L128" s="27">
        <f t="shared" si="25"/>
        <v>0</v>
      </c>
      <c r="M128" s="27">
        <f t="shared" ca="1" si="17"/>
        <v>3.2249868495307071E-3</v>
      </c>
      <c r="N128" s="27">
        <f t="shared" ca="1" si="26"/>
        <v>0</v>
      </c>
      <c r="O128" s="25">
        <f t="shared" ca="1" si="27"/>
        <v>0</v>
      </c>
      <c r="P128" s="27">
        <f t="shared" ca="1" si="28"/>
        <v>0</v>
      </c>
      <c r="Q128" s="27">
        <f t="shared" ca="1" si="29"/>
        <v>0</v>
      </c>
      <c r="R128">
        <f t="shared" ca="1" si="18"/>
        <v>-3.2249868495307071E-3</v>
      </c>
    </row>
    <row r="129" spans="1:18" x14ac:dyDescent="0.2">
      <c r="A129" s="105"/>
      <c r="B129" s="105"/>
      <c r="C129" s="105"/>
      <c r="D129" s="107">
        <f t="shared" si="19"/>
        <v>0</v>
      </c>
      <c r="E129" s="107">
        <f t="shared" si="19"/>
        <v>0</v>
      </c>
      <c r="F129" s="27">
        <f t="shared" si="20"/>
        <v>0</v>
      </c>
      <c r="G129" s="27">
        <f t="shared" si="20"/>
        <v>0</v>
      </c>
      <c r="H129" s="27">
        <f t="shared" si="21"/>
        <v>0</v>
      </c>
      <c r="I129" s="27">
        <f t="shared" si="22"/>
        <v>0</v>
      </c>
      <c r="J129" s="27">
        <f t="shared" si="23"/>
        <v>0</v>
      </c>
      <c r="K129" s="27">
        <f t="shared" si="24"/>
        <v>0</v>
      </c>
      <c r="L129" s="27">
        <f t="shared" si="25"/>
        <v>0</v>
      </c>
      <c r="M129" s="27">
        <f t="shared" ca="1" si="17"/>
        <v>3.2249868495307071E-3</v>
      </c>
      <c r="N129" s="27">
        <f t="shared" ca="1" si="26"/>
        <v>0</v>
      </c>
      <c r="O129" s="25">
        <f t="shared" ca="1" si="27"/>
        <v>0</v>
      </c>
      <c r="P129" s="27">
        <f t="shared" ca="1" si="28"/>
        <v>0</v>
      </c>
      <c r="Q129" s="27">
        <f t="shared" ca="1" si="29"/>
        <v>0</v>
      </c>
      <c r="R129">
        <f t="shared" ca="1" si="18"/>
        <v>-3.2249868495307071E-3</v>
      </c>
    </row>
    <row r="130" spans="1:18" x14ac:dyDescent="0.2">
      <c r="A130" s="105"/>
      <c r="B130" s="105"/>
      <c r="C130" s="105"/>
      <c r="D130" s="107">
        <f t="shared" si="19"/>
        <v>0</v>
      </c>
      <c r="E130" s="107">
        <f t="shared" si="19"/>
        <v>0</v>
      </c>
      <c r="F130" s="27">
        <f t="shared" si="20"/>
        <v>0</v>
      </c>
      <c r="G130" s="27">
        <f t="shared" si="20"/>
        <v>0</v>
      </c>
      <c r="H130" s="27">
        <f t="shared" si="21"/>
        <v>0</v>
      </c>
      <c r="I130" s="27">
        <f t="shared" si="22"/>
        <v>0</v>
      </c>
      <c r="J130" s="27">
        <f t="shared" si="23"/>
        <v>0</v>
      </c>
      <c r="K130" s="27">
        <f t="shared" si="24"/>
        <v>0</v>
      </c>
      <c r="L130" s="27">
        <f t="shared" si="25"/>
        <v>0</v>
      </c>
      <c r="M130" s="27">
        <f t="shared" ca="1" si="17"/>
        <v>3.2249868495307071E-3</v>
      </c>
      <c r="N130" s="27">
        <f t="shared" ca="1" si="26"/>
        <v>0</v>
      </c>
      <c r="O130" s="25">
        <f t="shared" ca="1" si="27"/>
        <v>0</v>
      </c>
      <c r="P130" s="27">
        <f t="shared" ca="1" si="28"/>
        <v>0</v>
      </c>
      <c r="Q130" s="27">
        <f t="shared" ca="1" si="29"/>
        <v>0</v>
      </c>
      <c r="R130">
        <f t="shared" ca="1" si="18"/>
        <v>-3.2249868495307071E-3</v>
      </c>
    </row>
    <row r="131" spans="1:18" x14ac:dyDescent="0.2">
      <c r="A131" s="105"/>
      <c r="B131" s="105"/>
      <c r="C131" s="105"/>
      <c r="D131" s="107">
        <f t="shared" si="19"/>
        <v>0</v>
      </c>
      <c r="E131" s="107">
        <f t="shared" si="19"/>
        <v>0</v>
      </c>
      <c r="F131" s="27">
        <f t="shared" si="20"/>
        <v>0</v>
      </c>
      <c r="G131" s="27">
        <f t="shared" si="20"/>
        <v>0</v>
      </c>
      <c r="H131" s="27">
        <f t="shared" si="21"/>
        <v>0</v>
      </c>
      <c r="I131" s="27">
        <f t="shared" si="22"/>
        <v>0</v>
      </c>
      <c r="J131" s="27">
        <f t="shared" si="23"/>
        <v>0</v>
      </c>
      <c r="K131" s="27">
        <f t="shared" si="24"/>
        <v>0</v>
      </c>
      <c r="L131" s="27">
        <f t="shared" si="25"/>
        <v>0</v>
      </c>
      <c r="M131" s="27">
        <f t="shared" ca="1" si="17"/>
        <v>3.2249868495307071E-3</v>
      </c>
      <c r="N131" s="27">
        <f t="shared" ca="1" si="26"/>
        <v>0</v>
      </c>
      <c r="O131" s="25">
        <f t="shared" ca="1" si="27"/>
        <v>0</v>
      </c>
      <c r="P131" s="27">
        <f t="shared" ca="1" si="28"/>
        <v>0</v>
      </c>
      <c r="Q131" s="27">
        <f t="shared" ca="1" si="29"/>
        <v>0</v>
      </c>
      <c r="R131">
        <f t="shared" ca="1" si="18"/>
        <v>-3.2249868495307071E-3</v>
      </c>
    </row>
    <row r="132" spans="1:18" x14ac:dyDescent="0.2">
      <c r="A132" s="105"/>
      <c r="B132" s="105"/>
      <c r="C132" s="105"/>
      <c r="D132" s="107">
        <f t="shared" si="19"/>
        <v>0</v>
      </c>
      <c r="E132" s="107">
        <f t="shared" si="19"/>
        <v>0</v>
      </c>
      <c r="F132" s="27">
        <f t="shared" si="20"/>
        <v>0</v>
      </c>
      <c r="G132" s="27">
        <f t="shared" si="20"/>
        <v>0</v>
      </c>
      <c r="H132" s="27">
        <f t="shared" si="21"/>
        <v>0</v>
      </c>
      <c r="I132" s="27">
        <f t="shared" si="22"/>
        <v>0</v>
      </c>
      <c r="J132" s="27">
        <f t="shared" si="23"/>
        <v>0</v>
      </c>
      <c r="K132" s="27">
        <f t="shared" si="24"/>
        <v>0</v>
      </c>
      <c r="L132" s="27">
        <f t="shared" si="25"/>
        <v>0</v>
      </c>
      <c r="M132" s="27">
        <f t="shared" ca="1" si="17"/>
        <v>3.2249868495307071E-3</v>
      </c>
      <c r="N132" s="27">
        <f t="shared" ca="1" si="26"/>
        <v>0</v>
      </c>
      <c r="O132" s="25">
        <f t="shared" ca="1" si="27"/>
        <v>0</v>
      </c>
      <c r="P132" s="27">
        <f t="shared" ca="1" si="28"/>
        <v>0</v>
      </c>
      <c r="Q132" s="27">
        <f t="shared" ca="1" si="29"/>
        <v>0</v>
      </c>
      <c r="R132">
        <f t="shared" ca="1" si="18"/>
        <v>-3.2249868495307071E-3</v>
      </c>
    </row>
    <row r="133" spans="1:18" x14ac:dyDescent="0.2">
      <c r="A133" s="105"/>
      <c r="B133" s="105"/>
      <c r="C133" s="105"/>
      <c r="D133" s="107">
        <f t="shared" si="19"/>
        <v>0</v>
      </c>
      <c r="E133" s="107">
        <f t="shared" si="19"/>
        <v>0</v>
      </c>
      <c r="F133" s="27">
        <f t="shared" si="20"/>
        <v>0</v>
      </c>
      <c r="G133" s="27">
        <f t="shared" si="20"/>
        <v>0</v>
      </c>
      <c r="H133" s="27">
        <f t="shared" si="21"/>
        <v>0</v>
      </c>
      <c r="I133" s="27">
        <f t="shared" si="22"/>
        <v>0</v>
      </c>
      <c r="J133" s="27">
        <f t="shared" si="23"/>
        <v>0</v>
      </c>
      <c r="K133" s="27">
        <f t="shared" si="24"/>
        <v>0</v>
      </c>
      <c r="L133" s="27">
        <f t="shared" si="25"/>
        <v>0</v>
      </c>
      <c r="M133" s="27">
        <f t="shared" ca="1" si="17"/>
        <v>3.2249868495307071E-3</v>
      </c>
      <c r="N133" s="27">
        <f t="shared" ca="1" si="26"/>
        <v>0</v>
      </c>
      <c r="O133" s="25">
        <f t="shared" ca="1" si="27"/>
        <v>0</v>
      </c>
      <c r="P133" s="27">
        <f t="shared" ca="1" si="28"/>
        <v>0</v>
      </c>
      <c r="Q133" s="27">
        <f t="shared" ca="1" si="29"/>
        <v>0</v>
      </c>
      <c r="R133">
        <f t="shared" ca="1" si="18"/>
        <v>-3.2249868495307071E-3</v>
      </c>
    </row>
    <row r="134" spans="1:18" x14ac:dyDescent="0.2">
      <c r="A134" s="105"/>
      <c r="B134" s="105"/>
      <c r="C134" s="105"/>
      <c r="D134" s="107">
        <f t="shared" si="19"/>
        <v>0</v>
      </c>
      <c r="E134" s="107">
        <f t="shared" si="19"/>
        <v>0</v>
      </c>
      <c r="F134" s="27">
        <f t="shared" si="20"/>
        <v>0</v>
      </c>
      <c r="G134" s="27">
        <f t="shared" si="20"/>
        <v>0</v>
      </c>
      <c r="H134" s="27">
        <f t="shared" si="21"/>
        <v>0</v>
      </c>
      <c r="I134" s="27">
        <f t="shared" si="22"/>
        <v>0</v>
      </c>
      <c r="J134" s="27">
        <f t="shared" si="23"/>
        <v>0</v>
      </c>
      <c r="K134" s="27">
        <f t="shared" si="24"/>
        <v>0</v>
      </c>
      <c r="L134" s="27">
        <f t="shared" si="25"/>
        <v>0</v>
      </c>
      <c r="M134" s="27">
        <f t="shared" ca="1" si="17"/>
        <v>3.2249868495307071E-3</v>
      </c>
      <c r="N134" s="27">
        <f t="shared" ca="1" si="26"/>
        <v>0</v>
      </c>
      <c r="O134" s="25">
        <f t="shared" ca="1" si="27"/>
        <v>0</v>
      </c>
      <c r="P134" s="27">
        <f t="shared" ca="1" si="28"/>
        <v>0</v>
      </c>
      <c r="Q134" s="27">
        <f t="shared" ca="1" si="29"/>
        <v>0</v>
      </c>
      <c r="R134">
        <f t="shared" ca="1" si="18"/>
        <v>-3.2249868495307071E-3</v>
      </c>
    </row>
    <row r="135" spans="1:18" x14ac:dyDescent="0.2">
      <c r="A135" s="105"/>
      <c r="B135" s="105"/>
      <c r="C135" s="105"/>
      <c r="D135" s="107">
        <f t="shared" si="19"/>
        <v>0</v>
      </c>
      <c r="E135" s="107">
        <f t="shared" si="19"/>
        <v>0</v>
      </c>
      <c r="F135" s="27">
        <f t="shared" si="20"/>
        <v>0</v>
      </c>
      <c r="G135" s="27">
        <f t="shared" si="20"/>
        <v>0</v>
      </c>
      <c r="H135" s="27">
        <f t="shared" si="21"/>
        <v>0</v>
      </c>
      <c r="I135" s="27">
        <f t="shared" si="22"/>
        <v>0</v>
      </c>
      <c r="J135" s="27">
        <f t="shared" si="23"/>
        <v>0</v>
      </c>
      <c r="K135" s="27">
        <f t="shared" si="24"/>
        <v>0</v>
      </c>
      <c r="L135" s="27">
        <f t="shared" si="25"/>
        <v>0</v>
      </c>
      <c r="M135" s="27">
        <f t="shared" ca="1" si="17"/>
        <v>3.2249868495307071E-3</v>
      </c>
      <c r="N135" s="27">
        <f t="shared" ca="1" si="26"/>
        <v>0</v>
      </c>
      <c r="O135" s="25">
        <f t="shared" ca="1" si="27"/>
        <v>0</v>
      </c>
      <c r="P135" s="27">
        <f t="shared" ca="1" si="28"/>
        <v>0</v>
      </c>
      <c r="Q135" s="27">
        <f t="shared" ca="1" si="29"/>
        <v>0</v>
      </c>
      <c r="R135">
        <f t="shared" ca="1" si="18"/>
        <v>-3.2249868495307071E-3</v>
      </c>
    </row>
    <row r="136" spans="1:18" x14ac:dyDescent="0.2">
      <c r="A136" s="105"/>
      <c r="B136" s="105"/>
      <c r="C136" s="105"/>
      <c r="D136" s="107">
        <f t="shared" si="19"/>
        <v>0</v>
      </c>
      <c r="E136" s="107">
        <f t="shared" si="19"/>
        <v>0</v>
      </c>
      <c r="F136" s="27">
        <f t="shared" si="20"/>
        <v>0</v>
      </c>
      <c r="G136" s="27">
        <f t="shared" si="20"/>
        <v>0</v>
      </c>
      <c r="H136" s="27">
        <f t="shared" si="21"/>
        <v>0</v>
      </c>
      <c r="I136" s="27">
        <f t="shared" si="22"/>
        <v>0</v>
      </c>
      <c r="J136" s="27">
        <f t="shared" si="23"/>
        <v>0</v>
      </c>
      <c r="K136" s="27">
        <f t="shared" si="24"/>
        <v>0</v>
      </c>
      <c r="L136" s="27">
        <f t="shared" si="25"/>
        <v>0</v>
      </c>
      <c r="M136" s="27">
        <f t="shared" ca="1" si="17"/>
        <v>3.2249868495307071E-3</v>
      </c>
      <c r="N136" s="27">
        <f t="shared" ca="1" si="26"/>
        <v>0</v>
      </c>
      <c r="O136" s="25">
        <f t="shared" ca="1" si="27"/>
        <v>0</v>
      </c>
      <c r="P136" s="27">
        <f t="shared" ca="1" si="28"/>
        <v>0</v>
      </c>
      <c r="Q136" s="27">
        <f t="shared" ca="1" si="29"/>
        <v>0</v>
      </c>
      <c r="R136">
        <f t="shared" ca="1" si="18"/>
        <v>-3.2249868495307071E-3</v>
      </c>
    </row>
    <row r="137" spans="1:18" x14ac:dyDescent="0.2">
      <c r="A137" s="105"/>
      <c r="B137" s="105"/>
      <c r="C137" s="105"/>
      <c r="D137" s="107">
        <f t="shared" si="19"/>
        <v>0</v>
      </c>
      <c r="E137" s="107">
        <f t="shared" si="19"/>
        <v>0</v>
      </c>
      <c r="F137" s="27">
        <f t="shared" si="20"/>
        <v>0</v>
      </c>
      <c r="G137" s="27">
        <f t="shared" si="20"/>
        <v>0</v>
      </c>
      <c r="H137" s="27">
        <f t="shared" si="21"/>
        <v>0</v>
      </c>
      <c r="I137" s="27">
        <f t="shared" si="22"/>
        <v>0</v>
      </c>
      <c r="J137" s="27">
        <f t="shared" si="23"/>
        <v>0</v>
      </c>
      <c r="K137" s="27">
        <f t="shared" si="24"/>
        <v>0</v>
      </c>
      <c r="L137" s="27">
        <f t="shared" si="25"/>
        <v>0</v>
      </c>
      <c r="M137" s="27">
        <f t="shared" ca="1" si="17"/>
        <v>3.2249868495307071E-3</v>
      </c>
      <c r="N137" s="27">
        <f t="shared" ca="1" si="26"/>
        <v>0</v>
      </c>
      <c r="O137" s="25">
        <f t="shared" ca="1" si="27"/>
        <v>0</v>
      </c>
      <c r="P137" s="27">
        <f t="shared" ca="1" si="28"/>
        <v>0</v>
      </c>
      <c r="Q137" s="27">
        <f t="shared" ca="1" si="29"/>
        <v>0</v>
      </c>
      <c r="R137">
        <f t="shared" ca="1" si="18"/>
        <v>-3.2249868495307071E-3</v>
      </c>
    </row>
    <row r="138" spans="1:18" x14ac:dyDescent="0.2">
      <c r="A138" s="105"/>
      <c r="B138" s="105"/>
      <c r="C138" s="105"/>
      <c r="D138" s="107">
        <f t="shared" si="19"/>
        <v>0</v>
      </c>
      <c r="E138" s="107">
        <f t="shared" si="19"/>
        <v>0</v>
      </c>
      <c r="F138" s="27">
        <f t="shared" si="20"/>
        <v>0</v>
      </c>
      <c r="G138" s="27">
        <f t="shared" si="20"/>
        <v>0</v>
      </c>
      <c r="H138" s="27">
        <f t="shared" si="21"/>
        <v>0</v>
      </c>
      <c r="I138" s="27">
        <f t="shared" si="22"/>
        <v>0</v>
      </c>
      <c r="J138" s="27">
        <f t="shared" si="23"/>
        <v>0</v>
      </c>
      <c r="K138" s="27">
        <f t="shared" si="24"/>
        <v>0</v>
      </c>
      <c r="L138" s="27">
        <f t="shared" si="25"/>
        <v>0</v>
      </c>
      <c r="M138" s="27">
        <f t="shared" ca="1" si="17"/>
        <v>3.2249868495307071E-3</v>
      </c>
      <c r="N138" s="27">
        <f t="shared" ca="1" si="26"/>
        <v>0</v>
      </c>
      <c r="O138" s="25">
        <f t="shared" ca="1" si="27"/>
        <v>0</v>
      </c>
      <c r="P138" s="27">
        <f t="shared" ca="1" si="28"/>
        <v>0</v>
      </c>
      <c r="Q138" s="27">
        <f t="shared" ca="1" si="29"/>
        <v>0</v>
      </c>
      <c r="R138">
        <f t="shared" ca="1" si="18"/>
        <v>-3.2249868495307071E-3</v>
      </c>
    </row>
    <row r="139" spans="1:18" x14ac:dyDescent="0.2">
      <c r="A139" s="105"/>
      <c r="B139" s="105"/>
      <c r="C139" s="105"/>
      <c r="D139" s="107">
        <f t="shared" si="19"/>
        <v>0</v>
      </c>
      <c r="E139" s="107">
        <f t="shared" si="19"/>
        <v>0</v>
      </c>
      <c r="F139" s="27">
        <f t="shared" si="20"/>
        <v>0</v>
      </c>
      <c r="G139" s="27">
        <f t="shared" si="20"/>
        <v>0</v>
      </c>
      <c r="H139" s="27">
        <f t="shared" si="21"/>
        <v>0</v>
      </c>
      <c r="I139" s="27">
        <f t="shared" si="22"/>
        <v>0</v>
      </c>
      <c r="J139" s="27">
        <f t="shared" si="23"/>
        <v>0</v>
      </c>
      <c r="K139" s="27">
        <f t="shared" si="24"/>
        <v>0</v>
      </c>
      <c r="L139" s="27">
        <f t="shared" si="25"/>
        <v>0</v>
      </c>
      <c r="M139" s="27">
        <f t="shared" ca="1" si="17"/>
        <v>3.2249868495307071E-3</v>
      </c>
      <c r="N139" s="27">
        <f t="shared" ca="1" si="26"/>
        <v>0</v>
      </c>
      <c r="O139" s="25">
        <f t="shared" ca="1" si="27"/>
        <v>0</v>
      </c>
      <c r="P139" s="27">
        <f t="shared" ca="1" si="28"/>
        <v>0</v>
      </c>
      <c r="Q139" s="27">
        <f t="shared" ca="1" si="29"/>
        <v>0</v>
      </c>
      <c r="R139">
        <f t="shared" ca="1" si="18"/>
        <v>-3.2249868495307071E-3</v>
      </c>
    </row>
    <row r="140" spans="1:18" x14ac:dyDescent="0.2">
      <c r="A140" s="105"/>
      <c r="B140" s="105"/>
      <c r="C140" s="105"/>
      <c r="D140" s="107">
        <f t="shared" si="19"/>
        <v>0</v>
      </c>
      <c r="E140" s="107">
        <f t="shared" si="19"/>
        <v>0</v>
      </c>
      <c r="F140" s="27">
        <f t="shared" si="20"/>
        <v>0</v>
      </c>
      <c r="G140" s="27">
        <f t="shared" si="20"/>
        <v>0</v>
      </c>
      <c r="H140" s="27">
        <f t="shared" si="21"/>
        <v>0</v>
      </c>
      <c r="I140" s="27">
        <f t="shared" si="22"/>
        <v>0</v>
      </c>
      <c r="J140" s="27">
        <f t="shared" si="23"/>
        <v>0</v>
      </c>
      <c r="K140" s="27">
        <f t="shared" si="24"/>
        <v>0</v>
      </c>
      <c r="L140" s="27">
        <f t="shared" si="25"/>
        <v>0</v>
      </c>
      <c r="M140" s="27">
        <f t="shared" ca="1" si="17"/>
        <v>3.2249868495307071E-3</v>
      </c>
      <c r="N140" s="27">
        <f t="shared" ca="1" si="26"/>
        <v>0</v>
      </c>
      <c r="O140" s="25">
        <f t="shared" ca="1" si="27"/>
        <v>0</v>
      </c>
      <c r="P140" s="27">
        <f t="shared" ca="1" si="28"/>
        <v>0</v>
      </c>
      <c r="Q140" s="27">
        <f t="shared" ca="1" si="29"/>
        <v>0</v>
      </c>
      <c r="R140">
        <f t="shared" ca="1" si="18"/>
        <v>-3.2249868495307071E-3</v>
      </c>
    </row>
    <row r="141" spans="1:18" x14ac:dyDescent="0.2">
      <c r="A141" s="105"/>
      <c r="B141" s="105"/>
      <c r="C141" s="105"/>
      <c r="D141" s="107">
        <f t="shared" si="19"/>
        <v>0</v>
      </c>
      <c r="E141" s="107">
        <f t="shared" si="19"/>
        <v>0</v>
      </c>
      <c r="F141" s="27">
        <f t="shared" si="20"/>
        <v>0</v>
      </c>
      <c r="G141" s="27">
        <f t="shared" si="20"/>
        <v>0</v>
      </c>
      <c r="H141" s="27">
        <f t="shared" si="21"/>
        <v>0</v>
      </c>
      <c r="I141" s="27">
        <f t="shared" si="22"/>
        <v>0</v>
      </c>
      <c r="J141" s="27">
        <f t="shared" si="23"/>
        <v>0</v>
      </c>
      <c r="K141" s="27">
        <f t="shared" si="24"/>
        <v>0</v>
      </c>
      <c r="L141" s="27">
        <f t="shared" si="25"/>
        <v>0</v>
      </c>
      <c r="M141" s="27">
        <f t="shared" ca="1" si="17"/>
        <v>3.2249868495307071E-3</v>
      </c>
      <c r="N141" s="27">
        <f t="shared" ca="1" si="26"/>
        <v>0</v>
      </c>
      <c r="O141" s="25">
        <f t="shared" ca="1" si="27"/>
        <v>0</v>
      </c>
      <c r="P141" s="27">
        <f t="shared" ca="1" si="28"/>
        <v>0</v>
      </c>
      <c r="Q141" s="27">
        <f t="shared" ca="1" si="29"/>
        <v>0</v>
      </c>
      <c r="R141">
        <f t="shared" ca="1" si="18"/>
        <v>-3.2249868495307071E-3</v>
      </c>
    </row>
    <row r="142" spans="1:18" x14ac:dyDescent="0.2">
      <c r="A142" s="105"/>
      <c r="B142" s="105"/>
      <c r="C142" s="105"/>
      <c r="D142" s="107">
        <f t="shared" si="19"/>
        <v>0</v>
      </c>
      <c r="E142" s="107">
        <f t="shared" si="19"/>
        <v>0</v>
      </c>
      <c r="F142" s="27">
        <f t="shared" si="20"/>
        <v>0</v>
      </c>
      <c r="G142" s="27">
        <f t="shared" si="20"/>
        <v>0</v>
      </c>
      <c r="H142" s="27">
        <f t="shared" si="21"/>
        <v>0</v>
      </c>
      <c r="I142" s="27">
        <f t="shared" si="22"/>
        <v>0</v>
      </c>
      <c r="J142" s="27">
        <f t="shared" si="23"/>
        <v>0</v>
      </c>
      <c r="K142" s="27">
        <f t="shared" si="24"/>
        <v>0</v>
      </c>
      <c r="L142" s="27">
        <f t="shared" si="25"/>
        <v>0</v>
      </c>
      <c r="M142" s="27">
        <f t="shared" ca="1" si="17"/>
        <v>3.2249868495307071E-3</v>
      </c>
      <c r="N142" s="27">
        <f t="shared" ca="1" si="26"/>
        <v>0</v>
      </c>
      <c r="O142" s="25">
        <f t="shared" ca="1" si="27"/>
        <v>0</v>
      </c>
      <c r="P142" s="27">
        <f t="shared" ca="1" si="28"/>
        <v>0</v>
      </c>
      <c r="Q142" s="27">
        <f t="shared" ca="1" si="29"/>
        <v>0</v>
      </c>
      <c r="R142">
        <f t="shared" ca="1" si="18"/>
        <v>-3.2249868495307071E-3</v>
      </c>
    </row>
    <row r="143" spans="1:18" x14ac:dyDescent="0.2">
      <c r="A143" s="105"/>
      <c r="B143" s="105"/>
      <c r="C143" s="105"/>
      <c r="D143" s="107">
        <f t="shared" ref="D143:E206" si="30">A143/A$18</f>
        <v>0</v>
      </c>
      <c r="E143" s="107">
        <f t="shared" si="30"/>
        <v>0</v>
      </c>
      <c r="F143" s="27">
        <f t="shared" ref="F143:G206" si="31">$C143*D143</f>
        <v>0</v>
      </c>
      <c r="G143" s="27">
        <f t="shared" si="31"/>
        <v>0</v>
      </c>
      <c r="H143" s="27">
        <f t="shared" si="21"/>
        <v>0</v>
      </c>
      <c r="I143" s="27">
        <f t="shared" si="22"/>
        <v>0</v>
      </c>
      <c r="J143" s="27">
        <f t="shared" si="23"/>
        <v>0</v>
      </c>
      <c r="K143" s="27">
        <f t="shared" si="24"/>
        <v>0</v>
      </c>
      <c r="L143" s="27">
        <f t="shared" si="25"/>
        <v>0</v>
      </c>
      <c r="M143" s="27">
        <f t="shared" ca="1" si="17"/>
        <v>3.2249868495307071E-3</v>
      </c>
      <c r="N143" s="27">
        <f t="shared" ca="1" si="26"/>
        <v>0</v>
      </c>
      <c r="O143" s="25">
        <f t="shared" ca="1" si="27"/>
        <v>0</v>
      </c>
      <c r="P143" s="27">
        <f t="shared" ca="1" si="28"/>
        <v>0</v>
      </c>
      <c r="Q143" s="27">
        <f t="shared" ca="1" si="29"/>
        <v>0</v>
      </c>
      <c r="R143">
        <f t="shared" ca="1" si="18"/>
        <v>-3.2249868495307071E-3</v>
      </c>
    </row>
    <row r="144" spans="1:18" x14ac:dyDescent="0.2">
      <c r="A144" s="105"/>
      <c r="B144" s="105"/>
      <c r="C144" s="105"/>
      <c r="D144" s="107">
        <f t="shared" si="30"/>
        <v>0</v>
      </c>
      <c r="E144" s="107">
        <f t="shared" si="30"/>
        <v>0</v>
      </c>
      <c r="F144" s="27">
        <f t="shared" si="31"/>
        <v>0</v>
      </c>
      <c r="G144" s="27">
        <f t="shared" si="31"/>
        <v>0</v>
      </c>
      <c r="H144" s="27">
        <f t="shared" si="21"/>
        <v>0</v>
      </c>
      <c r="I144" s="27">
        <f t="shared" si="22"/>
        <v>0</v>
      </c>
      <c r="J144" s="27">
        <f t="shared" si="23"/>
        <v>0</v>
      </c>
      <c r="K144" s="27">
        <f t="shared" si="24"/>
        <v>0</v>
      </c>
      <c r="L144" s="27">
        <f t="shared" si="25"/>
        <v>0</v>
      </c>
      <c r="M144" s="27">
        <f t="shared" ca="1" si="17"/>
        <v>3.2249868495307071E-3</v>
      </c>
      <c r="N144" s="27">
        <f t="shared" ca="1" si="26"/>
        <v>0</v>
      </c>
      <c r="O144" s="25">
        <f t="shared" ca="1" si="27"/>
        <v>0</v>
      </c>
      <c r="P144" s="27">
        <f t="shared" ca="1" si="28"/>
        <v>0</v>
      </c>
      <c r="Q144" s="27">
        <f t="shared" ca="1" si="29"/>
        <v>0</v>
      </c>
      <c r="R144">
        <f t="shared" ca="1" si="18"/>
        <v>-3.2249868495307071E-3</v>
      </c>
    </row>
    <row r="145" spans="1:18" x14ac:dyDescent="0.2">
      <c r="A145" s="105"/>
      <c r="B145" s="105"/>
      <c r="C145" s="105"/>
      <c r="D145" s="107">
        <f t="shared" si="30"/>
        <v>0</v>
      </c>
      <c r="E145" s="107">
        <f t="shared" si="30"/>
        <v>0</v>
      </c>
      <c r="F145" s="27">
        <f t="shared" si="31"/>
        <v>0</v>
      </c>
      <c r="G145" s="27">
        <f t="shared" si="31"/>
        <v>0</v>
      </c>
      <c r="H145" s="27">
        <f t="shared" si="21"/>
        <v>0</v>
      </c>
      <c r="I145" s="27">
        <f t="shared" si="22"/>
        <v>0</v>
      </c>
      <c r="J145" s="27">
        <f t="shared" si="23"/>
        <v>0</v>
      </c>
      <c r="K145" s="27">
        <f t="shared" si="24"/>
        <v>0</v>
      </c>
      <c r="L145" s="27">
        <f t="shared" si="25"/>
        <v>0</v>
      </c>
      <c r="M145" s="27">
        <f t="shared" ca="1" si="17"/>
        <v>3.2249868495307071E-3</v>
      </c>
      <c r="N145" s="27">
        <f t="shared" ca="1" si="26"/>
        <v>0</v>
      </c>
      <c r="O145" s="25">
        <f t="shared" ca="1" si="27"/>
        <v>0</v>
      </c>
      <c r="P145" s="27">
        <f t="shared" ca="1" si="28"/>
        <v>0</v>
      </c>
      <c r="Q145" s="27">
        <f t="shared" ca="1" si="29"/>
        <v>0</v>
      </c>
      <c r="R145">
        <f t="shared" ca="1" si="18"/>
        <v>-3.2249868495307071E-3</v>
      </c>
    </row>
    <row r="146" spans="1:18" x14ac:dyDescent="0.2">
      <c r="A146" s="105"/>
      <c r="B146" s="105"/>
      <c r="C146" s="105"/>
      <c r="D146" s="107">
        <f t="shared" si="30"/>
        <v>0</v>
      </c>
      <c r="E146" s="107">
        <f t="shared" si="30"/>
        <v>0</v>
      </c>
      <c r="F146" s="27">
        <f t="shared" si="31"/>
        <v>0</v>
      </c>
      <c r="G146" s="27">
        <f t="shared" si="31"/>
        <v>0</v>
      </c>
      <c r="H146" s="27">
        <f t="shared" si="21"/>
        <v>0</v>
      </c>
      <c r="I146" s="27">
        <f t="shared" si="22"/>
        <v>0</v>
      </c>
      <c r="J146" s="27">
        <f t="shared" si="23"/>
        <v>0</v>
      </c>
      <c r="K146" s="27">
        <f t="shared" si="24"/>
        <v>0</v>
      </c>
      <c r="L146" s="27">
        <f t="shared" si="25"/>
        <v>0</v>
      </c>
      <c r="M146" s="27">
        <f t="shared" ca="1" si="17"/>
        <v>3.2249868495307071E-3</v>
      </c>
      <c r="N146" s="27">
        <f t="shared" ca="1" si="26"/>
        <v>0</v>
      </c>
      <c r="O146" s="25">
        <f t="shared" ca="1" si="27"/>
        <v>0</v>
      </c>
      <c r="P146" s="27">
        <f t="shared" ca="1" si="28"/>
        <v>0</v>
      </c>
      <c r="Q146" s="27">
        <f t="shared" ca="1" si="29"/>
        <v>0</v>
      </c>
      <c r="R146">
        <f t="shared" ca="1" si="18"/>
        <v>-3.2249868495307071E-3</v>
      </c>
    </row>
    <row r="147" spans="1:18" x14ac:dyDescent="0.2">
      <c r="A147" s="105"/>
      <c r="B147" s="105"/>
      <c r="C147" s="105"/>
      <c r="D147" s="107">
        <f t="shared" si="30"/>
        <v>0</v>
      </c>
      <c r="E147" s="107">
        <f t="shared" si="30"/>
        <v>0</v>
      </c>
      <c r="F147" s="27">
        <f t="shared" si="31"/>
        <v>0</v>
      </c>
      <c r="G147" s="27">
        <f t="shared" si="31"/>
        <v>0</v>
      </c>
      <c r="H147" s="27">
        <f t="shared" si="21"/>
        <v>0</v>
      </c>
      <c r="I147" s="27">
        <f t="shared" si="22"/>
        <v>0</v>
      </c>
      <c r="J147" s="27">
        <f t="shared" si="23"/>
        <v>0</v>
      </c>
      <c r="K147" s="27">
        <f t="shared" si="24"/>
        <v>0</v>
      </c>
      <c r="L147" s="27">
        <f t="shared" si="25"/>
        <v>0</v>
      </c>
      <c r="M147" s="27">
        <f t="shared" ref="M147:M210" ca="1" si="32">+E$4+E$5*D147+E$6*D147^2</f>
        <v>3.2249868495307071E-3</v>
      </c>
      <c r="N147" s="27">
        <f t="shared" ca="1" si="26"/>
        <v>0</v>
      </c>
      <c r="O147" s="25">
        <f t="shared" ca="1" si="27"/>
        <v>0</v>
      </c>
      <c r="P147" s="27">
        <f t="shared" ca="1" si="28"/>
        <v>0</v>
      </c>
      <c r="Q147" s="27">
        <f t="shared" ca="1" si="29"/>
        <v>0</v>
      </c>
      <c r="R147">
        <f t="shared" ref="R147:R210" ca="1" si="33">+E147-M147</f>
        <v>-3.2249868495307071E-3</v>
      </c>
    </row>
    <row r="148" spans="1:18" x14ac:dyDescent="0.2">
      <c r="A148" s="105"/>
      <c r="B148" s="105"/>
      <c r="C148" s="105"/>
      <c r="D148" s="107">
        <f t="shared" si="30"/>
        <v>0</v>
      </c>
      <c r="E148" s="107">
        <f t="shared" si="30"/>
        <v>0</v>
      </c>
      <c r="F148" s="27">
        <f t="shared" si="31"/>
        <v>0</v>
      </c>
      <c r="G148" s="27">
        <f t="shared" si="31"/>
        <v>0</v>
      </c>
      <c r="H148" s="27">
        <f t="shared" ref="H148:H211" si="34">C148*D148*D148</f>
        <v>0</v>
      </c>
      <c r="I148" s="27">
        <f t="shared" ref="I148:I211" si="35">C148*D148*D148*D148</f>
        <v>0</v>
      </c>
      <c r="J148" s="27">
        <f t="shared" ref="J148:J211" si="36">C148*D148*D148*D148*D148</f>
        <v>0</v>
      </c>
      <c r="K148" s="27">
        <f t="shared" ref="K148:K211" si="37">C148*E148*D148</f>
        <v>0</v>
      </c>
      <c r="L148" s="27">
        <f t="shared" ref="L148:L211" si="38">C148*E148*D148*D148</f>
        <v>0</v>
      </c>
      <c r="M148" s="27">
        <f t="shared" ca="1" si="32"/>
        <v>3.2249868495307071E-3</v>
      </c>
      <c r="N148" s="27">
        <f t="shared" ref="N148:N211" ca="1" si="39">C148*(M148-E148)^2</f>
        <v>0</v>
      </c>
      <c r="O148" s="25">
        <f t="shared" ref="O148:O211" ca="1" si="40">(C148*O$1-O$2*F148+O$3*H148)^2</f>
        <v>0</v>
      </c>
      <c r="P148" s="27">
        <f t="shared" ref="P148:P211" ca="1" si="41">(-C148*O$2+O$4*F148-O$5*H148)^2</f>
        <v>0</v>
      </c>
      <c r="Q148" s="27">
        <f t="shared" ref="Q148:Q211" ca="1" si="42">+(C148*O$3-F148*O$5+H148*O$6)^2</f>
        <v>0</v>
      </c>
      <c r="R148">
        <f t="shared" ca="1" si="33"/>
        <v>-3.2249868495307071E-3</v>
      </c>
    </row>
    <row r="149" spans="1:18" x14ac:dyDescent="0.2">
      <c r="A149" s="105"/>
      <c r="B149" s="105"/>
      <c r="C149" s="105"/>
      <c r="D149" s="107">
        <f t="shared" si="30"/>
        <v>0</v>
      </c>
      <c r="E149" s="107">
        <f t="shared" si="30"/>
        <v>0</v>
      </c>
      <c r="F149" s="27">
        <f t="shared" si="31"/>
        <v>0</v>
      </c>
      <c r="G149" s="27">
        <f t="shared" si="31"/>
        <v>0</v>
      </c>
      <c r="H149" s="27">
        <f t="shared" si="34"/>
        <v>0</v>
      </c>
      <c r="I149" s="27">
        <f t="shared" si="35"/>
        <v>0</v>
      </c>
      <c r="J149" s="27">
        <f t="shared" si="36"/>
        <v>0</v>
      </c>
      <c r="K149" s="27">
        <f t="shared" si="37"/>
        <v>0</v>
      </c>
      <c r="L149" s="27">
        <f t="shared" si="38"/>
        <v>0</v>
      </c>
      <c r="M149" s="27">
        <f t="shared" ca="1" si="32"/>
        <v>3.2249868495307071E-3</v>
      </c>
      <c r="N149" s="27">
        <f t="shared" ca="1" si="39"/>
        <v>0</v>
      </c>
      <c r="O149" s="25">
        <f t="shared" ca="1" si="40"/>
        <v>0</v>
      </c>
      <c r="P149" s="27">
        <f t="shared" ca="1" si="41"/>
        <v>0</v>
      </c>
      <c r="Q149" s="27">
        <f t="shared" ca="1" si="42"/>
        <v>0</v>
      </c>
      <c r="R149">
        <f t="shared" ca="1" si="33"/>
        <v>-3.2249868495307071E-3</v>
      </c>
    </row>
    <row r="150" spans="1:18" x14ac:dyDescent="0.2">
      <c r="A150" s="105"/>
      <c r="B150" s="105"/>
      <c r="C150" s="105"/>
      <c r="D150" s="107">
        <f t="shared" si="30"/>
        <v>0</v>
      </c>
      <c r="E150" s="107">
        <f t="shared" si="30"/>
        <v>0</v>
      </c>
      <c r="F150" s="27">
        <f t="shared" si="31"/>
        <v>0</v>
      </c>
      <c r="G150" s="27">
        <f t="shared" si="31"/>
        <v>0</v>
      </c>
      <c r="H150" s="27">
        <f t="shared" si="34"/>
        <v>0</v>
      </c>
      <c r="I150" s="27">
        <f t="shared" si="35"/>
        <v>0</v>
      </c>
      <c r="J150" s="27">
        <f t="shared" si="36"/>
        <v>0</v>
      </c>
      <c r="K150" s="27">
        <f t="shared" si="37"/>
        <v>0</v>
      </c>
      <c r="L150" s="27">
        <f t="shared" si="38"/>
        <v>0</v>
      </c>
      <c r="M150" s="27">
        <f t="shared" ca="1" si="32"/>
        <v>3.2249868495307071E-3</v>
      </c>
      <c r="N150" s="27">
        <f t="shared" ca="1" si="39"/>
        <v>0</v>
      </c>
      <c r="O150" s="25">
        <f t="shared" ca="1" si="40"/>
        <v>0</v>
      </c>
      <c r="P150" s="27">
        <f t="shared" ca="1" si="41"/>
        <v>0</v>
      </c>
      <c r="Q150" s="27">
        <f t="shared" ca="1" si="42"/>
        <v>0</v>
      </c>
      <c r="R150">
        <f t="shared" ca="1" si="33"/>
        <v>-3.2249868495307071E-3</v>
      </c>
    </row>
    <row r="151" spans="1:18" x14ac:dyDescent="0.2">
      <c r="A151" s="105"/>
      <c r="B151" s="105"/>
      <c r="C151" s="105"/>
      <c r="D151" s="107">
        <f t="shared" si="30"/>
        <v>0</v>
      </c>
      <c r="E151" s="107">
        <f t="shared" si="30"/>
        <v>0</v>
      </c>
      <c r="F151" s="27">
        <f t="shared" si="31"/>
        <v>0</v>
      </c>
      <c r="G151" s="27">
        <f t="shared" si="31"/>
        <v>0</v>
      </c>
      <c r="H151" s="27">
        <f t="shared" si="34"/>
        <v>0</v>
      </c>
      <c r="I151" s="27">
        <f t="shared" si="35"/>
        <v>0</v>
      </c>
      <c r="J151" s="27">
        <f t="shared" si="36"/>
        <v>0</v>
      </c>
      <c r="K151" s="27">
        <f t="shared" si="37"/>
        <v>0</v>
      </c>
      <c r="L151" s="27">
        <f t="shared" si="38"/>
        <v>0</v>
      </c>
      <c r="M151" s="27">
        <f t="shared" ca="1" si="32"/>
        <v>3.2249868495307071E-3</v>
      </c>
      <c r="N151" s="27">
        <f t="shared" ca="1" si="39"/>
        <v>0</v>
      </c>
      <c r="O151" s="25">
        <f t="shared" ca="1" si="40"/>
        <v>0</v>
      </c>
      <c r="P151" s="27">
        <f t="shared" ca="1" si="41"/>
        <v>0</v>
      </c>
      <c r="Q151" s="27">
        <f t="shared" ca="1" si="42"/>
        <v>0</v>
      </c>
      <c r="R151">
        <f t="shared" ca="1" si="33"/>
        <v>-3.2249868495307071E-3</v>
      </c>
    </row>
    <row r="152" spans="1:18" x14ac:dyDescent="0.2">
      <c r="A152" s="105"/>
      <c r="B152" s="105"/>
      <c r="C152" s="105"/>
      <c r="D152" s="107">
        <f t="shared" si="30"/>
        <v>0</v>
      </c>
      <c r="E152" s="107">
        <f t="shared" si="30"/>
        <v>0</v>
      </c>
      <c r="F152" s="27">
        <f t="shared" si="31"/>
        <v>0</v>
      </c>
      <c r="G152" s="27">
        <f t="shared" si="31"/>
        <v>0</v>
      </c>
      <c r="H152" s="27">
        <f t="shared" si="34"/>
        <v>0</v>
      </c>
      <c r="I152" s="27">
        <f t="shared" si="35"/>
        <v>0</v>
      </c>
      <c r="J152" s="27">
        <f t="shared" si="36"/>
        <v>0</v>
      </c>
      <c r="K152" s="27">
        <f t="shared" si="37"/>
        <v>0</v>
      </c>
      <c r="L152" s="27">
        <f t="shared" si="38"/>
        <v>0</v>
      </c>
      <c r="M152" s="27">
        <f t="shared" ca="1" si="32"/>
        <v>3.2249868495307071E-3</v>
      </c>
      <c r="N152" s="27">
        <f t="shared" ca="1" si="39"/>
        <v>0</v>
      </c>
      <c r="O152" s="25">
        <f t="shared" ca="1" si="40"/>
        <v>0</v>
      </c>
      <c r="P152" s="27">
        <f t="shared" ca="1" si="41"/>
        <v>0</v>
      </c>
      <c r="Q152" s="27">
        <f t="shared" ca="1" si="42"/>
        <v>0</v>
      </c>
      <c r="R152">
        <f t="shared" ca="1" si="33"/>
        <v>-3.2249868495307071E-3</v>
      </c>
    </row>
    <row r="153" spans="1:18" x14ac:dyDescent="0.2">
      <c r="A153" s="105"/>
      <c r="B153" s="105"/>
      <c r="C153" s="105"/>
      <c r="D153" s="107">
        <f t="shared" si="30"/>
        <v>0</v>
      </c>
      <c r="E153" s="107">
        <f t="shared" si="30"/>
        <v>0</v>
      </c>
      <c r="F153" s="27">
        <f t="shared" si="31"/>
        <v>0</v>
      </c>
      <c r="G153" s="27">
        <f t="shared" si="31"/>
        <v>0</v>
      </c>
      <c r="H153" s="27">
        <f t="shared" si="34"/>
        <v>0</v>
      </c>
      <c r="I153" s="27">
        <f t="shared" si="35"/>
        <v>0</v>
      </c>
      <c r="J153" s="27">
        <f t="shared" si="36"/>
        <v>0</v>
      </c>
      <c r="K153" s="27">
        <f t="shared" si="37"/>
        <v>0</v>
      </c>
      <c r="L153" s="27">
        <f t="shared" si="38"/>
        <v>0</v>
      </c>
      <c r="M153" s="27">
        <f t="shared" ca="1" si="32"/>
        <v>3.2249868495307071E-3</v>
      </c>
      <c r="N153" s="27">
        <f t="shared" ca="1" si="39"/>
        <v>0</v>
      </c>
      <c r="O153" s="25">
        <f t="shared" ca="1" si="40"/>
        <v>0</v>
      </c>
      <c r="P153" s="27">
        <f t="shared" ca="1" si="41"/>
        <v>0</v>
      </c>
      <c r="Q153" s="27">
        <f t="shared" ca="1" si="42"/>
        <v>0</v>
      </c>
      <c r="R153">
        <f t="shared" ca="1" si="33"/>
        <v>-3.2249868495307071E-3</v>
      </c>
    </row>
    <row r="154" spans="1:18" x14ac:dyDescent="0.2">
      <c r="A154" s="105"/>
      <c r="B154" s="105"/>
      <c r="C154" s="105"/>
      <c r="D154" s="107">
        <f t="shared" si="30"/>
        <v>0</v>
      </c>
      <c r="E154" s="107">
        <f t="shared" si="30"/>
        <v>0</v>
      </c>
      <c r="F154" s="27">
        <f t="shared" si="31"/>
        <v>0</v>
      </c>
      <c r="G154" s="27">
        <f t="shared" si="31"/>
        <v>0</v>
      </c>
      <c r="H154" s="27">
        <f t="shared" si="34"/>
        <v>0</v>
      </c>
      <c r="I154" s="27">
        <f t="shared" si="35"/>
        <v>0</v>
      </c>
      <c r="J154" s="27">
        <f t="shared" si="36"/>
        <v>0</v>
      </c>
      <c r="K154" s="27">
        <f t="shared" si="37"/>
        <v>0</v>
      </c>
      <c r="L154" s="27">
        <f t="shared" si="38"/>
        <v>0</v>
      </c>
      <c r="M154" s="27">
        <f t="shared" ca="1" si="32"/>
        <v>3.2249868495307071E-3</v>
      </c>
      <c r="N154" s="27">
        <f t="shared" ca="1" si="39"/>
        <v>0</v>
      </c>
      <c r="O154" s="25">
        <f t="shared" ca="1" si="40"/>
        <v>0</v>
      </c>
      <c r="P154" s="27">
        <f t="shared" ca="1" si="41"/>
        <v>0</v>
      </c>
      <c r="Q154" s="27">
        <f t="shared" ca="1" si="42"/>
        <v>0</v>
      </c>
      <c r="R154">
        <f t="shared" ca="1" si="33"/>
        <v>-3.2249868495307071E-3</v>
      </c>
    </row>
    <row r="155" spans="1:18" x14ac:dyDescent="0.2">
      <c r="A155" s="105"/>
      <c r="B155" s="105"/>
      <c r="C155" s="105"/>
      <c r="D155" s="107">
        <f t="shared" si="30"/>
        <v>0</v>
      </c>
      <c r="E155" s="107">
        <f t="shared" si="30"/>
        <v>0</v>
      </c>
      <c r="F155" s="27">
        <f t="shared" si="31"/>
        <v>0</v>
      </c>
      <c r="G155" s="27">
        <f t="shared" si="31"/>
        <v>0</v>
      </c>
      <c r="H155" s="27">
        <f t="shared" si="34"/>
        <v>0</v>
      </c>
      <c r="I155" s="27">
        <f t="shared" si="35"/>
        <v>0</v>
      </c>
      <c r="J155" s="27">
        <f t="shared" si="36"/>
        <v>0</v>
      </c>
      <c r="K155" s="27">
        <f t="shared" si="37"/>
        <v>0</v>
      </c>
      <c r="L155" s="27">
        <f t="shared" si="38"/>
        <v>0</v>
      </c>
      <c r="M155" s="27">
        <f t="shared" ca="1" si="32"/>
        <v>3.2249868495307071E-3</v>
      </c>
      <c r="N155" s="27">
        <f t="shared" ca="1" si="39"/>
        <v>0</v>
      </c>
      <c r="O155" s="25">
        <f t="shared" ca="1" si="40"/>
        <v>0</v>
      </c>
      <c r="P155" s="27">
        <f t="shared" ca="1" si="41"/>
        <v>0</v>
      </c>
      <c r="Q155" s="27">
        <f t="shared" ca="1" si="42"/>
        <v>0</v>
      </c>
      <c r="R155">
        <f t="shared" ca="1" si="33"/>
        <v>-3.2249868495307071E-3</v>
      </c>
    </row>
    <row r="156" spans="1:18" x14ac:dyDescent="0.2">
      <c r="A156" s="105"/>
      <c r="B156" s="105"/>
      <c r="C156" s="105"/>
      <c r="D156" s="107">
        <f t="shared" si="30"/>
        <v>0</v>
      </c>
      <c r="E156" s="107">
        <f t="shared" si="30"/>
        <v>0</v>
      </c>
      <c r="F156" s="27">
        <f t="shared" si="31"/>
        <v>0</v>
      </c>
      <c r="G156" s="27">
        <f t="shared" si="31"/>
        <v>0</v>
      </c>
      <c r="H156" s="27">
        <f t="shared" si="34"/>
        <v>0</v>
      </c>
      <c r="I156" s="27">
        <f t="shared" si="35"/>
        <v>0</v>
      </c>
      <c r="J156" s="27">
        <f t="shared" si="36"/>
        <v>0</v>
      </c>
      <c r="K156" s="27">
        <f t="shared" si="37"/>
        <v>0</v>
      </c>
      <c r="L156" s="27">
        <f t="shared" si="38"/>
        <v>0</v>
      </c>
      <c r="M156" s="27">
        <f t="shared" ca="1" si="32"/>
        <v>3.2249868495307071E-3</v>
      </c>
      <c r="N156" s="27">
        <f t="shared" ca="1" si="39"/>
        <v>0</v>
      </c>
      <c r="O156" s="25">
        <f t="shared" ca="1" si="40"/>
        <v>0</v>
      </c>
      <c r="P156" s="27">
        <f t="shared" ca="1" si="41"/>
        <v>0</v>
      </c>
      <c r="Q156" s="27">
        <f t="shared" ca="1" si="42"/>
        <v>0</v>
      </c>
      <c r="R156">
        <f t="shared" ca="1" si="33"/>
        <v>-3.2249868495307071E-3</v>
      </c>
    </row>
    <row r="157" spans="1:18" x14ac:dyDescent="0.2">
      <c r="A157" s="105"/>
      <c r="B157" s="105"/>
      <c r="C157" s="105"/>
      <c r="D157" s="107">
        <f t="shared" si="30"/>
        <v>0</v>
      </c>
      <c r="E157" s="107">
        <f t="shared" si="30"/>
        <v>0</v>
      </c>
      <c r="F157" s="27">
        <f t="shared" si="31"/>
        <v>0</v>
      </c>
      <c r="G157" s="27">
        <f t="shared" si="31"/>
        <v>0</v>
      </c>
      <c r="H157" s="27">
        <f t="shared" si="34"/>
        <v>0</v>
      </c>
      <c r="I157" s="27">
        <f t="shared" si="35"/>
        <v>0</v>
      </c>
      <c r="J157" s="27">
        <f t="shared" si="36"/>
        <v>0</v>
      </c>
      <c r="K157" s="27">
        <f t="shared" si="37"/>
        <v>0</v>
      </c>
      <c r="L157" s="27">
        <f t="shared" si="38"/>
        <v>0</v>
      </c>
      <c r="M157" s="27">
        <f t="shared" ca="1" si="32"/>
        <v>3.2249868495307071E-3</v>
      </c>
      <c r="N157" s="27">
        <f t="shared" ca="1" si="39"/>
        <v>0</v>
      </c>
      <c r="O157" s="25">
        <f t="shared" ca="1" si="40"/>
        <v>0</v>
      </c>
      <c r="P157" s="27">
        <f t="shared" ca="1" si="41"/>
        <v>0</v>
      </c>
      <c r="Q157" s="27">
        <f t="shared" ca="1" si="42"/>
        <v>0</v>
      </c>
      <c r="R157">
        <f t="shared" ca="1" si="33"/>
        <v>-3.2249868495307071E-3</v>
      </c>
    </row>
    <row r="158" spans="1:18" x14ac:dyDescent="0.2">
      <c r="A158" s="105"/>
      <c r="B158" s="105"/>
      <c r="C158" s="105"/>
      <c r="D158" s="107">
        <f t="shared" si="30"/>
        <v>0</v>
      </c>
      <c r="E158" s="107">
        <f t="shared" si="30"/>
        <v>0</v>
      </c>
      <c r="F158" s="27">
        <f t="shared" si="31"/>
        <v>0</v>
      </c>
      <c r="G158" s="27">
        <f t="shared" si="31"/>
        <v>0</v>
      </c>
      <c r="H158" s="27">
        <f t="shared" si="34"/>
        <v>0</v>
      </c>
      <c r="I158" s="27">
        <f t="shared" si="35"/>
        <v>0</v>
      </c>
      <c r="J158" s="27">
        <f t="shared" si="36"/>
        <v>0</v>
      </c>
      <c r="K158" s="27">
        <f t="shared" si="37"/>
        <v>0</v>
      </c>
      <c r="L158" s="27">
        <f t="shared" si="38"/>
        <v>0</v>
      </c>
      <c r="M158" s="27">
        <f t="shared" ca="1" si="32"/>
        <v>3.2249868495307071E-3</v>
      </c>
      <c r="N158" s="27">
        <f t="shared" ca="1" si="39"/>
        <v>0</v>
      </c>
      <c r="O158" s="25">
        <f t="shared" ca="1" si="40"/>
        <v>0</v>
      </c>
      <c r="P158" s="27">
        <f t="shared" ca="1" si="41"/>
        <v>0</v>
      </c>
      <c r="Q158" s="27">
        <f t="shared" ca="1" si="42"/>
        <v>0</v>
      </c>
      <c r="R158">
        <f t="shared" ca="1" si="33"/>
        <v>-3.2249868495307071E-3</v>
      </c>
    </row>
    <row r="159" spans="1:18" x14ac:dyDescent="0.2">
      <c r="A159" s="105"/>
      <c r="B159" s="105"/>
      <c r="C159" s="105"/>
      <c r="D159" s="107">
        <f t="shared" si="30"/>
        <v>0</v>
      </c>
      <c r="E159" s="107">
        <f t="shared" si="30"/>
        <v>0</v>
      </c>
      <c r="F159" s="27">
        <f t="shared" si="31"/>
        <v>0</v>
      </c>
      <c r="G159" s="27">
        <f t="shared" si="31"/>
        <v>0</v>
      </c>
      <c r="H159" s="27">
        <f t="shared" si="34"/>
        <v>0</v>
      </c>
      <c r="I159" s="27">
        <f t="shared" si="35"/>
        <v>0</v>
      </c>
      <c r="J159" s="27">
        <f t="shared" si="36"/>
        <v>0</v>
      </c>
      <c r="K159" s="27">
        <f t="shared" si="37"/>
        <v>0</v>
      </c>
      <c r="L159" s="27">
        <f t="shared" si="38"/>
        <v>0</v>
      </c>
      <c r="M159" s="27">
        <f t="shared" ca="1" si="32"/>
        <v>3.2249868495307071E-3</v>
      </c>
      <c r="N159" s="27">
        <f t="shared" ca="1" si="39"/>
        <v>0</v>
      </c>
      <c r="O159" s="25">
        <f t="shared" ca="1" si="40"/>
        <v>0</v>
      </c>
      <c r="P159" s="27">
        <f t="shared" ca="1" si="41"/>
        <v>0</v>
      </c>
      <c r="Q159" s="27">
        <f t="shared" ca="1" si="42"/>
        <v>0</v>
      </c>
      <c r="R159">
        <f t="shared" ca="1" si="33"/>
        <v>-3.2249868495307071E-3</v>
      </c>
    </row>
    <row r="160" spans="1:18" x14ac:dyDescent="0.2">
      <c r="A160" s="105"/>
      <c r="B160" s="105"/>
      <c r="C160" s="105"/>
      <c r="D160" s="107">
        <f t="shared" si="30"/>
        <v>0</v>
      </c>
      <c r="E160" s="107">
        <f t="shared" si="30"/>
        <v>0</v>
      </c>
      <c r="F160" s="27">
        <f t="shared" si="31"/>
        <v>0</v>
      </c>
      <c r="G160" s="27">
        <f t="shared" si="31"/>
        <v>0</v>
      </c>
      <c r="H160" s="27">
        <f t="shared" si="34"/>
        <v>0</v>
      </c>
      <c r="I160" s="27">
        <f t="shared" si="35"/>
        <v>0</v>
      </c>
      <c r="J160" s="27">
        <f t="shared" si="36"/>
        <v>0</v>
      </c>
      <c r="K160" s="27">
        <f t="shared" si="37"/>
        <v>0</v>
      </c>
      <c r="L160" s="27">
        <f t="shared" si="38"/>
        <v>0</v>
      </c>
      <c r="M160" s="27">
        <f t="shared" ca="1" si="32"/>
        <v>3.2249868495307071E-3</v>
      </c>
      <c r="N160" s="27">
        <f t="shared" ca="1" si="39"/>
        <v>0</v>
      </c>
      <c r="O160" s="25">
        <f t="shared" ca="1" si="40"/>
        <v>0</v>
      </c>
      <c r="P160" s="27">
        <f t="shared" ca="1" si="41"/>
        <v>0</v>
      </c>
      <c r="Q160" s="27">
        <f t="shared" ca="1" si="42"/>
        <v>0</v>
      </c>
      <c r="R160">
        <f t="shared" ca="1" si="33"/>
        <v>-3.2249868495307071E-3</v>
      </c>
    </row>
    <row r="161" spans="1:18" x14ac:dyDescent="0.2">
      <c r="A161" s="105"/>
      <c r="B161" s="105"/>
      <c r="C161" s="105"/>
      <c r="D161" s="107">
        <f t="shared" si="30"/>
        <v>0</v>
      </c>
      <c r="E161" s="107">
        <f t="shared" si="30"/>
        <v>0</v>
      </c>
      <c r="F161" s="27">
        <f t="shared" si="31"/>
        <v>0</v>
      </c>
      <c r="G161" s="27">
        <f t="shared" si="31"/>
        <v>0</v>
      </c>
      <c r="H161" s="27">
        <f t="shared" si="34"/>
        <v>0</v>
      </c>
      <c r="I161" s="27">
        <f t="shared" si="35"/>
        <v>0</v>
      </c>
      <c r="J161" s="27">
        <f t="shared" si="36"/>
        <v>0</v>
      </c>
      <c r="K161" s="27">
        <f t="shared" si="37"/>
        <v>0</v>
      </c>
      <c r="L161" s="27">
        <f t="shared" si="38"/>
        <v>0</v>
      </c>
      <c r="M161" s="27">
        <f t="shared" ca="1" si="32"/>
        <v>3.2249868495307071E-3</v>
      </c>
      <c r="N161" s="27">
        <f t="shared" ca="1" si="39"/>
        <v>0</v>
      </c>
      <c r="O161" s="25">
        <f t="shared" ca="1" si="40"/>
        <v>0</v>
      </c>
      <c r="P161" s="27">
        <f t="shared" ca="1" si="41"/>
        <v>0</v>
      </c>
      <c r="Q161" s="27">
        <f t="shared" ca="1" si="42"/>
        <v>0</v>
      </c>
      <c r="R161">
        <f t="shared" ca="1" si="33"/>
        <v>-3.2249868495307071E-3</v>
      </c>
    </row>
    <row r="162" spans="1:18" x14ac:dyDescent="0.2">
      <c r="A162" s="105"/>
      <c r="B162" s="105"/>
      <c r="C162" s="105"/>
      <c r="D162" s="107">
        <f t="shared" si="30"/>
        <v>0</v>
      </c>
      <c r="E162" s="107">
        <f t="shared" si="30"/>
        <v>0</v>
      </c>
      <c r="F162" s="27">
        <f t="shared" si="31"/>
        <v>0</v>
      </c>
      <c r="G162" s="27">
        <f t="shared" si="31"/>
        <v>0</v>
      </c>
      <c r="H162" s="27">
        <f t="shared" si="34"/>
        <v>0</v>
      </c>
      <c r="I162" s="27">
        <f t="shared" si="35"/>
        <v>0</v>
      </c>
      <c r="J162" s="27">
        <f t="shared" si="36"/>
        <v>0</v>
      </c>
      <c r="K162" s="27">
        <f t="shared" si="37"/>
        <v>0</v>
      </c>
      <c r="L162" s="27">
        <f t="shared" si="38"/>
        <v>0</v>
      </c>
      <c r="M162" s="27">
        <f t="shared" ca="1" si="32"/>
        <v>3.2249868495307071E-3</v>
      </c>
      <c r="N162" s="27">
        <f t="shared" ca="1" si="39"/>
        <v>0</v>
      </c>
      <c r="O162" s="25">
        <f t="shared" ca="1" si="40"/>
        <v>0</v>
      </c>
      <c r="P162" s="27">
        <f t="shared" ca="1" si="41"/>
        <v>0</v>
      </c>
      <c r="Q162" s="27">
        <f t="shared" ca="1" si="42"/>
        <v>0</v>
      </c>
      <c r="R162">
        <f t="shared" ca="1" si="33"/>
        <v>-3.2249868495307071E-3</v>
      </c>
    </row>
    <row r="163" spans="1:18" x14ac:dyDescent="0.2">
      <c r="A163" s="105"/>
      <c r="B163" s="105"/>
      <c r="C163" s="105"/>
      <c r="D163" s="107">
        <f t="shared" si="30"/>
        <v>0</v>
      </c>
      <c r="E163" s="107">
        <f t="shared" si="30"/>
        <v>0</v>
      </c>
      <c r="F163" s="27">
        <f t="shared" si="31"/>
        <v>0</v>
      </c>
      <c r="G163" s="27">
        <f t="shared" si="31"/>
        <v>0</v>
      </c>
      <c r="H163" s="27">
        <f t="shared" si="34"/>
        <v>0</v>
      </c>
      <c r="I163" s="27">
        <f t="shared" si="35"/>
        <v>0</v>
      </c>
      <c r="J163" s="27">
        <f t="shared" si="36"/>
        <v>0</v>
      </c>
      <c r="K163" s="27">
        <f t="shared" si="37"/>
        <v>0</v>
      </c>
      <c r="L163" s="27">
        <f t="shared" si="38"/>
        <v>0</v>
      </c>
      <c r="M163" s="27">
        <f t="shared" ca="1" si="32"/>
        <v>3.2249868495307071E-3</v>
      </c>
      <c r="N163" s="27">
        <f t="shared" ca="1" si="39"/>
        <v>0</v>
      </c>
      <c r="O163" s="25">
        <f t="shared" ca="1" si="40"/>
        <v>0</v>
      </c>
      <c r="P163" s="27">
        <f t="shared" ca="1" si="41"/>
        <v>0</v>
      </c>
      <c r="Q163" s="27">
        <f t="shared" ca="1" si="42"/>
        <v>0</v>
      </c>
      <c r="R163">
        <f t="shared" ca="1" si="33"/>
        <v>-3.2249868495307071E-3</v>
      </c>
    </row>
    <row r="164" spans="1:18" x14ac:dyDescent="0.2">
      <c r="A164" s="105"/>
      <c r="B164" s="105"/>
      <c r="C164" s="105"/>
      <c r="D164" s="107">
        <f t="shared" si="30"/>
        <v>0</v>
      </c>
      <c r="E164" s="107">
        <f t="shared" si="30"/>
        <v>0</v>
      </c>
      <c r="F164" s="27">
        <f t="shared" si="31"/>
        <v>0</v>
      </c>
      <c r="G164" s="27">
        <f t="shared" si="31"/>
        <v>0</v>
      </c>
      <c r="H164" s="27">
        <f t="shared" si="34"/>
        <v>0</v>
      </c>
      <c r="I164" s="27">
        <f t="shared" si="35"/>
        <v>0</v>
      </c>
      <c r="J164" s="27">
        <f t="shared" si="36"/>
        <v>0</v>
      </c>
      <c r="K164" s="27">
        <f t="shared" si="37"/>
        <v>0</v>
      </c>
      <c r="L164" s="27">
        <f t="shared" si="38"/>
        <v>0</v>
      </c>
      <c r="M164" s="27">
        <f t="shared" ca="1" si="32"/>
        <v>3.2249868495307071E-3</v>
      </c>
      <c r="N164" s="27">
        <f t="shared" ca="1" si="39"/>
        <v>0</v>
      </c>
      <c r="O164" s="25">
        <f t="shared" ca="1" si="40"/>
        <v>0</v>
      </c>
      <c r="P164" s="27">
        <f t="shared" ca="1" si="41"/>
        <v>0</v>
      </c>
      <c r="Q164" s="27">
        <f t="shared" ca="1" si="42"/>
        <v>0</v>
      </c>
      <c r="R164">
        <f t="shared" ca="1" si="33"/>
        <v>-3.2249868495307071E-3</v>
      </c>
    </row>
    <row r="165" spans="1:18" x14ac:dyDescent="0.2">
      <c r="A165" s="105"/>
      <c r="B165" s="105"/>
      <c r="C165" s="105"/>
      <c r="D165" s="107">
        <f t="shared" si="30"/>
        <v>0</v>
      </c>
      <c r="E165" s="107">
        <f t="shared" si="30"/>
        <v>0</v>
      </c>
      <c r="F165" s="27">
        <f t="shared" si="31"/>
        <v>0</v>
      </c>
      <c r="G165" s="27">
        <f t="shared" si="31"/>
        <v>0</v>
      </c>
      <c r="H165" s="27">
        <f t="shared" si="34"/>
        <v>0</v>
      </c>
      <c r="I165" s="27">
        <f t="shared" si="35"/>
        <v>0</v>
      </c>
      <c r="J165" s="27">
        <f t="shared" si="36"/>
        <v>0</v>
      </c>
      <c r="K165" s="27">
        <f t="shared" si="37"/>
        <v>0</v>
      </c>
      <c r="L165" s="27">
        <f t="shared" si="38"/>
        <v>0</v>
      </c>
      <c r="M165" s="27">
        <f t="shared" ca="1" si="32"/>
        <v>3.2249868495307071E-3</v>
      </c>
      <c r="N165" s="27">
        <f t="shared" ca="1" si="39"/>
        <v>0</v>
      </c>
      <c r="O165" s="25">
        <f t="shared" ca="1" si="40"/>
        <v>0</v>
      </c>
      <c r="P165" s="27">
        <f t="shared" ca="1" si="41"/>
        <v>0</v>
      </c>
      <c r="Q165" s="27">
        <f t="shared" ca="1" si="42"/>
        <v>0</v>
      </c>
      <c r="R165">
        <f t="shared" ca="1" si="33"/>
        <v>-3.2249868495307071E-3</v>
      </c>
    </row>
    <row r="166" spans="1:18" x14ac:dyDescent="0.2">
      <c r="A166" s="105"/>
      <c r="B166" s="105"/>
      <c r="C166" s="105"/>
      <c r="D166" s="107">
        <f t="shared" si="30"/>
        <v>0</v>
      </c>
      <c r="E166" s="107">
        <f t="shared" si="30"/>
        <v>0</v>
      </c>
      <c r="F166" s="27">
        <f t="shared" si="31"/>
        <v>0</v>
      </c>
      <c r="G166" s="27">
        <f t="shared" si="31"/>
        <v>0</v>
      </c>
      <c r="H166" s="27">
        <f t="shared" si="34"/>
        <v>0</v>
      </c>
      <c r="I166" s="27">
        <f t="shared" si="35"/>
        <v>0</v>
      </c>
      <c r="J166" s="27">
        <f t="shared" si="36"/>
        <v>0</v>
      </c>
      <c r="K166" s="27">
        <f t="shared" si="37"/>
        <v>0</v>
      </c>
      <c r="L166" s="27">
        <f t="shared" si="38"/>
        <v>0</v>
      </c>
      <c r="M166" s="27">
        <f t="shared" ca="1" si="32"/>
        <v>3.2249868495307071E-3</v>
      </c>
      <c r="N166" s="27">
        <f t="shared" ca="1" si="39"/>
        <v>0</v>
      </c>
      <c r="O166" s="25">
        <f t="shared" ca="1" si="40"/>
        <v>0</v>
      </c>
      <c r="P166" s="27">
        <f t="shared" ca="1" si="41"/>
        <v>0</v>
      </c>
      <c r="Q166" s="27">
        <f t="shared" ca="1" si="42"/>
        <v>0</v>
      </c>
      <c r="R166">
        <f t="shared" ca="1" si="33"/>
        <v>-3.2249868495307071E-3</v>
      </c>
    </row>
    <row r="167" spans="1:18" x14ac:dyDescent="0.2">
      <c r="A167" s="105"/>
      <c r="B167" s="105"/>
      <c r="C167" s="105"/>
      <c r="D167" s="107">
        <f t="shared" si="30"/>
        <v>0</v>
      </c>
      <c r="E167" s="107">
        <f t="shared" si="30"/>
        <v>0</v>
      </c>
      <c r="F167" s="27">
        <f t="shared" si="31"/>
        <v>0</v>
      </c>
      <c r="G167" s="27">
        <f t="shared" si="31"/>
        <v>0</v>
      </c>
      <c r="H167" s="27">
        <f t="shared" si="34"/>
        <v>0</v>
      </c>
      <c r="I167" s="27">
        <f t="shared" si="35"/>
        <v>0</v>
      </c>
      <c r="J167" s="27">
        <f t="shared" si="36"/>
        <v>0</v>
      </c>
      <c r="K167" s="27">
        <f t="shared" si="37"/>
        <v>0</v>
      </c>
      <c r="L167" s="27">
        <f t="shared" si="38"/>
        <v>0</v>
      </c>
      <c r="M167" s="27">
        <f t="shared" ca="1" si="32"/>
        <v>3.2249868495307071E-3</v>
      </c>
      <c r="N167" s="27">
        <f t="shared" ca="1" si="39"/>
        <v>0</v>
      </c>
      <c r="O167" s="25">
        <f t="shared" ca="1" si="40"/>
        <v>0</v>
      </c>
      <c r="P167" s="27">
        <f t="shared" ca="1" si="41"/>
        <v>0</v>
      </c>
      <c r="Q167" s="27">
        <f t="shared" ca="1" si="42"/>
        <v>0</v>
      </c>
      <c r="R167">
        <f t="shared" ca="1" si="33"/>
        <v>-3.2249868495307071E-3</v>
      </c>
    </row>
    <row r="168" spans="1:18" x14ac:dyDescent="0.2">
      <c r="A168" s="105"/>
      <c r="B168" s="105"/>
      <c r="C168" s="105"/>
      <c r="D168" s="107">
        <f t="shared" si="30"/>
        <v>0</v>
      </c>
      <c r="E168" s="107">
        <f t="shared" si="30"/>
        <v>0</v>
      </c>
      <c r="F168" s="27">
        <f t="shared" si="31"/>
        <v>0</v>
      </c>
      <c r="G168" s="27">
        <f t="shared" si="31"/>
        <v>0</v>
      </c>
      <c r="H168" s="27">
        <f t="shared" si="34"/>
        <v>0</v>
      </c>
      <c r="I168" s="27">
        <f t="shared" si="35"/>
        <v>0</v>
      </c>
      <c r="J168" s="27">
        <f t="shared" si="36"/>
        <v>0</v>
      </c>
      <c r="K168" s="27">
        <f t="shared" si="37"/>
        <v>0</v>
      </c>
      <c r="L168" s="27">
        <f t="shared" si="38"/>
        <v>0</v>
      </c>
      <c r="M168" s="27">
        <f t="shared" ca="1" si="32"/>
        <v>3.2249868495307071E-3</v>
      </c>
      <c r="N168" s="27">
        <f t="shared" ca="1" si="39"/>
        <v>0</v>
      </c>
      <c r="O168" s="25">
        <f t="shared" ca="1" si="40"/>
        <v>0</v>
      </c>
      <c r="P168" s="27">
        <f t="shared" ca="1" si="41"/>
        <v>0</v>
      </c>
      <c r="Q168" s="27">
        <f t="shared" ca="1" si="42"/>
        <v>0</v>
      </c>
      <c r="R168">
        <f t="shared" ca="1" si="33"/>
        <v>-3.2249868495307071E-3</v>
      </c>
    </row>
    <row r="169" spans="1:18" x14ac:dyDescent="0.2">
      <c r="A169" s="105"/>
      <c r="B169" s="105"/>
      <c r="C169" s="105"/>
      <c r="D169" s="107">
        <f t="shared" si="30"/>
        <v>0</v>
      </c>
      <c r="E169" s="107">
        <f t="shared" si="30"/>
        <v>0</v>
      </c>
      <c r="F169" s="27">
        <f t="shared" si="31"/>
        <v>0</v>
      </c>
      <c r="G169" s="27">
        <f t="shared" si="31"/>
        <v>0</v>
      </c>
      <c r="H169" s="27">
        <f t="shared" si="34"/>
        <v>0</v>
      </c>
      <c r="I169" s="27">
        <f t="shared" si="35"/>
        <v>0</v>
      </c>
      <c r="J169" s="27">
        <f t="shared" si="36"/>
        <v>0</v>
      </c>
      <c r="K169" s="27">
        <f t="shared" si="37"/>
        <v>0</v>
      </c>
      <c r="L169" s="27">
        <f t="shared" si="38"/>
        <v>0</v>
      </c>
      <c r="M169" s="27">
        <f t="shared" ca="1" si="32"/>
        <v>3.2249868495307071E-3</v>
      </c>
      <c r="N169" s="27">
        <f t="shared" ca="1" si="39"/>
        <v>0</v>
      </c>
      <c r="O169" s="25">
        <f t="shared" ca="1" si="40"/>
        <v>0</v>
      </c>
      <c r="P169" s="27">
        <f t="shared" ca="1" si="41"/>
        <v>0</v>
      </c>
      <c r="Q169" s="27">
        <f t="shared" ca="1" si="42"/>
        <v>0</v>
      </c>
      <c r="R169">
        <f t="shared" ca="1" si="33"/>
        <v>-3.2249868495307071E-3</v>
      </c>
    </row>
    <row r="170" spans="1:18" x14ac:dyDescent="0.2">
      <c r="A170" s="105"/>
      <c r="B170" s="105"/>
      <c r="C170" s="105"/>
      <c r="D170" s="107">
        <f t="shared" si="30"/>
        <v>0</v>
      </c>
      <c r="E170" s="107">
        <f t="shared" si="30"/>
        <v>0</v>
      </c>
      <c r="F170" s="27">
        <f t="shared" si="31"/>
        <v>0</v>
      </c>
      <c r="G170" s="27">
        <f t="shared" si="31"/>
        <v>0</v>
      </c>
      <c r="H170" s="27">
        <f t="shared" si="34"/>
        <v>0</v>
      </c>
      <c r="I170" s="27">
        <f t="shared" si="35"/>
        <v>0</v>
      </c>
      <c r="J170" s="27">
        <f t="shared" si="36"/>
        <v>0</v>
      </c>
      <c r="K170" s="27">
        <f t="shared" si="37"/>
        <v>0</v>
      </c>
      <c r="L170" s="27">
        <f t="shared" si="38"/>
        <v>0</v>
      </c>
      <c r="M170" s="27">
        <f t="shared" ca="1" si="32"/>
        <v>3.2249868495307071E-3</v>
      </c>
      <c r="N170" s="27">
        <f t="shared" ca="1" si="39"/>
        <v>0</v>
      </c>
      <c r="O170" s="25">
        <f t="shared" ca="1" si="40"/>
        <v>0</v>
      </c>
      <c r="P170" s="27">
        <f t="shared" ca="1" si="41"/>
        <v>0</v>
      </c>
      <c r="Q170" s="27">
        <f t="shared" ca="1" si="42"/>
        <v>0</v>
      </c>
      <c r="R170">
        <f t="shared" ca="1" si="33"/>
        <v>-3.2249868495307071E-3</v>
      </c>
    </row>
    <row r="171" spans="1:18" x14ac:dyDescent="0.2">
      <c r="A171" s="105"/>
      <c r="B171" s="105"/>
      <c r="C171" s="105"/>
      <c r="D171" s="107">
        <f t="shared" si="30"/>
        <v>0</v>
      </c>
      <c r="E171" s="107">
        <f t="shared" si="30"/>
        <v>0</v>
      </c>
      <c r="F171" s="27">
        <f t="shared" si="31"/>
        <v>0</v>
      </c>
      <c r="G171" s="27">
        <f t="shared" si="31"/>
        <v>0</v>
      </c>
      <c r="H171" s="27">
        <f t="shared" si="34"/>
        <v>0</v>
      </c>
      <c r="I171" s="27">
        <f t="shared" si="35"/>
        <v>0</v>
      </c>
      <c r="J171" s="27">
        <f t="shared" si="36"/>
        <v>0</v>
      </c>
      <c r="K171" s="27">
        <f t="shared" si="37"/>
        <v>0</v>
      </c>
      <c r="L171" s="27">
        <f t="shared" si="38"/>
        <v>0</v>
      </c>
      <c r="M171" s="27">
        <f t="shared" ca="1" si="32"/>
        <v>3.2249868495307071E-3</v>
      </c>
      <c r="N171" s="27">
        <f t="shared" ca="1" si="39"/>
        <v>0</v>
      </c>
      <c r="O171" s="25">
        <f t="shared" ca="1" si="40"/>
        <v>0</v>
      </c>
      <c r="P171" s="27">
        <f t="shared" ca="1" si="41"/>
        <v>0</v>
      </c>
      <c r="Q171" s="27">
        <f t="shared" ca="1" si="42"/>
        <v>0</v>
      </c>
      <c r="R171">
        <f t="shared" ca="1" si="33"/>
        <v>-3.2249868495307071E-3</v>
      </c>
    </row>
    <row r="172" spans="1:18" x14ac:dyDescent="0.2">
      <c r="A172" s="105"/>
      <c r="B172" s="105"/>
      <c r="C172" s="105"/>
      <c r="D172" s="107">
        <f t="shared" si="30"/>
        <v>0</v>
      </c>
      <c r="E172" s="107">
        <f t="shared" si="30"/>
        <v>0</v>
      </c>
      <c r="F172" s="27">
        <f t="shared" si="31"/>
        <v>0</v>
      </c>
      <c r="G172" s="27">
        <f t="shared" si="31"/>
        <v>0</v>
      </c>
      <c r="H172" s="27">
        <f t="shared" si="34"/>
        <v>0</v>
      </c>
      <c r="I172" s="27">
        <f t="shared" si="35"/>
        <v>0</v>
      </c>
      <c r="J172" s="27">
        <f t="shared" si="36"/>
        <v>0</v>
      </c>
      <c r="K172" s="27">
        <f t="shared" si="37"/>
        <v>0</v>
      </c>
      <c r="L172" s="27">
        <f t="shared" si="38"/>
        <v>0</v>
      </c>
      <c r="M172" s="27">
        <f t="shared" ca="1" si="32"/>
        <v>3.2249868495307071E-3</v>
      </c>
      <c r="N172" s="27">
        <f t="shared" ca="1" si="39"/>
        <v>0</v>
      </c>
      <c r="O172" s="25">
        <f t="shared" ca="1" si="40"/>
        <v>0</v>
      </c>
      <c r="P172" s="27">
        <f t="shared" ca="1" si="41"/>
        <v>0</v>
      </c>
      <c r="Q172" s="27">
        <f t="shared" ca="1" si="42"/>
        <v>0</v>
      </c>
      <c r="R172">
        <f t="shared" ca="1" si="33"/>
        <v>-3.2249868495307071E-3</v>
      </c>
    </row>
    <row r="173" spans="1:18" x14ac:dyDescent="0.2">
      <c r="A173" s="105"/>
      <c r="B173" s="105"/>
      <c r="C173" s="105"/>
      <c r="D173" s="107">
        <f t="shared" si="30"/>
        <v>0</v>
      </c>
      <c r="E173" s="107">
        <f t="shared" si="30"/>
        <v>0</v>
      </c>
      <c r="F173" s="27">
        <f t="shared" si="31"/>
        <v>0</v>
      </c>
      <c r="G173" s="27">
        <f t="shared" si="31"/>
        <v>0</v>
      </c>
      <c r="H173" s="27">
        <f t="shared" si="34"/>
        <v>0</v>
      </c>
      <c r="I173" s="27">
        <f t="shared" si="35"/>
        <v>0</v>
      </c>
      <c r="J173" s="27">
        <f t="shared" si="36"/>
        <v>0</v>
      </c>
      <c r="K173" s="27">
        <f t="shared" si="37"/>
        <v>0</v>
      </c>
      <c r="L173" s="27">
        <f t="shared" si="38"/>
        <v>0</v>
      </c>
      <c r="M173" s="27">
        <f t="shared" ca="1" si="32"/>
        <v>3.2249868495307071E-3</v>
      </c>
      <c r="N173" s="27">
        <f t="shared" ca="1" si="39"/>
        <v>0</v>
      </c>
      <c r="O173" s="25">
        <f t="shared" ca="1" si="40"/>
        <v>0</v>
      </c>
      <c r="P173" s="27">
        <f t="shared" ca="1" si="41"/>
        <v>0</v>
      </c>
      <c r="Q173" s="27">
        <f t="shared" ca="1" si="42"/>
        <v>0</v>
      </c>
      <c r="R173">
        <f t="shared" ca="1" si="33"/>
        <v>-3.2249868495307071E-3</v>
      </c>
    </row>
    <row r="174" spans="1:18" x14ac:dyDescent="0.2">
      <c r="A174" s="105"/>
      <c r="B174" s="105"/>
      <c r="C174" s="105"/>
      <c r="D174" s="107">
        <f t="shared" si="30"/>
        <v>0</v>
      </c>
      <c r="E174" s="107">
        <f t="shared" si="30"/>
        <v>0</v>
      </c>
      <c r="F174" s="27">
        <f t="shared" si="31"/>
        <v>0</v>
      </c>
      <c r="G174" s="27">
        <f t="shared" si="31"/>
        <v>0</v>
      </c>
      <c r="H174" s="27">
        <f t="shared" si="34"/>
        <v>0</v>
      </c>
      <c r="I174" s="27">
        <f t="shared" si="35"/>
        <v>0</v>
      </c>
      <c r="J174" s="27">
        <f t="shared" si="36"/>
        <v>0</v>
      </c>
      <c r="K174" s="27">
        <f t="shared" si="37"/>
        <v>0</v>
      </c>
      <c r="L174" s="27">
        <f t="shared" si="38"/>
        <v>0</v>
      </c>
      <c r="M174" s="27">
        <f t="shared" ca="1" si="32"/>
        <v>3.2249868495307071E-3</v>
      </c>
      <c r="N174" s="27">
        <f t="shared" ca="1" si="39"/>
        <v>0</v>
      </c>
      <c r="O174" s="25">
        <f t="shared" ca="1" si="40"/>
        <v>0</v>
      </c>
      <c r="P174" s="27">
        <f t="shared" ca="1" si="41"/>
        <v>0</v>
      </c>
      <c r="Q174" s="27">
        <f t="shared" ca="1" si="42"/>
        <v>0</v>
      </c>
      <c r="R174">
        <f t="shared" ca="1" si="33"/>
        <v>-3.2249868495307071E-3</v>
      </c>
    </row>
    <row r="175" spans="1:18" x14ac:dyDescent="0.2">
      <c r="A175" s="105"/>
      <c r="B175" s="105"/>
      <c r="C175" s="105"/>
      <c r="D175" s="107">
        <f t="shared" si="30"/>
        <v>0</v>
      </c>
      <c r="E175" s="107">
        <f t="shared" si="30"/>
        <v>0</v>
      </c>
      <c r="F175" s="27">
        <f t="shared" si="31"/>
        <v>0</v>
      </c>
      <c r="G175" s="27">
        <f t="shared" si="31"/>
        <v>0</v>
      </c>
      <c r="H175" s="27">
        <f t="shared" si="34"/>
        <v>0</v>
      </c>
      <c r="I175" s="27">
        <f t="shared" si="35"/>
        <v>0</v>
      </c>
      <c r="J175" s="27">
        <f t="shared" si="36"/>
        <v>0</v>
      </c>
      <c r="K175" s="27">
        <f t="shared" si="37"/>
        <v>0</v>
      </c>
      <c r="L175" s="27">
        <f t="shared" si="38"/>
        <v>0</v>
      </c>
      <c r="M175" s="27">
        <f t="shared" ca="1" si="32"/>
        <v>3.2249868495307071E-3</v>
      </c>
      <c r="N175" s="27">
        <f t="shared" ca="1" si="39"/>
        <v>0</v>
      </c>
      <c r="O175" s="25">
        <f t="shared" ca="1" si="40"/>
        <v>0</v>
      </c>
      <c r="P175" s="27">
        <f t="shared" ca="1" si="41"/>
        <v>0</v>
      </c>
      <c r="Q175" s="27">
        <f t="shared" ca="1" si="42"/>
        <v>0</v>
      </c>
      <c r="R175">
        <f t="shared" ca="1" si="33"/>
        <v>-3.2249868495307071E-3</v>
      </c>
    </row>
    <row r="176" spans="1:18" x14ac:dyDescent="0.2">
      <c r="A176" s="105"/>
      <c r="B176" s="105"/>
      <c r="C176" s="105"/>
      <c r="D176" s="107">
        <f t="shared" si="30"/>
        <v>0</v>
      </c>
      <c r="E176" s="107">
        <f t="shared" si="30"/>
        <v>0</v>
      </c>
      <c r="F176" s="27">
        <f t="shared" si="31"/>
        <v>0</v>
      </c>
      <c r="G176" s="27">
        <f t="shared" si="31"/>
        <v>0</v>
      </c>
      <c r="H176" s="27">
        <f t="shared" si="34"/>
        <v>0</v>
      </c>
      <c r="I176" s="27">
        <f t="shared" si="35"/>
        <v>0</v>
      </c>
      <c r="J176" s="27">
        <f t="shared" si="36"/>
        <v>0</v>
      </c>
      <c r="K176" s="27">
        <f t="shared" si="37"/>
        <v>0</v>
      </c>
      <c r="L176" s="27">
        <f t="shared" si="38"/>
        <v>0</v>
      </c>
      <c r="M176" s="27">
        <f t="shared" ca="1" si="32"/>
        <v>3.2249868495307071E-3</v>
      </c>
      <c r="N176" s="27">
        <f t="shared" ca="1" si="39"/>
        <v>0</v>
      </c>
      <c r="O176" s="25">
        <f t="shared" ca="1" si="40"/>
        <v>0</v>
      </c>
      <c r="P176" s="27">
        <f t="shared" ca="1" si="41"/>
        <v>0</v>
      </c>
      <c r="Q176" s="27">
        <f t="shared" ca="1" si="42"/>
        <v>0</v>
      </c>
      <c r="R176">
        <f t="shared" ca="1" si="33"/>
        <v>-3.2249868495307071E-3</v>
      </c>
    </row>
    <row r="177" spans="1:18" x14ac:dyDescent="0.2">
      <c r="A177" s="105"/>
      <c r="B177" s="105"/>
      <c r="C177" s="105"/>
      <c r="D177" s="107">
        <f t="shared" si="30"/>
        <v>0</v>
      </c>
      <c r="E177" s="107">
        <f t="shared" si="30"/>
        <v>0</v>
      </c>
      <c r="F177" s="27">
        <f t="shared" si="31"/>
        <v>0</v>
      </c>
      <c r="G177" s="27">
        <f t="shared" si="31"/>
        <v>0</v>
      </c>
      <c r="H177" s="27">
        <f t="shared" si="34"/>
        <v>0</v>
      </c>
      <c r="I177" s="27">
        <f t="shared" si="35"/>
        <v>0</v>
      </c>
      <c r="J177" s="27">
        <f t="shared" si="36"/>
        <v>0</v>
      </c>
      <c r="K177" s="27">
        <f t="shared" si="37"/>
        <v>0</v>
      </c>
      <c r="L177" s="27">
        <f t="shared" si="38"/>
        <v>0</v>
      </c>
      <c r="M177" s="27">
        <f t="shared" ca="1" si="32"/>
        <v>3.2249868495307071E-3</v>
      </c>
      <c r="N177" s="27">
        <f t="shared" ca="1" si="39"/>
        <v>0</v>
      </c>
      <c r="O177" s="25">
        <f t="shared" ca="1" si="40"/>
        <v>0</v>
      </c>
      <c r="P177" s="27">
        <f t="shared" ca="1" si="41"/>
        <v>0</v>
      </c>
      <c r="Q177" s="27">
        <f t="shared" ca="1" si="42"/>
        <v>0</v>
      </c>
      <c r="R177">
        <f t="shared" ca="1" si="33"/>
        <v>-3.2249868495307071E-3</v>
      </c>
    </row>
    <row r="178" spans="1:18" x14ac:dyDescent="0.2">
      <c r="A178" s="105"/>
      <c r="B178" s="105"/>
      <c r="C178" s="105"/>
      <c r="D178" s="107">
        <f t="shared" si="30"/>
        <v>0</v>
      </c>
      <c r="E178" s="107">
        <f t="shared" si="30"/>
        <v>0</v>
      </c>
      <c r="F178" s="27">
        <f t="shared" si="31"/>
        <v>0</v>
      </c>
      <c r="G178" s="27">
        <f t="shared" si="31"/>
        <v>0</v>
      </c>
      <c r="H178" s="27">
        <f t="shared" si="34"/>
        <v>0</v>
      </c>
      <c r="I178" s="27">
        <f t="shared" si="35"/>
        <v>0</v>
      </c>
      <c r="J178" s="27">
        <f t="shared" si="36"/>
        <v>0</v>
      </c>
      <c r="K178" s="27">
        <f t="shared" si="37"/>
        <v>0</v>
      </c>
      <c r="L178" s="27">
        <f t="shared" si="38"/>
        <v>0</v>
      </c>
      <c r="M178" s="27">
        <f t="shared" ca="1" si="32"/>
        <v>3.2249868495307071E-3</v>
      </c>
      <c r="N178" s="27">
        <f t="shared" ca="1" si="39"/>
        <v>0</v>
      </c>
      <c r="O178" s="25">
        <f t="shared" ca="1" si="40"/>
        <v>0</v>
      </c>
      <c r="P178" s="27">
        <f t="shared" ca="1" si="41"/>
        <v>0</v>
      </c>
      <c r="Q178" s="27">
        <f t="shared" ca="1" si="42"/>
        <v>0</v>
      </c>
      <c r="R178">
        <f t="shared" ca="1" si="33"/>
        <v>-3.2249868495307071E-3</v>
      </c>
    </row>
    <row r="179" spans="1:18" x14ac:dyDescent="0.2">
      <c r="A179" s="105"/>
      <c r="B179" s="105"/>
      <c r="C179" s="105"/>
      <c r="D179" s="107">
        <f t="shared" si="30"/>
        <v>0</v>
      </c>
      <c r="E179" s="107">
        <f t="shared" si="30"/>
        <v>0</v>
      </c>
      <c r="F179" s="27">
        <f t="shared" si="31"/>
        <v>0</v>
      </c>
      <c r="G179" s="27">
        <f t="shared" si="31"/>
        <v>0</v>
      </c>
      <c r="H179" s="27">
        <f t="shared" si="34"/>
        <v>0</v>
      </c>
      <c r="I179" s="27">
        <f t="shared" si="35"/>
        <v>0</v>
      </c>
      <c r="J179" s="27">
        <f t="shared" si="36"/>
        <v>0</v>
      </c>
      <c r="K179" s="27">
        <f t="shared" si="37"/>
        <v>0</v>
      </c>
      <c r="L179" s="27">
        <f t="shared" si="38"/>
        <v>0</v>
      </c>
      <c r="M179" s="27">
        <f t="shared" ca="1" si="32"/>
        <v>3.2249868495307071E-3</v>
      </c>
      <c r="N179" s="27">
        <f t="shared" ca="1" si="39"/>
        <v>0</v>
      </c>
      <c r="O179" s="25">
        <f t="shared" ca="1" si="40"/>
        <v>0</v>
      </c>
      <c r="P179" s="27">
        <f t="shared" ca="1" si="41"/>
        <v>0</v>
      </c>
      <c r="Q179" s="27">
        <f t="shared" ca="1" si="42"/>
        <v>0</v>
      </c>
      <c r="R179">
        <f t="shared" ca="1" si="33"/>
        <v>-3.2249868495307071E-3</v>
      </c>
    </row>
    <row r="180" spans="1:18" x14ac:dyDescent="0.2">
      <c r="A180" s="105"/>
      <c r="B180" s="105"/>
      <c r="C180" s="105"/>
      <c r="D180" s="107">
        <f t="shared" si="30"/>
        <v>0</v>
      </c>
      <c r="E180" s="107">
        <f t="shared" si="30"/>
        <v>0</v>
      </c>
      <c r="F180" s="27">
        <f t="shared" si="31"/>
        <v>0</v>
      </c>
      <c r="G180" s="27">
        <f t="shared" si="31"/>
        <v>0</v>
      </c>
      <c r="H180" s="27">
        <f t="shared" si="34"/>
        <v>0</v>
      </c>
      <c r="I180" s="27">
        <f t="shared" si="35"/>
        <v>0</v>
      </c>
      <c r="J180" s="27">
        <f t="shared" si="36"/>
        <v>0</v>
      </c>
      <c r="K180" s="27">
        <f t="shared" si="37"/>
        <v>0</v>
      </c>
      <c r="L180" s="27">
        <f t="shared" si="38"/>
        <v>0</v>
      </c>
      <c r="M180" s="27">
        <f t="shared" ca="1" si="32"/>
        <v>3.2249868495307071E-3</v>
      </c>
      <c r="N180" s="27">
        <f t="shared" ca="1" si="39"/>
        <v>0</v>
      </c>
      <c r="O180" s="25">
        <f t="shared" ca="1" si="40"/>
        <v>0</v>
      </c>
      <c r="P180" s="27">
        <f t="shared" ca="1" si="41"/>
        <v>0</v>
      </c>
      <c r="Q180" s="27">
        <f t="shared" ca="1" si="42"/>
        <v>0</v>
      </c>
      <c r="R180">
        <f t="shared" ca="1" si="33"/>
        <v>-3.2249868495307071E-3</v>
      </c>
    </row>
    <row r="181" spans="1:18" x14ac:dyDescent="0.2">
      <c r="A181" s="105"/>
      <c r="B181" s="105"/>
      <c r="C181" s="105"/>
      <c r="D181" s="107">
        <f t="shared" si="30"/>
        <v>0</v>
      </c>
      <c r="E181" s="107">
        <f t="shared" si="30"/>
        <v>0</v>
      </c>
      <c r="F181" s="27">
        <f t="shared" si="31"/>
        <v>0</v>
      </c>
      <c r="G181" s="27">
        <f t="shared" si="31"/>
        <v>0</v>
      </c>
      <c r="H181" s="27">
        <f t="shared" si="34"/>
        <v>0</v>
      </c>
      <c r="I181" s="27">
        <f t="shared" si="35"/>
        <v>0</v>
      </c>
      <c r="J181" s="27">
        <f t="shared" si="36"/>
        <v>0</v>
      </c>
      <c r="K181" s="27">
        <f t="shared" si="37"/>
        <v>0</v>
      </c>
      <c r="L181" s="27">
        <f t="shared" si="38"/>
        <v>0</v>
      </c>
      <c r="M181" s="27">
        <f t="shared" ca="1" si="32"/>
        <v>3.2249868495307071E-3</v>
      </c>
      <c r="N181" s="27">
        <f t="shared" ca="1" si="39"/>
        <v>0</v>
      </c>
      <c r="O181" s="25">
        <f t="shared" ca="1" si="40"/>
        <v>0</v>
      </c>
      <c r="P181" s="27">
        <f t="shared" ca="1" si="41"/>
        <v>0</v>
      </c>
      <c r="Q181" s="27">
        <f t="shared" ca="1" si="42"/>
        <v>0</v>
      </c>
      <c r="R181">
        <f t="shared" ca="1" si="33"/>
        <v>-3.2249868495307071E-3</v>
      </c>
    </row>
    <row r="182" spans="1:18" x14ac:dyDescent="0.2">
      <c r="A182" s="105"/>
      <c r="B182" s="105"/>
      <c r="C182" s="105"/>
      <c r="D182" s="107">
        <f t="shared" si="30"/>
        <v>0</v>
      </c>
      <c r="E182" s="107">
        <f t="shared" si="30"/>
        <v>0</v>
      </c>
      <c r="F182" s="27">
        <f t="shared" si="31"/>
        <v>0</v>
      </c>
      <c r="G182" s="27">
        <f t="shared" si="31"/>
        <v>0</v>
      </c>
      <c r="H182" s="27">
        <f t="shared" si="34"/>
        <v>0</v>
      </c>
      <c r="I182" s="27">
        <f t="shared" si="35"/>
        <v>0</v>
      </c>
      <c r="J182" s="27">
        <f t="shared" si="36"/>
        <v>0</v>
      </c>
      <c r="K182" s="27">
        <f t="shared" si="37"/>
        <v>0</v>
      </c>
      <c r="L182" s="27">
        <f t="shared" si="38"/>
        <v>0</v>
      </c>
      <c r="M182" s="27">
        <f t="shared" ca="1" si="32"/>
        <v>3.2249868495307071E-3</v>
      </c>
      <c r="N182" s="27">
        <f t="shared" ca="1" si="39"/>
        <v>0</v>
      </c>
      <c r="O182" s="25">
        <f t="shared" ca="1" si="40"/>
        <v>0</v>
      </c>
      <c r="P182" s="27">
        <f t="shared" ca="1" si="41"/>
        <v>0</v>
      </c>
      <c r="Q182" s="27">
        <f t="shared" ca="1" si="42"/>
        <v>0</v>
      </c>
      <c r="R182">
        <f t="shared" ca="1" si="33"/>
        <v>-3.2249868495307071E-3</v>
      </c>
    </row>
    <row r="183" spans="1:18" x14ac:dyDescent="0.2">
      <c r="A183" s="105"/>
      <c r="B183" s="105"/>
      <c r="C183" s="105"/>
      <c r="D183" s="107">
        <f t="shared" si="30"/>
        <v>0</v>
      </c>
      <c r="E183" s="107">
        <f t="shared" si="30"/>
        <v>0</v>
      </c>
      <c r="F183" s="27">
        <f t="shared" si="31"/>
        <v>0</v>
      </c>
      <c r="G183" s="27">
        <f t="shared" si="31"/>
        <v>0</v>
      </c>
      <c r="H183" s="27">
        <f t="shared" si="34"/>
        <v>0</v>
      </c>
      <c r="I183" s="27">
        <f t="shared" si="35"/>
        <v>0</v>
      </c>
      <c r="J183" s="27">
        <f t="shared" si="36"/>
        <v>0</v>
      </c>
      <c r="K183" s="27">
        <f t="shared" si="37"/>
        <v>0</v>
      </c>
      <c r="L183" s="27">
        <f t="shared" si="38"/>
        <v>0</v>
      </c>
      <c r="M183" s="27">
        <f t="shared" ca="1" si="32"/>
        <v>3.2249868495307071E-3</v>
      </c>
      <c r="N183" s="27">
        <f t="shared" ca="1" si="39"/>
        <v>0</v>
      </c>
      <c r="O183" s="25">
        <f t="shared" ca="1" si="40"/>
        <v>0</v>
      </c>
      <c r="P183" s="27">
        <f t="shared" ca="1" si="41"/>
        <v>0</v>
      </c>
      <c r="Q183" s="27">
        <f t="shared" ca="1" si="42"/>
        <v>0</v>
      </c>
      <c r="R183">
        <f t="shared" ca="1" si="33"/>
        <v>-3.2249868495307071E-3</v>
      </c>
    </row>
    <row r="184" spans="1:18" x14ac:dyDescent="0.2">
      <c r="A184" s="105"/>
      <c r="B184" s="105"/>
      <c r="C184" s="105"/>
      <c r="D184" s="107">
        <f t="shared" si="30"/>
        <v>0</v>
      </c>
      <c r="E184" s="107">
        <f t="shared" si="30"/>
        <v>0</v>
      </c>
      <c r="F184" s="27">
        <f t="shared" si="31"/>
        <v>0</v>
      </c>
      <c r="G184" s="27">
        <f t="shared" si="31"/>
        <v>0</v>
      </c>
      <c r="H184" s="27">
        <f t="shared" si="34"/>
        <v>0</v>
      </c>
      <c r="I184" s="27">
        <f t="shared" si="35"/>
        <v>0</v>
      </c>
      <c r="J184" s="27">
        <f t="shared" si="36"/>
        <v>0</v>
      </c>
      <c r="K184" s="27">
        <f t="shared" si="37"/>
        <v>0</v>
      </c>
      <c r="L184" s="27">
        <f t="shared" si="38"/>
        <v>0</v>
      </c>
      <c r="M184" s="27">
        <f t="shared" ca="1" si="32"/>
        <v>3.2249868495307071E-3</v>
      </c>
      <c r="N184" s="27">
        <f t="shared" ca="1" si="39"/>
        <v>0</v>
      </c>
      <c r="O184" s="25">
        <f t="shared" ca="1" si="40"/>
        <v>0</v>
      </c>
      <c r="P184" s="27">
        <f t="shared" ca="1" si="41"/>
        <v>0</v>
      </c>
      <c r="Q184" s="27">
        <f t="shared" ca="1" si="42"/>
        <v>0</v>
      </c>
      <c r="R184">
        <f t="shared" ca="1" si="33"/>
        <v>-3.2249868495307071E-3</v>
      </c>
    </row>
    <row r="185" spans="1:18" x14ac:dyDescent="0.2">
      <c r="A185" s="105"/>
      <c r="B185" s="105"/>
      <c r="C185" s="105"/>
      <c r="D185" s="107">
        <f t="shared" si="30"/>
        <v>0</v>
      </c>
      <c r="E185" s="107">
        <f t="shared" si="30"/>
        <v>0</v>
      </c>
      <c r="F185" s="27">
        <f t="shared" si="31"/>
        <v>0</v>
      </c>
      <c r="G185" s="27">
        <f t="shared" si="31"/>
        <v>0</v>
      </c>
      <c r="H185" s="27">
        <f t="shared" si="34"/>
        <v>0</v>
      </c>
      <c r="I185" s="27">
        <f t="shared" si="35"/>
        <v>0</v>
      </c>
      <c r="J185" s="27">
        <f t="shared" si="36"/>
        <v>0</v>
      </c>
      <c r="K185" s="27">
        <f t="shared" si="37"/>
        <v>0</v>
      </c>
      <c r="L185" s="27">
        <f t="shared" si="38"/>
        <v>0</v>
      </c>
      <c r="M185" s="27">
        <f t="shared" ca="1" si="32"/>
        <v>3.2249868495307071E-3</v>
      </c>
      <c r="N185" s="27">
        <f t="shared" ca="1" si="39"/>
        <v>0</v>
      </c>
      <c r="O185" s="25">
        <f t="shared" ca="1" si="40"/>
        <v>0</v>
      </c>
      <c r="P185" s="27">
        <f t="shared" ca="1" si="41"/>
        <v>0</v>
      </c>
      <c r="Q185" s="27">
        <f t="shared" ca="1" si="42"/>
        <v>0</v>
      </c>
      <c r="R185">
        <f t="shared" ca="1" si="33"/>
        <v>-3.2249868495307071E-3</v>
      </c>
    </row>
    <row r="186" spans="1:18" x14ac:dyDescent="0.2">
      <c r="A186" s="105"/>
      <c r="B186" s="105"/>
      <c r="C186" s="105"/>
      <c r="D186" s="107">
        <f t="shared" si="30"/>
        <v>0</v>
      </c>
      <c r="E186" s="107">
        <f t="shared" si="30"/>
        <v>0</v>
      </c>
      <c r="F186" s="27">
        <f t="shared" si="31"/>
        <v>0</v>
      </c>
      <c r="G186" s="27">
        <f t="shared" si="31"/>
        <v>0</v>
      </c>
      <c r="H186" s="27">
        <f t="shared" si="34"/>
        <v>0</v>
      </c>
      <c r="I186" s="27">
        <f t="shared" si="35"/>
        <v>0</v>
      </c>
      <c r="J186" s="27">
        <f t="shared" si="36"/>
        <v>0</v>
      </c>
      <c r="K186" s="27">
        <f t="shared" si="37"/>
        <v>0</v>
      </c>
      <c r="L186" s="27">
        <f t="shared" si="38"/>
        <v>0</v>
      </c>
      <c r="M186" s="27">
        <f t="shared" ca="1" si="32"/>
        <v>3.2249868495307071E-3</v>
      </c>
      <c r="N186" s="27">
        <f t="shared" ca="1" si="39"/>
        <v>0</v>
      </c>
      <c r="O186" s="25">
        <f t="shared" ca="1" si="40"/>
        <v>0</v>
      </c>
      <c r="P186" s="27">
        <f t="shared" ca="1" si="41"/>
        <v>0</v>
      </c>
      <c r="Q186" s="27">
        <f t="shared" ca="1" si="42"/>
        <v>0</v>
      </c>
      <c r="R186">
        <f t="shared" ca="1" si="33"/>
        <v>-3.2249868495307071E-3</v>
      </c>
    </row>
    <row r="187" spans="1:18" x14ac:dyDescent="0.2">
      <c r="A187" s="105"/>
      <c r="B187" s="105"/>
      <c r="C187" s="105"/>
      <c r="D187" s="107">
        <f t="shared" si="30"/>
        <v>0</v>
      </c>
      <c r="E187" s="107">
        <f t="shared" si="30"/>
        <v>0</v>
      </c>
      <c r="F187" s="27">
        <f t="shared" si="31"/>
        <v>0</v>
      </c>
      <c r="G187" s="27">
        <f t="shared" si="31"/>
        <v>0</v>
      </c>
      <c r="H187" s="27">
        <f t="shared" si="34"/>
        <v>0</v>
      </c>
      <c r="I187" s="27">
        <f t="shared" si="35"/>
        <v>0</v>
      </c>
      <c r="J187" s="27">
        <f t="shared" si="36"/>
        <v>0</v>
      </c>
      <c r="K187" s="27">
        <f t="shared" si="37"/>
        <v>0</v>
      </c>
      <c r="L187" s="27">
        <f t="shared" si="38"/>
        <v>0</v>
      </c>
      <c r="M187" s="27">
        <f t="shared" ca="1" si="32"/>
        <v>3.2249868495307071E-3</v>
      </c>
      <c r="N187" s="27">
        <f t="shared" ca="1" si="39"/>
        <v>0</v>
      </c>
      <c r="O187" s="25">
        <f t="shared" ca="1" si="40"/>
        <v>0</v>
      </c>
      <c r="P187" s="27">
        <f t="shared" ca="1" si="41"/>
        <v>0</v>
      </c>
      <c r="Q187" s="27">
        <f t="shared" ca="1" si="42"/>
        <v>0</v>
      </c>
      <c r="R187">
        <f t="shared" ca="1" si="33"/>
        <v>-3.2249868495307071E-3</v>
      </c>
    </row>
    <row r="188" spans="1:18" x14ac:dyDescent="0.2">
      <c r="A188" s="105"/>
      <c r="B188" s="105"/>
      <c r="C188" s="105"/>
      <c r="D188" s="107">
        <f t="shared" si="30"/>
        <v>0</v>
      </c>
      <c r="E188" s="107">
        <f t="shared" si="30"/>
        <v>0</v>
      </c>
      <c r="F188" s="27">
        <f t="shared" si="31"/>
        <v>0</v>
      </c>
      <c r="G188" s="27">
        <f t="shared" si="31"/>
        <v>0</v>
      </c>
      <c r="H188" s="27">
        <f t="shared" si="34"/>
        <v>0</v>
      </c>
      <c r="I188" s="27">
        <f t="shared" si="35"/>
        <v>0</v>
      </c>
      <c r="J188" s="27">
        <f t="shared" si="36"/>
        <v>0</v>
      </c>
      <c r="K188" s="27">
        <f t="shared" si="37"/>
        <v>0</v>
      </c>
      <c r="L188" s="27">
        <f t="shared" si="38"/>
        <v>0</v>
      </c>
      <c r="M188" s="27">
        <f t="shared" ca="1" si="32"/>
        <v>3.2249868495307071E-3</v>
      </c>
      <c r="N188" s="27">
        <f t="shared" ca="1" si="39"/>
        <v>0</v>
      </c>
      <c r="O188" s="25">
        <f t="shared" ca="1" si="40"/>
        <v>0</v>
      </c>
      <c r="P188" s="27">
        <f t="shared" ca="1" si="41"/>
        <v>0</v>
      </c>
      <c r="Q188" s="27">
        <f t="shared" ca="1" si="42"/>
        <v>0</v>
      </c>
      <c r="R188">
        <f t="shared" ca="1" si="33"/>
        <v>-3.2249868495307071E-3</v>
      </c>
    </row>
    <row r="189" spans="1:18" x14ac:dyDescent="0.2">
      <c r="A189" s="105"/>
      <c r="B189" s="105"/>
      <c r="C189" s="105"/>
      <c r="D189" s="107">
        <f t="shared" si="30"/>
        <v>0</v>
      </c>
      <c r="E189" s="107">
        <f t="shared" si="30"/>
        <v>0</v>
      </c>
      <c r="F189" s="27">
        <f t="shared" si="31"/>
        <v>0</v>
      </c>
      <c r="G189" s="27">
        <f t="shared" si="31"/>
        <v>0</v>
      </c>
      <c r="H189" s="27">
        <f t="shared" si="34"/>
        <v>0</v>
      </c>
      <c r="I189" s="27">
        <f t="shared" si="35"/>
        <v>0</v>
      </c>
      <c r="J189" s="27">
        <f t="shared" si="36"/>
        <v>0</v>
      </c>
      <c r="K189" s="27">
        <f t="shared" si="37"/>
        <v>0</v>
      </c>
      <c r="L189" s="27">
        <f t="shared" si="38"/>
        <v>0</v>
      </c>
      <c r="M189" s="27">
        <f t="shared" ca="1" si="32"/>
        <v>3.2249868495307071E-3</v>
      </c>
      <c r="N189" s="27">
        <f t="shared" ca="1" si="39"/>
        <v>0</v>
      </c>
      <c r="O189" s="25">
        <f t="shared" ca="1" si="40"/>
        <v>0</v>
      </c>
      <c r="P189" s="27">
        <f t="shared" ca="1" si="41"/>
        <v>0</v>
      </c>
      <c r="Q189" s="27">
        <f t="shared" ca="1" si="42"/>
        <v>0</v>
      </c>
      <c r="R189">
        <f t="shared" ca="1" si="33"/>
        <v>-3.2249868495307071E-3</v>
      </c>
    </row>
    <row r="190" spans="1:18" x14ac:dyDescent="0.2">
      <c r="A190" s="105"/>
      <c r="B190" s="105"/>
      <c r="C190" s="105"/>
      <c r="D190" s="107">
        <f t="shared" si="30"/>
        <v>0</v>
      </c>
      <c r="E190" s="107">
        <f t="shared" si="30"/>
        <v>0</v>
      </c>
      <c r="F190" s="27">
        <f t="shared" si="31"/>
        <v>0</v>
      </c>
      <c r="G190" s="27">
        <f t="shared" si="31"/>
        <v>0</v>
      </c>
      <c r="H190" s="27">
        <f t="shared" si="34"/>
        <v>0</v>
      </c>
      <c r="I190" s="27">
        <f t="shared" si="35"/>
        <v>0</v>
      </c>
      <c r="J190" s="27">
        <f t="shared" si="36"/>
        <v>0</v>
      </c>
      <c r="K190" s="27">
        <f t="shared" si="37"/>
        <v>0</v>
      </c>
      <c r="L190" s="27">
        <f t="shared" si="38"/>
        <v>0</v>
      </c>
      <c r="M190" s="27">
        <f t="shared" ca="1" si="32"/>
        <v>3.2249868495307071E-3</v>
      </c>
      <c r="N190" s="27">
        <f t="shared" ca="1" si="39"/>
        <v>0</v>
      </c>
      <c r="O190" s="25">
        <f t="shared" ca="1" si="40"/>
        <v>0</v>
      </c>
      <c r="P190" s="27">
        <f t="shared" ca="1" si="41"/>
        <v>0</v>
      </c>
      <c r="Q190" s="27">
        <f t="shared" ca="1" si="42"/>
        <v>0</v>
      </c>
      <c r="R190">
        <f t="shared" ca="1" si="33"/>
        <v>-3.2249868495307071E-3</v>
      </c>
    </row>
    <row r="191" spans="1:18" x14ac:dyDescent="0.2">
      <c r="A191" s="105"/>
      <c r="B191" s="105"/>
      <c r="C191" s="105"/>
      <c r="D191" s="107">
        <f t="shared" si="30"/>
        <v>0</v>
      </c>
      <c r="E191" s="107">
        <f t="shared" si="30"/>
        <v>0</v>
      </c>
      <c r="F191" s="27">
        <f t="shared" si="31"/>
        <v>0</v>
      </c>
      <c r="G191" s="27">
        <f t="shared" si="31"/>
        <v>0</v>
      </c>
      <c r="H191" s="27">
        <f t="shared" si="34"/>
        <v>0</v>
      </c>
      <c r="I191" s="27">
        <f t="shared" si="35"/>
        <v>0</v>
      </c>
      <c r="J191" s="27">
        <f t="shared" si="36"/>
        <v>0</v>
      </c>
      <c r="K191" s="27">
        <f t="shared" si="37"/>
        <v>0</v>
      </c>
      <c r="L191" s="27">
        <f t="shared" si="38"/>
        <v>0</v>
      </c>
      <c r="M191" s="27">
        <f t="shared" ca="1" si="32"/>
        <v>3.2249868495307071E-3</v>
      </c>
      <c r="N191" s="27">
        <f t="shared" ca="1" si="39"/>
        <v>0</v>
      </c>
      <c r="O191" s="25">
        <f t="shared" ca="1" si="40"/>
        <v>0</v>
      </c>
      <c r="P191" s="27">
        <f t="shared" ca="1" si="41"/>
        <v>0</v>
      </c>
      <c r="Q191" s="27">
        <f t="shared" ca="1" si="42"/>
        <v>0</v>
      </c>
      <c r="R191">
        <f t="shared" ca="1" si="33"/>
        <v>-3.2249868495307071E-3</v>
      </c>
    </row>
    <row r="192" spans="1:18" x14ac:dyDescent="0.2">
      <c r="A192" s="105"/>
      <c r="B192" s="105"/>
      <c r="C192" s="105"/>
      <c r="D192" s="107">
        <f t="shared" si="30"/>
        <v>0</v>
      </c>
      <c r="E192" s="107">
        <f t="shared" si="30"/>
        <v>0</v>
      </c>
      <c r="F192" s="27">
        <f t="shared" si="31"/>
        <v>0</v>
      </c>
      <c r="G192" s="27">
        <f t="shared" si="31"/>
        <v>0</v>
      </c>
      <c r="H192" s="27">
        <f t="shared" si="34"/>
        <v>0</v>
      </c>
      <c r="I192" s="27">
        <f t="shared" si="35"/>
        <v>0</v>
      </c>
      <c r="J192" s="27">
        <f t="shared" si="36"/>
        <v>0</v>
      </c>
      <c r="K192" s="27">
        <f t="shared" si="37"/>
        <v>0</v>
      </c>
      <c r="L192" s="27">
        <f t="shared" si="38"/>
        <v>0</v>
      </c>
      <c r="M192" s="27">
        <f t="shared" ca="1" si="32"/>
        <v>3.2249868495307071E-3</v>
      </c>
      <c r="N192" s="27">
        <f t="shared" ca="1" si="39"/>
        <v>0</v>
      </c>
      <c r="O192" s="25">
        <f t="shared" ca="1" si="40"/>
        <v>0</v>
      </c>
      <c r="P192" s="27">
        <f t="shared" ca="1" si="41"/>
        <v>0</v>
      </c>
      <c r="Q192" s="27">
        <f t="shared" ca="1" si="42"/>
        <v>0</v>
      </c>
      <c r="R192">
        <f t="shared" ca="1" si="33"/>
        <v>-3.2249868495307071E-3</v>
      </c>
    </row>
    <row r="193" spans="1:18" x14ac:dyDescent="0.2">
      <c r="A193" s="105"/>
      <c r="B193" s="105"/>
      <c r="C193" s="105"/>
      <c r="D193" s="107">
        <f t="shared" si="30"/>
        <v>0</v>
      </c>
      <c r="E193" s="107">
        <f t="shared" si="30"/>
        <v>0</v>
      </c>
      <c r="F193" s="27">
        <f t="shared" si="31"/>
        <v>0</v>
      </c>
      <c r="G193" s="27">
        <f t="shared" si="31"/>
        <v>0</v>
      </c>
      <c r="H193" s="27">
        <f t="shared" si="34"/>
        <v>0</v>
      </c>
      <c r="I193" s="27">
        <f t="shared" si="35"/>
        <v>0</v>
      </c>
      <c r="J193" s="27">
        <f t="shared" si="36"/>
        <v>0</v>
      </c>
      <c r="K193" s="27">
        <f t="shared" si="37"/>
        <v>0</v>
      </c>
      <c r="L193" s="27">
        <f t="shared" si="38"/>
        <v>0</v>
      </c>
      <c r="M193" s="27">
        <f t="shared" ca="1" si="32"/>
        <v>3.2249868495307071E-3</v>
      </c>
      <c r="N193" s="27">
        <f t="shared" ca="1" si="39"/>
        <v>0</v>
      </c>
      <c r="O193" s="25">
        <f t="shared" ca="1" si="40"/>
        <v>0</v>
      </c>
      <c r="P193" s="27">
        <f t="shared" ca="1" si="41"/>
        <v>0</v>
      </c>
      <c r="Q193" s="27">
        <f t="shared" ca="1" si="42"/>
        <v>0</v>
      </c>
      <c r="R193">
        <f t="shared" ca="1" si="33"/>
        <v>-3.2249868495307071E-3</v>
      </c>
    </row>
    <row r="194" spans="1:18" x14ac:dyDescent="0.2">
      <c r="A194" s="105"/>
      <c r="B194" s="105"/>
      <c r="C194" s="105"/>
      <c r="D194" s="107">
        <f t="shared" si="30"/>
        <v>0</v>
      </c>
      <c r="E194" s="107">
        <f t="shared" si="30"/>
        <v>0</v>
      </c>
      <c r="F194" s="27">
        <f t="shared" si="31"/>
        <v>0</v>
      </c>
      <c r="G194" s="27">
        <f t="shared" si="31"/>
        <v>0</v>
      </c>
      <c r="H194" s="27">
        <f t="shared" si="34"/>
        <v>0</v>
      </c>
      <c r="I194" s="27">
        <f t="shared" si="35"/>
        <v>0</v>
      </c>
      <c r="J194" s="27">
        <f t="shared" si="36"/>
        <v>0</v>
      </c>
      <c r="K194" s="27">
        <f t="shared" si="37"/>
        <v>0</v>
      </c>
      <c r="L194" s="27">
        <f t="shared" si="38"/>
        <v>0</v>
      </c>
      <c r="M194" s="27">
        <f t="shared" ca="1" si="32"/>
        <v>3.2249868495307071E-3</v>
      </c>
      <c r="N194" s="27">
        <f t="shared" ca="1" si="39"/>
        <v>0</v>
      </c>
      <c r="O194" s="25">
        <f t="shared" ca="1" si="40"/>
        <v>0</v>
      </c>
      <c r="P194" s="27">
        <f t="shared" ca="1" si="41"/>
        <v>0</v>
      </c>
      <c r="Q194" s="27">
        <f t="shared" ca="1" si="42"/>
        <v>0</v>
      </c>
      <c r="R194">
        <f t="shared" ca="1" si="33"/>
        <v>-3.2249868495307071E-3</v>
      </c>
    </row>
    <row r="195" spans="1:18" x14ac:dyDescent="0.2">
      <c r="A195" s="105"/>
      <c r="B195" s="105"/>
      <c r="C195" s="105"/>
      <c r="D195" s="107">
        <f t="shared" si="30"/>
        <v>0</v>
      </c>
      <c r="E195" s="107">
        <f t="shared" si="30"/>
        <v>0</v>
      </c>
      <c r="F195" s="27">
        <f t="shared" si="31"/>
        <v>0</v>
      </c>
      <c r="G195" s="27">
        <f t="shared" si="31"/>
        <v>0</v>
      </c>
      <c r="H195" s="27">
        <f t="shared" si="34"/>
        <v>0</v>
      </c>
      <c r="I195" s="27">
        <f t="shared" si="35"/>
        <v>0</v>
      </c>
      <c r="J195" s="27">
        <f t="shared" si="36"/>
        <v>0</v>
      </c>
      <c r="K195" s="27">
        <f t="shared" si="37"/>
        <v>0</v>
      </c>
      <c r="L195" s="27">
        <f t="shared" si="38"/>
        <v>0</v>
      </c>
      <c r="M195" s="27">
        <f t="shared" ca="1" si="32"/>
        <v>3.2249868495307071E-3</v>
      </c>
      <c r="N195" s="27">
        <f t="shared" ca="1" si="39"/>
        <v>0</v>
      </c>
      <c r="O195" s="25">
        <f t="shared" ca="1" si="40"/>
        <v>0</v>
      </c>
      <c r="P195" s="27">
        <f t="shared" ca="1" si="41"/>
        <v>0</v>
      </c>
      <c r="Q195" s="27">
        <f t="shared" ca="1" si="42"/>
        <v>0</v>
      </c>
      <c r="R195">
        <f t="shared" ca="1" si="33"/>
        <v>-3.2249868495307071E-3</v>
      </c>
    </row>
    <row r="196" spans="1:18" x14ac:dyDescent="0.2">
      <c r="A196" s="105"/>
      <c r="B196" s="105"/>
      <c r="C196" s="105"/>
      <c r="D196" s="107">
        <f t="shared" si="30"/>
        <v>0</v>
      </c>
      <c r="E196" s="107">
        <f t="shared" si="30"/>
        <v>0</v>
      </c>
      <c r="F196" s="27">
        <f t="shared" si="31"/>
        <v>0</v>
      </c>
      <c r="G196" s="27">
        <f t="shared" si="31"/>
        <v>0</v>
      </c>
      <c r="H196" s="27">
        <f t="shared" si="34"/>
        <v>0</v>
      </c>
      <c r="I196" s="27">
        <f t="shared" si="35"/>
        <v>0</v>
      </c>
      <c r="J196" s="27">
        <f t="shared" si="36"/>
        <v>0</v>
      </c>
      <c r="K196" s="27">
        <f t="shared" si="37"/>
        <v>0</v>
      </c>
      <c r="L196" s="27">
        <f t="shared" si="38"/>
        <v>0</v>
      </c>
      <c r="M196" s="27">
        <f t="shared" ca="1" si="32"/>
        <v>3.2249868495307071E-3</v>
      </c>
      <c r="N196" s="27">
        <f t="shared" ca="1" si="39"/>
        <v>0</v>
      </c>
      <c r="O196" s="25">
        <f t="shared" ca="1" si="40"/>
        <v>0</v>
      </c>
      <c r="P196" s="27">
        <f t="shared" ca="1" si="41"/>
        <v>0</v>
      </c>
      <c r="Q196" s="27">
        <f t="shared" ca="1" si="42"/>
        <v>0</v>
      </c>
      <c r="R196">
        <f t="shared" ca="1" si="33"/>
        <v>-3.2249868495307071E-3</v>
      </c>
    </row>
    <row r="197" spans="1:18" x14ac:dyDescent="0.2">
      <c r="A197" s="105"/>
      <c r="B197" s="105"/>
      <c r="C197" s="105"/>
      <c r="D197" s="107">
        <f t="shared" si="30"/>
        <v>0</v>
      </c>
      <c r="E197" s="107">
        <f t="shared" si="30"/>
        <v>0</v>
      </c>
      <c r="F197" s="27">
        <f t="shared" si="31"/>
        <v>0</v>
      </c>
      <c r="G197" s="27">
        <f t="shared" si="31"/>
        <v>0</v>
      </c>
      <c r="H197" s="27">
        <f t="shared" si="34"/>
        <v>0</v>
      </c>
      <c r="I197" s="27">
        <f t="shared" si="35"/>
        <v>0</v>
      </c>
      <c r="J197" s="27">
        <f t="shared" si="36"/>
        <v>0</v>
      </c>
      <c r="K197" s="27">
        <f t="shared" si="37"/>
        <v>0</v>
      </c>
      <c r="L197" s="27">
        <f t="shared" si="38"/>
        <v>0</v>
      </c>
      <c r="M197" s="27">
        <f t="shared" ca="1" si="32"/>
        <v>3.2249868495307071E-3</v>
      </c>
      <c r="N197" s="27">
        <f t="shared" ca="1" si="39"/>
        <v>0</v>
      </c>
      <c r="O197" s="25">
        <f t="shared" ca="1" si="40"/>
        <v>0</v>
      </c>
      <c r="P197" s="27">
        <f t="shared" ca="1" si="41"/>
        <v>0</v>
      </c>
      <c r="Q197" s="27">
        <f t="shared" ca="1" si="42"/>
        <v>0</v>
      </c>
      <c r="R197">
        <f t="shared" ca="1" si="33"/>
        <v>-3.2249868495307071E-3</v>
      </c>
    </row>
    <row r="198" spans="1:18" x14ac:dyDescent="0.2">
      <c r="A198" s="105"/>
      <c r="B198" s="105"/>
      <c r="C198" s="105"/>
      <c r="D198" s="107">
        <f t="shared" si="30"/>
        <v>0</v>
      </c>
      <c r="E198" s="107">
        <f t="shared" si="30"/>
        <v>0</v>
      </c>
      <c r="F198" s="27">
        <f t="shared" si="31"/>
        <v>0</v>
      </c>
      <c r="G198" s="27">
        <f t="shared" si="31"/>
        <v>0</v>
      </c>
      <c r="H198" s="27">
        <f t="shared" si="34"/>
        <v>0</v>
      </c>
      <c r="I198" s="27">
        <f t="shared" si="35"/>
        <v>0</v>
      </c>
      <c r="J198" s="27">
        <f t="shared" si="36"/>
        <v>0</v>
      </c>
      <c r="K198" s="27">
        <f t="shared" si="37"/>
        <v>0</v>
      </c>
      <c r="L198" s="27">
        <f t="shared" si="38"/>
        <v>0</v>
      </c>
      <c r="M198" s="27">
        <f t="shared" ca="1" si="32"/>
        <v>3.2249868495307071E-3</v>
      </c>
      <c r="N198" s="27">
        <f t="shared" ca="1" si="39"/>
        <v>0</v>
      </c>
      <c r="O198" s="25">
        <f t="shared" ca="1" si="40"/>
        <v>0</v>
      </c>
      <c r="P198" s="27">
        <f t="shared" ca="1" si="41"/>
        <v>0</v>
      </c>
      <c r="Q198" s="27">
        <f t="shared" ca="1" si="42"/>
        <v>0</v>
      </c>
      <c r="R198">
        <f t="shared" ca="1" si="33"/>
        <v>-3.2249868495307071E-3</v>
      </c>
    </row>
    <row r="199" spans="1:18" x14ac:dyDescent="0.2">
      <c r="A199" s="105"/>
      <c r="B199" s="105"/>
      <c r="C199" s="105"/>
      <c r="D199" s="107">
        <f t="shared" si="30"/>
        <v>0</v>
      </c>
      <c r="E199" s="107">
        <f t="shared" si="30"/>
        <v>0</v>
      </c>
      <c r="F199" s="27">
        <f t="shared" si="31"/>
        <v>0</v>
      </c>
      <c r="G199" s="27">
        <f t="shared" si="31"/>
        <v>0</v>
      </c>
      <c r="H199" s="27">
        <f t="shared" si="34"/>
        <v>0</v>
      </c>
      <c r="I199" s="27">
        <f t="shared" si="35"/>
        <v>0</v>
      </c>
      <c r="J199" s="27">
        <f t="shared" si="36"/>
        <v>0</v>
      </c>
      <c r="K199" s="27">
        <f t="shared" si="37"/>
        <v>0</v>
      </c>
      <c r="L199" s="27">
        <f t="shared" si="38"/>
        <v>0</v>
      </c>
      <c r="M199" s="27">
        <f t="shared" ca="1" si="32"/>
        <v>3.2249868495307071E-3</v>
      </c>
      <c r="N199" s="27">
        <f t="shared" ca="1" si="39"/>
        <v>0</v>
      </c>
      <c r="O199" s="25">
        <f t="shared" ca="1" si="40"/>
        <v>0</v>
      </c>
      <c r="P199" s="27">
        <f t="shared" ca="1" si="41"/>
        <v>0</v>
      </c>
      <c r="Q199" s="27">
        <f t="shared" ca="1" si="42"/>
        <v>0</v>
      </c>
      <c r="R199">
        <f t="shared" ca="1" si="33"/>
        <v>-3.2249868495307071E-3</v>
      </c>
    </row>
    <row r="200" spans="1:18" x14ac:dyDescent="0.2">
      <c r="A200" s="105"/>
      <c r="B200" s="105"/>
      <c r="C200" s="105"/>
      <c r="D200" s="107">
        <f t="shared" si="30"/>
        <v>0</v>
      </c>
      <c r="E200" s="107">
        <f t="shared" si="30"/>
        <v>0</v>
      </c>
      <c r="F200" s="27">
        <f t="shared" si="31"/>
        <v>0</v>
      </c>
      <c r="G200" s="27">
        <f t="shared" si="31"/>
        <v>0</v>
      </c>
      <c r="H200" s="27">
        <f t="shared" si="34"/>
        <v>0</v>
      </c>
      <c r="I200" s="27">
        <f t="shared" si="35"/>
        <v>0</v>
      </c>
      <c r="J200" s="27">
        <f t="shared" si="36"/>
        <v>0</v>
      </c>
      <c r="K200" s="27">
        <f t="shared" si="37"/>
        <v>0</v>
      </c>
      <c r="L200" s="27">
        <f t="shared" si="38"/>
        <v>0</v>
      </c>
      <c r="M200" s="27">
        <f t="shared" ca="1" si="32"/>
        <v>3.2249868495307071E-3</v>
      </c>
      <c r="N200" s="27">
        <f t="shared" ca="1" si="39"/>
        <v>0</v>
      </c>
      <c r="O200" s="25">
        <f t="shared" ca="1" si="40"/>
        <v>0</v>
      </c>
      <c r="P200" s="27">
        <f t="shared" ca="1" si="41"/>
        <v>0</v>
      </c>
      <c r="Q200" s="27">
        <f t="shared" ca="1" si="42"/>
        <v>0</v>
      </c>
      <c r="R200">
        <f t="shared" ca="1" si="33"/>
        <v>-3.2249868495307071E-3</v>
      </c>
    </row>
    <row r="201" spans="1:18" x14ac:dyDescent="0.2">
      <c r="A201" s="105"/>
      <c r="B201" s="105"/>
      <c r="C201" s="105"/>
      <c r="D201" s="107">
        <f t="shared" si="30"/>
        <v>0</v>
      </c>
      <c r="E201" s="107">
        <f t="shared" si="30"/>
        <v>0</v>
      </c>
      <c r="F201" s="27">
        <f t="shared" si="31"/>
        <v>0</v>
      </c>
      <c r="G201" s="27">
        <f t="shared" si="31"/>
        <v>0</v>
      </c>
      <c r="H201" s="27">
        <f t="shared" si="34"/>
        <v>0</v>
      </c>
      <c r="I201" s="27">
        <f t="shared" si="35"/>
        <v>0</v>
      </c>
      <c r="J201" s="27">
        <f t="shared" si="36"/>
        <v>0</v>
      </c>
      <c r="K201" s="27">
        <f t="shared" si="37"/>
        <v>0</v>
      </c>
      <c r="L201" s="27">
        <f t="shared" si="38"/>
        <v>0</v>
      </c>
      <c r="M201" s="27">
        <f t="shared" ca="1" si="32"/>
        <v>3.2249868495307071E-3</v>
      </c>
      <c r="N201" s="27">
        <f t="shared" ca="1" si="39"/>
        <v>0</v>
      </c>
      <c r="O201" s="25">
        <f t="shared" ca="1" si="40"/>
        <v>0</v>
      </c>
      <c r="P201" s="27">
        <f t="shared" ca="1" si="41"/>
        <v>0</v>
      </c>
      <c r="Q201" s="27">
        <f t="shared" ca="1" si="42"/>
        <v>0</v>
      </c>
      <c r="R201">
        <f t="shared" ca="1" si="33"/>
        <v>-3.2249868495307071E-3</v>
      </c>
    </row>
    <row r="202" spans="1:18" x14ac:dyDescent="0.2">
      <c r="A202" s="105"/>
      <c r="B202" s="105"/>
      <c r="C202" s="105"/>
      <c r="D202" s="107">
        <f t="shared" si="30"/>
        <v>0</v>
      </c>
      <c r="E202" s="107">
        <f t="shared" si="30"/>
        <v>0</v>
      </c>
      <c r="F202" s="27">
        <f t="shared" si="31"/>
        <v>0</v>
      </c>
      <c r="G202" s="27">
        <f t="shared" si="31"/>
        <v>0</v>
      </c>
      <c r="H202" s="27">
        <f t="shared" si="34"/>
        <v>0</v>
      </c>
      <c r="I202" s="27">
        <f t="shared" si="35"/>
        <v>0</v>
      </c>
      <c r="J202" s="27">
        <f t="shared" si="36"/>
        <v>0</v>
      </c>
      <c r="K202" s="27">
        <f t="shared" si="37"/>
        <v>0</v>
      </c>
      <c r="L202" s="27">
        <f t="shared" si="38"/>
        <v>0</v>
      </c>
      <c r="M202" s="27">
        <f t="shared" ca="1" si="32"/>
        <v>3.2249868495307071E-3</v>
      </c>
      <c r="N202" s="27">
        <f t="shared" ca="1" si="39"/>
        <v>0</v>
      </c>
      <c r="O202" s="25">
        <f t="shared" ca="1" si="40"/>
        <v>0</v>
      </c>
      <c r="P202" s="27">
        <f t="shared" ca="1" si="41"/>
        <v>0</v>
      </c>
      <c r="Q202" s="27">
        <f t="shared" ca="1" si="42"/>
        <v>0</v>
      </c>
      <c r="R202">
        <f t="shared" ca="1" si="33"/>
        <v>-3.2249868495307071E-3</v>
      </c>
    </row>
    <row r="203" spans="1:18" x14ac:dyDescent="0.2">
      <c r="A203" s="105"/>
      <c r="B203" s="105"/>
      <c r="C203" s="105"/>
      <c r="D203" s="107">
        <f t="shared" si="30"/>
        <v>0</v>
      </c>
      <c r="E203" s="107">
        <f t="shared" si="30"/>
        <v>0</v>
      </c>
      <c r="F203" s="27">
        <f t="shared" si="31"/>
        <v>0</v>
      </c>
      <c r="G203" s="27">
        <f t="shared" si="31"/>
        <v>0</v>
      </c>
      <c r="H203" s="27">
        <f t="shared" si="34"/>
        <v>0</v>
      </c>
      <c r="I203" s="27">
        <f t="shared" si="35"/>
        <v>0</v>
      </c>
      <c r="J203" s="27">
        <f t="shared" si="36"/>
        <v>0</v>
      </c>
      <c r="K203" s="27">
        <f t="shared" si="37"/>
        <v>0</v>
      </c>
      <c r="L203" s="27">
        <f t="shared" si="38"/>
        <v>0</v>
      </c>
      <c r="M203" s="27">
        <f t="shared" ca="1" si="32"/>
        <v>3.2249868495307071E-3</v>
      </c>
      <c r="N203" s="27">
        <f t="shared" ca="1" si="39"/>
        <v>0</v>
      </c>
      <c r="O203" s="25">
        <f t="shared" ca="1" si="40"/>
        <v>0</v>
      </c>
      <c r="P203" s="27">
        <f t="shared" ca="1" si="41"/>
        <v>0</v>
      </c>
      <c r="Q203" s="27">
        <f t="shared" ca="1" si="42"/>
        <v>0</v>
      </c>
      <c r="R203">
        <f t="shared" ca="1" si="33"/>
        <v>-3.2249868495307071E-3</v>
      </c>
    </row>
    <row r="204" spans="1:18" x14ac:dyDescent="0.2">
      <c r="A204" s="105"/>
      <c r="B204" s="105"/>
      <c r="C204" s="105"/>
      <c r="D204" s="107">
        <f t="shared" si="30"/>
        <v>0</v>
      </c>
      <c r="E204" s="107">
        <f t="shared" si="30"/>
        <v>0</v>
      </c>
      <c r="F204" s="27">
        <f t="shared" si="31"/>
        <v>0</v>
      </c>
      <c r="G204" s="27">
        <f t="shared" si="31"/>
        <v>0</v>
      </c>
      <c r="H204" s="27">
        <f t="shared" si="34"/>
        <v>0</v>
      </c>
      <c r="I204" s="27">
        <f t="shared" si="35"/>
        <v>0</v>
      </c>
      <c r="J204" s="27">
        <f t="shared" si="36"/>
        <v>0</v>
      </c>
      <c r="K204" s="27">
        <f t="shared" si="37"/>
        <v>0</v>
      </c>
      <c r="L204" s="27">
        <f t="shared" si="38"/>
        <v>0</v>
      </c>
      <c r="M204" s="27">
        <f t="shared" ca="1" si="32"/>
        <v>3.2249868495307071E-3</v>
      </c>
      <c r="N204" s="27">
        <f t="shared" ca="1" si="39"/>
        <v>0</v>
      </c>
      <c r="O204" s="25">
        <f t="shared" ca="1" si="40"/>
        <v>0</v>
      </c>
      <c r="P204" s="27">
        <f t="shared" ca="1" si="41"/>
        <v>0</v>
      </c>
      <c r="Q204" s="27">
        <f t="shared" ca="1" si="42"/>
        <v>0</v>
      </c>
      <c r="R204">
        <f t="shared" ca="1" si="33"/>
        <v>-3.2249868495307071E-3</v>
      </c>
    </row>
    <row r="205" spans="1:18" x14ac:dyDescent="0.2">
      <c r="A205" s="105"/>
      <c r="B205" s="105"/>
      <c r="C205" s="105"/>
      <c r="D205" s="107">
        <f t="shared" si="30"/>
        <v>0</v>
      </c>
      <c r="E205" s="107">
        <f t="shared" si="30"/>
        <v>0</v>
      </c>
      <c r="F205" s="27">
        <f t="shared" si="31"/>
        <v>0</v>
      </c>
      <c r="G205" s="27">
        <f t="shared" si="31"/>
        <v>0</v>
      </c>
      <c r="H205" s="27">
        <f t="shared" si="34"/>
        <v>0</v>
      </c>
      <c r="I205" s="27">
        <f t="shared" si="35"/>
        <v>0</v>
      </c>
      <c r="J205" s="27">
        <f t="shared" si="36"/>
        <v>0</v>
      </c>
      <c r="K205" s="27">
        <f t="shared" si="37"/>
        <v>0</v>
      </c>
      <c r="L205" s="27">
        <f t="shared" si="38"/>
        <v>0</v>
      </c>
      <c r="M205" s="27">
        <f t="shared" ca="1" si="32"/>
        <v>3.2249868495307071E-3</v>
      </c>
      <c r="N205" s="27">
        <f t="shared" ca="1" si="39"/>
        <v>0</v>
      </c>
      <c r="O205" s="25">
        <f t="shared" ca="1" si="40"/>
        <v>0</v>
      </c>
      <c r="P205" s="27">
        <f t="shared" ca="1" si="41"/>
        <v>0</v>
      </c>
      <c r="Q205" s="27">
        <f t="shared" ca="1" si="42"/>
        <v>0</v>
      </c>
      <c r="R205">
        <f t="shared" ca="1" si="33"/>
        <v>-3.2249868495307071E-3</v>
      </c>
    </row>
    <row r="206" spans="1:18" x14ac:dyDescent="0.2">
      <c r="A206" s="105"/>
      <c r="B206" s="105"/>
      <c r="C206" s="105"/>
      <c r="D206" s="107">
        <f t="shared" si="30"/>
        <v>0</v>
      </c>
      <c r="E206" s="107">
        <f t="shared" si="30"/>
        <v>0</v>
      </c>
      <c r="F206" s="27">
        <f t="shared" si="31"/>
        <v>0</v>
      </c>
      <c r="G206" s="27">
        <f t="shared" si="31"/>
        <v>0</v>
      </c>
      <c r="H206" s="27">
        <f t="shared" si="34"/>
        <v>0</v>
      </c>
      <c r="I206" s="27">
        <f t="shared" si="35"/>
        <v>0</v>
      </c>
      <c r="J206" s="27">
        <f t="shared" si="36"/>
        <v>0</v>
      </c>
      <c r="K206" s="27">
        <f t="shared" si="37"/>
        <v>0</v>
      </c>
      <c r="L206" s="27">
        <f t="shared" si="38"/>
        <v>0</v>
      </c>
      <c r="M206" s="27">
        <f t="shared" ca="1" si="32"/>
        <v>3.2249868495307071E-3</v>
      </c>
      <c r="N206" s="27">
        <f t="shared" ca="1" si="39"/>
        <v>0</v>
      </c>
      <c r="O206" s="25">
        <f t="shared" ca="1" si="40"/>
        <v>0</v>
      </c>
      <c r="P206" s="27">
        <f t="shared" ca="1" si="41"/>
        <v>0</v>
      </c>
      <c r="Q206" s="27">
        <f t="shared" ca="1" si="42"/>
        <v>0</v>
      </c>
      <c r="R206">
        <f t="shared" ca="1" si="33"/>
        <v>-3.2249868495307071E-3</v>
      </c>
    </row>
    <row r="207" spans="1:18" x14ac:dyDescent="0.2">
      <c r="A207" s="105"/>
      <c r="B207" s="105"/>
      <c r="C207" s="105"/>
      <c r="D207" s="107">
        <f t="shared" ref="D207:E270" si="43">A207/A$18</f>
        <v>0</v>
      </c>
      <c r="E207" s="107">
        <f t="shared" si="43"/>
        <v>0</v>
      </c>
      <c r="F207" s="27">
        <f t="shared" ref="F207:G270" si="44">$C207*D207</f>
        <v>0</v>
      </c>
      <c r="G207" s="27">
        <f t="shared" si="44"/>
        <v>0</v>
      </c>
      <c r="H207" s="27">
        <f t="shared" si="34"/>
        <v>0</v>
      </c>
      <c r="I207" s="27">
        <f t="shared" si="35"/>
        <v>0</v>
      </c>
      <c r="J207" s="27">
        <f t="shared" si="36"/>
        <v>0</v>
      </c>
      <c r="K207" s="27">
        <f t="shared" si="37"/>
        <v>0</v>
      </c>
      <c r="L207" s="27">
        <f t="shared" si="38"/>
        <v>0</v>
      </c>
      <c r="M207" s="27">
        <f t="shared" ca="1" si="32"/>
        <v>3.2249868495307071E-3</v>
      </c>
      <c r="N207" s="27">
        <f t="shared" ca="1" si="39"/>
        <v>0</v>
      </c>
      <c r="O207" s="25">
        <f t="shared" ca="1" si="40"/>
        <v>0</v>
      </c>
      <c r="P207" s="27">
        <f t="shared" ca="1" si="41"/>
        <v>0</v>
      </c>
      <c r="Q207" s="27">
        <f t="shared" ca="1" si="42"/>
        <v>0</v>
      </c>
      <c r="R207">
        <f t="shared" ca="1" si="33"/>
        <v>-3.2249868495307071E-3</v>
      </c>
    </row>
    <row r="208" spans="1:18" x14ac:dyDescent="0.2">
      <c r="A208" s="105"/>
      <c r="B208" s="105"/>
      <c r="C208" s="105"/>
      <c r="D208" s="107">
        <f t="shared" si="43"/>
        <v>0</v>
      </c>
      <c r="E208" s="107">
        <f t="shared" si="43"/>
        <v>0</v>
      </c>
      <c r="F208" s="27">
        <f t="shared" si="44"/>
        <v>0</v>
      </c>
      <c r="G208" s="27">
        <f t="shared" si="44"/>
        <v>0</v>
      </c>
      <c r="H208" s="27">
        <f t="shared" si="34"/>
        <v>0</v>
      </c>
      <c r="I208" s="27">
        <f t="shared" si="35"/>
        <v>0</v>
      </c>
      <c r="J208" s="27">
        <f t="shared" si="36"/>
        <v>0</v>
      </c>
      <c r="K208" s="27">
        <f t="shared" si="37"/>
        <v>0</v>
      </c>
      <c r="L208" s="27">
        <f t="shared" si="38"/>
        <v>0</v>
      </c>
      <c r="M208" s="27">
        <f t="shared" ca="1" si="32"/>
        <v>3.2249868495307071E-3</v>
      </c>
      <c r="N208" s="27">
        <f t="shared" ca="1" si="39"/>
        <v>0</v>
      </c>
      <c r="O208" s="25">
        <f t="shared" ca="1" si="40"/>
        <v>0</v>
      </c>
      <c r="P208" s="27">
        <f t="shared" ca="1" si="41"/>
        <v>0</v>
      </c>
      <c r="Q208" s="27">
        <f t="shared" ca="1" si="42"/>
        <v>0</v>
      </c>
      <c r="R208">
        <f t="shared" ca="1" si="33"/>
        <v>-3.2249868495307071E-3</v>
      </c>
    </row>
    <row r="209" spans="1:18" x14ac:dyDescent="0.2">
      <c r="A209" s="105"/>
      <c r="B209" s="105"/>
      <c r="C209" s="105"/>
      <c r="D209" s="107">
        <f t="shared" si="43"/>
        <v>0</v>
      </c>
      <c r="E209" s="107">
        <f t="shared" si="43"/>
        <v>0</v>
      </c>
      <c r="F209" s="27">
        <f t="shared" si="44"/>
        <v>0</v>
      </c>
      <c r="G209" s="27">
        <f t="shared" si="44"/>
        <v>0</v>
      </c>
      <c r="H209" s="27">
        <f t="shared" si="34"/>
        <v>0</v>
      </c>
      <c r="I209" s="27">
        <f t="shared" si="35"/>
        <v>0</v>
      </c>
      <c r="J209" s="27">
        <f t="shared" si="36"/>
        <v>0</v>
      </c>
      <c r="K209" s="27">
        <f t="shared" si="37"/>
        <v>0</v>
      </c>
      <c r="L209" s="27">
        <f t="shared" si="38"/>
        <v>0</v>
      </c>
      <c r="M209" s="27">
        <f t="shared" ca="1" si="32"/>
        <v>3.2249868495307071E-3</v>
      </c>
      <c r="N209" s="27">
        <f t="shared" ca="1" si="39"/>
        <v>0</v>
      </c>
      <c r="O209" s="25">
        <f t="shared" ca="1" si="40"/>
        <v>0</v>
      </c>
      <c r="P209" s="27">
        <f t="shared" ca="1" si="41"/>
        <v>0</v>
      </c>
      <c r="Q209" s="27">
        <f t="shared" ca="1" si="42"/>
        <v>0</v>
      </c>
      <c r="R209">
        <f t="shared" ca="1" si="33"/>
        <v>-3.2249868495307071E-3</v>
      </c>
    </row>
    <row r="210" spans="1:18" x14ac:dyDescent="0.2">
      <c r="A210" s="105"/>
      <c r="B210" s="105"/>
      <c r="C210" s="105"/>
      <c r="D210" s="107">
        <f t="shared" si="43"/>
        <v>0</v>
      </c>
      <c r="E210" s="107">
        <f t="shared" si="43"/>
        <v>0</v>
      </c>
      <c r="F210" s="27">
        <f t="shared" si="44"/>
        <v>0</v>
      </c>
      <c r="G210" s="27">
        <f t="shared" si="44"/>
        <v>0</v>
      </c>
      <c r="H210" s="27">
        <f t="shared" si="34"/>
        <v>0</v>
      </c>
      <c r="I210" s="27">
        <f t="shared" si="35"/>
        <v>0</v>
      </c>
      <c r="J210" s="27">
        <f t="shared" si="36"/>
        <v>0</v>
      </c>
      <c r="K210" s="27">
        <f t="shared" si="37"/>
        <v>0</v>
      </c>
      <c r="L210" s="27">
        <f t="shared" si="38"/>
        <v>0</v>
      </c>
      <c r="M210" s="27">
        <f t="shared" ca="1" si="32"/>
        <v>3.2249868495307071E-3</v>
      </c>
      <c r="N210" s="27">
        <f t="shared" ca="1" si="39"/>
        <v>0</v>
      </c>
      <c r="O210" s="25">
        <f t="shared" ca="1" si="40"/>
        <v>0</v>
      </c>
      <c r="P210" s="27">
        <f t="shared" ca="1" si="41"/>
        <v>0</v>
      </c>
      <c r="Q210" s="27">
        <f t="shared" ca="1" si="42"/>
        <v>0</v>
      </c>
      <c r="R210">
        <f t="shared" ca="1" si="33"/>
        <v>-3.2249868495307071E-3</v>
      </c>
    </row>
    <row r="211" spans="1:18" x14ac:dyDescent="0.2">
      <c r="A211" s="105"/>
      <c r="B211" s="105"/>
      <c r="C211" s="105"/>
      <c r="D211" s="107">
        <f t="shared" si="43"/>
        <v>0</v>
      </c>
      <c r="E211" s="107">
        <f t="shared" si="43"/>
        <v>0</v>
      </c>
      <c r="F211" s="27">
        <f t="shared" si="44"/>
        <v>0</v>
      </c>
      <c r="G211" s="27">
        <f t="shared" si="44"/>
        <v>0</v>
      </c>
      <c r="H211" s="27">
        <f t="shared" si="34"/>
        <v>0</v>
      </c>
      <c r="I211" s="27">
        <f t="shared" si="35"/>
        <v>0</v>
      </c>
      <c r="J211" s="27">
        <f t="shared" si="36"/>
        <v>0</v>
      </c>
      <c r="K211" s="27">
        <f t="shared" si="37"/>
        <v>0</v>
      </c>
      <c r="L211" s="27">
        <f t="shared" si="38"/>
        <v>0</v>
      </c>
      <c r="M211" s="27">
        <f t="shared" ref="M211:M274" ca="1" si="45">+E$4+E$5*D211+E$6*D211^2</f>
        <v>3.2249868495307071E-3</v>
      </c>
      <c r="N211" s="27">
        <f t="shared" ca="1" si="39"/>
        <v>0</v>
      </c>
      <c r="O211" s="25">
        <f t="shared" ca="1" si="40"/>
        <v>0</v>
      </c>
      <c r="P211" s="27">
        <f t="shared" ca="1" si="41"/>
        <v>0</v>
      </c>
      <c r="Q211" s="27">
        <f t="shared" ca="1" si="42"/>
        <v>0</v>
      </c>
      <c r="R211">
        <f t="shared" ref="R211:R274" ca="1" si="46">+E211-M211</f>
        <v>-3.2249868495307071E-3</v>
      </c>
    </row>
    <row r="212" spans="1:18" x14ac:dyDescent="0.2">
      <c r="A212" s="105"/>
      <c r="B212" s="105"/>
      <c r="C212" s="105"/>
      <c r="D212" s="107">
        <f t="shared" si="43"/>
        <v>0</v>
      </c>
      <c r="E212" s="107">
        <f t="shared" si="43"/>
        <v>0</v>
      </c>
      <c r="F212" s="27">
        <f t="shared" si="44"/>
        <v>0</v>
      </c>
      <c r="G212" s="27">
        <f t="shared" si="44"/>
        <v>0</v>
      </c>
      <c r="H212" s="27">
        <f t="shared" ref="H212:H275" si="47">C212*D212*D212</f>
        <v>0</v>
      </c>
      <c r="I212" s="27">
        <f t="shared" ref="I212:I275" si="48">C212*D212*D212*D212</f>
        <v>0</v>
      </c>
      <c r="J212" s="27">
        <f t="shared" ref="J212:J275" si="49">C212*D212*D212*D212*D212</f>
        <v>0</v>
      </c>
      <c r="K212" s="27">
        <f t="shared" ref="K212:K275" si="50">C212*E212*D212</f>
        <v>0</v>
      </c>
      <c r="L212" s="27">
        <f t="shared" ref="L212:L275" si="51">C212*E212*D212*D212</f>
        <v>0</v>
      </c>
      <c r="M212" s="27">
        <f t="shared" ca="1" si="45"/>
        <v>3.2249868495307071E-3</v>
      </c>
      <c r="N212" s="27">
        <f t="shared" ref="N212:N275" ca="1" si="52">C212*(M212-E212)^2</f>
        <v>0</v>
      </c>
      <c r="O212" s="25">
        <f t="shared" ref="O212:O275" ca="1" si="53">(C212*O$1-O$2*F212+O$3*H212)^2</f>
        <v>0</v>
      </c>
      <c r="P212" s="27">
        <f t="shared" ref="P212:P275" ca="1" si="54">(-C212*O$2+O$4*F212-O$5*H212)^2</f>
        <v>0</v>
      </c>
      <c r="Q212" s="27">
        <f t="shared" ref="Q212:Q275" ca="1" si="55">+(C212*O$3-F212*O$5+H212*O$6)^2</f>
        <v>0</v>
      </c>
      <c r="R212">
        <f t="shared" ca="1" si="46"/>
        <v>-3.2249868495307071E-3</v>
      </c>
    </row>
    <row r="213" spans="1:18" x14ac:dyDescent="0.2">
      <c r="A213" s="105"/>
      <c r="B213" s="105"/>
      <c r="C213" s="105"/>
      <c r="D213" s="107">
        <f t="shared" si="43"/>
        <v>0</v>
      </c>
      <c r="E213" s="107">
        <f t="shared" si="43"/>
        <v>0</v>
      </c>
      <c r="F213" s="27">
        <f t="shared" si="44"/>
        <v>0</v>
      </c>
      <c r="G213" s="27">
        <f t="shared" si="44"/>
        <v>0</v>
      </c>
      <c r="H213" s="27">
        <f t="shared" si="47"/>
        <v>0</v>
      </c>
      <c r="I213" s="27">
        <f t="shared" si="48"/>
        <v>0</v>
      </c>
      <c r="J213" s="27">
        <f t="shared" si="49"/>
        <v>0</v>
      </c>
      <c r="K213" s="27">
        <f t="shared" si="50"/>
        <v>0</v>
      </c>
      <c r="L213" s="27">
        <f t="shared" si="51"/>
        <v>0</v>
      </c>
      <c r="M213" s="27">
        <f t="shared" ca="1" si="45"/>
        <v>3.2249868495307071E-3</v>
      </c>
      <c r="N213" s="27">
        <f t="shared" ca="1" si="52"/>
        <v>0</v>
      </c>
      <c r="O213" s="25">
        <f t="shared" ca="1" si="53"/>
        <v>0</v>
      </c>
      <c r="P213" s="27">
        <f t="shared" ca="1" si="54"/>
        <v>0</v>
      </c>
      <c r="Q213" s="27">
        <f t="shared" ca="1" si="55"/>
        <v>0</v>
      </c>
      <c r="R213">
        <f t="shared" ca="1" si="46"/>
        <v>-3.2249868495307071E-3</v>
      </c>
    </row>
    <row r="214" spans="1:18" x14ac:dyDescent="0.2">
      <c r="A214" s="105"/>
      <c r="B214" s="105"/>
      <c r="C214" s="105"/>
      <c r="D214" s="107">
        <f t="shared" si="43"/>
        <v>0</v>
      </c>
      <c r="E214" s="107">
        <f t="shared" si="43"/>
        <v>0</v>
      </c>
      <c r="F214" s="27">
        <f t="shared" si="44"/>
        <v>0</v>
      </c>
      <c r="G214" s="27">
        <f t="shared" si="44"/>
        <v>0</v>
      </c>
      <c r="H214" s="27">
        <f t="shared" si="47"/>
        <v>0</v>
      </c>
      <c r="I214" s="27">
        <f t="shared" si="48"/>
        <v>0</v>
      </c>
      <c r="J214" s="27">
        <f t="shared" si="49"/>
        <v>0</v>
      </c>
      <c r="K214" s="27">
        <f t="shared" si="50"/>
        <v>0</v>
      </c>
      <c r="L214" s="27">
        <f t="shared" si="51"/>
        <v>0</v>
      </c>
      <c r="M214" s="27">
        <f t="shared" ca="1" si="45"/>
        <v>3.2249868495307071E-3</v>
      </c>
      <c r="N214" s="27">
        <f t="shared" ca="1" si="52"/>
        <v>0</v>
      </c>
      <c r="O214" s="25">
        <f t="shared" ca="1" si="53"/>
        <v>0</v>
      </c>
      <c r="P214" s="27">
        <f t="shared" ca="1" si="54"/>
        <v>0</v>
      </c>
      <c r="Q214" s="27">
        <f t="shared" ca="1" si="55"/>
        <v>0</v>
      </c>
      <c r="R214">
        <f t="shared" ca="1" si="46"/>
        <v>-3.2249868495307071E-3</v>
      </c>
    </row>
    <row r="215" spans="1:18" x14ac:dyDescent="0.2">
      <c r="A215" s="105"/>
      <c r="B215" s="105"/>
      <c r="C215" s="105"/>
      <c r="D215" s="107">
        <f t="shared" si="43"/>
        <v>0</v>
      </c>
      <c r="E215" s="107">
        <f t="shared" si="43"/>
        <v>0</v>
      </c>
      <c r="F215" s="27">
        <f t="shared" si="44"/>
        <v>0</v>
      </c>
      <c r="G215" s="27">
        <f t="shared" si="44"/>
        <v>0</v>
      </c>
      <c r="H215" s="27">
        <f t="shared" si="47"/>
        <v>0</v>
      </c>
      <c r="I215" s="27">
        <f t="shared" si="48"/>
        <v>0</v>
      </c>
      <c r="J215" s="27">
        <f t="shared" si="49"/>
        <v>0</v>
      </c>
      <c r="K215" s="27">
        <f t="shared" si="50"/>
        <v>0</v>
      </c>
      <c r="L215" s="27">
        <f t="shared" si="51"/>
        <v>0</v>
      </c>
      <c r="M215" s="27">
        <f t="shared" ca="1" si="45"/>
        <v>3.2249868495307071E-3</v>
      </c>
      <c r="N215" s="27">
        <f t="shared" ca="1" si="52"/>
        <v>0</v>
      </c>
      <c r="O215" s="25">
        <f t="shared" ca="1" si="53"/>
        <v>0</v>
      </c>
      <c r="P215" s="27">
        <f t="shared" ca="1" si="54"/>
        <v>0</v>
      </c>
      <c r="Q215" s="27">
        <f t="shared" ca="1" si="55"/>
        <v>0</v>
      </c>
      <c r="R215">
        <f t="shared" ca="1" si="46"/>
        <v>-3.2249868495307071E-3</v>
      </c>
    </row>
    <row r="216" spans="1:18" x14ac:dyDescent="0.2">
      <c r="A216" s="105"/>
      <c r="B216" s="105"/>
      <c r="C216" s="105"/>
      <c r="D216" s="107">
        <f t="shared" si="43"/>
        <v>0</v>
      </c>
      <c r="E216" s="107">
        <f t="shared" si="43"/>
        <v>0</v>
      </c>
      <c r="F216" s="27">
        <f t="shared" si="44"/>
        <v>0</v>
      </c>
      <c r="G216" s="27">
        <f t="shared" si="44"/>
        <v>0</v>
      </c>
      <c r="H216" s="27">
        <f t="shared" si="47"/>
        <v>0</v>
      </c>
      <c r="I216" s="27">
        <f t="shared" si="48"/>
        <v>0</v>
      </c>
      <c r="J216" s="27">
        <f t="shared" si="49"/>
        <v>0</v>
      </c>
      <c r="K216" s="27">
        <f t="shared" si="50"/>
        <v>0</v>
      </c>
      <c r="L216" s="27">
        <f t="shared" si="51"/>
        <v>0</v>
      </c>
      <c r="M216" s="27">
        <f t="shared" ca="1" si="45"/>
        <v>3.2249868495307071E-3</v>
      </c>
      <c r="N216" s="27">
        <f t="shared" ca="1" si="52"/>
        <v>0</v>
      </c>
      <c r="O216" s="25">
        <f t="shared" ca="1" si="53"/>
        <v>0</v>
      </c>
      <c r="P216" s="27">
        <f t="shared" ca="1" si="54"/>
        <v>0</v>
      </c>
      <c r="Q216" s="27">
        <f t="shared" ca="1" si="55"/>
        <v>0</v>
      </c>
      <c r="R216">
        <f t="shared" ca="1" si="46"/>
        <v>-3.2249868495307071E-3</v>
      </c>
    </row>
    <row r="217" spans="1:18" x14ac:dyDescent="0.2">
      <c r="A217" s="105"/>
      <c r="B217" s="105"/>
      <c r="C217" s="105"/>
      <c r="D217" s="107">
        <f t="shared" si="43"/>
        <v>0</v>
      </c>
      <c r="E217" s="107">
        <f t="shared" si="43"/>
        <v>0</v>
      </c>
      <c r="F217" s="27">
        <f t="shared" si="44"/>
        <v>0</v>
      </c>
      <c r="G217" s="27">
        <f t="shared" si="44"/>
        <v>0</v>
      </c>
      <c r="H217" s="27">
        <f t="shared" si="47"/>
        <v>0</v>
      </c>
      <c r="I217" s="27">
        <f t="shared" si="48"/>
        <v>0</v>
      </c>
      <c r="J217" s="27">
        <f t="shared" si="49"/>
        <v>0</v>
      </c>
      <c r="K217" s="27">
        <f t="shared" si="50"/>
        <v>0</v>
      </c>
      <c r="L217" s="27">
        <f t="shared" si="51"/>
        <v>0</v>
      </c>
      <c r="M217" s="27">
        <f t="shared" ca="1" si="45"/>
        <v>3.2249868495307071E-3</v>
      </c>
      <c r="N217" s="27">
        <f t="shared" ca="1" si="52"/>
        <v>0</v>
      </c>
      <c r="O217" s="25">
        <f t="shared" ca="1" si="53"/>
        <v>0</v>
      </c>
      <c r="P217" s="27">
        <f t="shared" ca="1" si="54"/>
        <v>0</v>
      </c>
      <c r="Q217" s="27">
        <f t="shared" ca="1" si="55"/>
        <v>0</v>
      </c>
      <c r="R217">
        <f t="shared" ca="1" si="46"/>
        <v>-3.2249868495307071E-3</v>
      </c>
    </row>
    <row r="218" spans="1:18" x14ac:dyDescent="0.2">
      <c r="A218" s="105"/>
      <c r="B218" s="105"/>
      <c r="C218" s="105"/>
      <c r="D218" s="107">
        <f t="shared" si="43"/>
        <v>0</v>
      </c>
      <c r="E218" s="107">
        <f t="shared" si="43"/>
        <v>0</v>
      </c>
      <c r="F218" s="27">
        <f t="shared" si="44"/>
        <v>0</v>
      </c>
      <c r="G218" s="27">
        <f t="shared" si="44"/>
        <v>0</v>
      </c>
      <c r="H218" s="27">
        <f t="shared" si="47"/>
        <v>0</v>
      </c>
      <c r="I218" s="27">
        <f t="shared" si="48"/>
        <v>0</v>
      </c>
      <c r="J218" s="27">
        <f t="shared" si="49"/>
        <v>0</v>
      </c>
      <c r="K218" s="27">
        <f t="shared" si="50"/>
        <v>0</v>
      </c>
      <c r="L218" s="27">
        <f t="shared" si="51"/>
        <v>0</v>
      </c>
      <c r="M218" s="27">
        <f t="shared" ca="1" si="45"/>
        <v>3.2249868495307071E-3</v>
      </c>
      <c r="N218" s="27">
        <f t="shared" ca="1" si="52"/>
        <v>0</v>
      </c>
      <c r="O218" s="25">
        <f t="shared" ca="1" si="53"/>
        <v>0</v>
      </c>
      <c r="P218" s="27">
        <f t="shared" ca="1" si="54"/>
        <v>0</v>
      </c>
      <c r="Q218" s="27">
        <f t="shared" ca="1" si="55"/>
        <v>0</v>
      </c>
      <c r="R218">
        <f t="shared" ca="1" si="46"/>
        <v>-3.2249868495307071E-3</v>
      </c>
    </row>
    <row r="219" spans="1:18" x14ac:dyDescent="0.2">
      <c r="A219" s="105"/>
      <c r="B219" s="105"/>
      <c r="C219" s="105"/>
      <c r="D219" s="107">
        <f t="shared" si="43"/>
        <v>0</v>
      </c>
      <c r="E219" s="107">
        <f t="shared" si="43"/>
        <v>0</v>
      </c>
      <c r="F219" s="27">
        <f t="shared" si="44"/>
        <v>0</v>
      </c>
      <c r="G219" s="27">
        <f t="shared" si="44"/>
        <v>0</v>
      </c>
      <c r="H219" s="27">
        <f t="shared" si="47"/>
        <v>0</v>
      </c>
      <c r="I219" s="27">
        <f t="shared" si="48"/>
        <v>0</v>
      </c>
      <c r="J219" s="27">
        <f t="shared" si="49"/>
        <v>0</v>
      </c>
      <c r="K219" s="27">
        <f t="shared" si="50"/>
        <v>0</v>
      </c>
      <c r="L219" s="27">
        <f t="shared" si="51"/>
        <v>0</v>
      </c>
      <c r="M219" s="27">
        <f t="shared" ca="1" si="45"/>
        <v>3.2249868495307071E-3</v>
      </c>
      <c r="N219" s="27">
        <f t="shared" ca="1" si="52"/>
        <v>0</v>
      </c>
      <c r="O219" s="25">
        <f t="shared" ca="1" si="53"/>
        <v>0</v>
      </c>
      <c r="P219" s="27">
        <f t="shared" ca="1" si="54"/>
        <v>0</v>
      </c>
      <c r="Q219" s="27">
        <f t="shared" ca="1" si="55"/>
        <v>0</v>
      </c>
      <c r="R219">
        <f t="shared" ca="1" si="46"/>
        <v>-3.2249868495307071E-3</v>
      </c>
    </row>
    <row r="220" spans="1:18" x14ac:dyDescent="0.2">
      <c r="A220" s="105"/>
      <c r="B220" s="105"/>
      <c r="C220" s="105"/>
      <c r="D220" s="107">
        <f t="shared" si="43"/>
        <v>0</v>
      </c>
      <c r="E220" s="107">
        <f t="shared" si="43"/>
        <v>0</v>
      </c>
      <c r="F220" s="27">
        <f t="shared" si="44"/>
        <v>0</v>
      </c>
      <c r="G220" s="27">
        <f t="shared" si="44"/>
        <v>0</v>
      </c>
      <c r="H220" s="27">
        <f t="shared" si="47"/>
        <v>0</v>
      </c>
      <c r="I220" s="27">
        <f t="shared" si="48"/>
        <v>0</v>
      </c>
      <c r="J220" s="27">
        <f t="shared" si="49"/>
        <v>0</v>
      </c>
      <c r="K220" s="27">
        <f t="shared" si="50"/>
        <v>0</v>
      </c>
      <c r="L220" s="27">
        <f t="shared" si="51"/>
        <v>0</v>
      </c>
      <c r="M220" s="27">
        <f t="shared" ca="1" si="45"/>
        <v>3.2249868495307071E-3</v>
      </c>
      <c r="N220" s="27">
        <f t="shared" ca="1" si="52"/>
        <v>0</v>
      </c>
      <c r="O220" s="25">
        <f t="shared" ca="1" si="53"/>
        <v>0</v>
      </c>
      <c r="P220" s="27">
        <f t="shared" ca="1" si="54"/>
        <v>0</v>
      </c>
      <c r="Q220" s="27">
        <f t="shared" ca="1" si="55"/>
        <v>0</v>
      </c>
      <c r="R220">
        <f t="shared" ca="1" si="46"/>
        <v>-3.2249868495307071E-3</v>
      </c>
    </row>
    <row r="221" spans="1:18" x14ac:dyDescent="0.2">
      <c r="A221" s="105"/>
      <c r="B221" s="105"/>
      <c r="C221" s="105"/>
      <c r="D221" s="107">
        <f t="shared" si="43"/>
        <v>0</v>
      </c>
      <c r="E221" s="107">
        <f t="shared" si="43"/>
        <v>0</v>
      </c>
      <c r="F221" s="27">
        <f t="shared" si="44"/>
        <v>0</v>
      </c>
      <c r="G221" s="27">
        <f t="shared" si="44"/>
        <v>0</v>
      </c>
      <c r="H221" s="27">
        <f t="shared" si="47"/>
        <v>0</v>
      </c>
      <c r="I221" s="27">
        <f t="shared" si="48"/>
        <v>0</v>
      </c>
      <c r="J221" s="27">
        <f t="shared" si="49"/>
        <v>0</v>
      </c>
      <c r="K221" s="27">
        <f t="shared" si="50"/>
        <v>0</v>
      </c>
      <c r="L221" s="27">
        <f t="shared" si="51"/>
        <v>0</v>
      </c>
      <c r="M221" s="27">
        <f t="shared" ca="1" si="45"/>
        <v>3.2249868495307071E-3</v>
      </c>
      <c r="N221" s="27">
        <f t="shared" ca="1" si="52"/>
        <v>0</v>
      </c>
      <c r="O221" s="25">
        <f t="shared" ca="1" si="53"/>
        <v>0</v>
      </c>
      <c r="P221" s="27">
        <f t="shared" ca="1" si="54"/>
        <v>0</v>
      </c>
      <c r="Q221" s="27">
        <f t="shared" ca="1" si="55"/>
        <v>0</v>
      </c>
      <c r="R221">
        <f t="shared" ca="1" si="46"/>
        <v>-3.2249868495307071E-3</v>
      </c>
    </row>
    <row r="222" spans="1:18" x14ac:dyDescent="0.2">
      <c r="A222" s="105"/>
      <c r="B222" s="105"/>
      <c r="C222" s="105"/>
      <c r="D222" s="107">
        <f t="shared" si="43"/>
        <v>0</v>
      </c>
      <c r="E222" s="107">
        <f t="shared" si="43"/>
        <v>0</v>
      </c>
      <c r="F222" s="27">
        <f t="shared" si="44"/>
        <v>0</v>
      </c>
      <c r="G222" s="27">
        <f t="shared" si="44"/>
        <v>0</v>
      </c>
      <c r="H222" s="27">
        <f t="shared" si="47"/>
        <v>0</v>
      </c>
      <c r="I222" s="27">
        <f t="shared" si="48"/>
        <v>0</v>
      </c>
      <c r="J222" s="27">
        <f t="shared" si="49"/>
        <v>0</v>
      </c>
      <c r="K222" s="27">
        <f t="shared" si="50"/>
        <v>0</v>
      </c>
      <c r="L222" s="27">
        <f t="shared" si="51"/>
        <v>0</v>
      </c>
      <c r="M222" s="27">
        <f t="shared" ca="1" si="45"/>
        <v>3.2249868495307071E-3</v>
      </c>
      <c r="N222" s="27">
        <f t="shared" ca="1" si="52"/>
        <v>0</v>
      </c>
      <c r="O222" s="25">
        <f t="shared" ca="1" si="53"/>
        <v>0</v>
      </c>
      <c r="P222" s="27">
        <f t="shared" ca="1" si="54"/>
        <v>0</v>
      </c>
      <c r="Q222" s="27">
        <f t="shared" ca="1" si="55"/>
        <v>0</v>
      </c>
      <c r="R222">
        <f t="shared" ca="1" si="46"/>
        <v>-3.2249868495307071E-3</v>
      </c>
    </row>
    <row r="223" spans="1:18" x14ac:dyDescent="0.2">
      <c r="A223" s="105"/>
      <c r="B223" s="105"/>
      <c r="C223" s="105"/>
      <c r="D223" s="107">
        <f t="shared" si="43"/>
        <v>0</v>
      </c>
      <c r="E223" s="107">
        <f t="shared" si="43"/>
        <v>0</v>
      </c>
      <c r="F223" s="27">
        <f t="shared" si="44"/>
        <v>0</v>
      </c>
      <c r="G223" s="27">
        <f t="shared" si="44"/>
        <v>0</v>
      </c>
      <c r="H223" s="27">
        <f t="shared" si="47"/>
        <v>0</v>
      </c>
      <c r="I223" s="27">
        <f t="shared" si="48"/>
        <v>0</v>
      </c>
      <c r="J223" s="27">
        <f t="shared" si="49"/>
        <v>0</v>
      </c>
      <c r="K223" s="27">
        <f t="shared" si="50"/>
        <v>0</v>
      </c>
      <c r="L223" s="27">
        <f t="shared" si="51"/>
        <v>0</v>
      </c>
      <c r="M223" s="27">
        <f t="shared" ca="1" si="45"/>
        <v>3.2249868495307071E-3</v>
      </c>
      <c r="N223" s="27">
        <f t="shared" ca="1" si="52"/>
        <v>0</v>
      </c>
      <c r="O223" s="25">
        <f t="shared" ca="1" si="53"/>
        <v>0</v>
      </c>
      <c r="P223" s="27">
        <f t="shared" ca="1" si="54"/>
        <v>0</v>
      </c>
      <c r="Q223" s="27">
        <f t="shared" ca="1" si="55"/>
        <v>0</v>
      </c>
      <c r="R223">
        <f t="shared" ca="1" si="46"/>
        <v>-3.2249868495307071E-3</v>
      </c>
    </row>
    <row r="224" spans="1:18" x14ac:dyDescent="0.2">
      <c r="A224" s="105"/>
      <c r="B224" s="105"/>
      <c r="C224" s="105"/>
      <c r="D224" s="107">
        <f t="shared" si="43"/>
        <v>0</v>
      </c>
      <c r="E224" s="107">
        <f t="shared" si="43"/>
        <v>0</v>
      </c>
      <c r="F224" s="27">
        <f t="shared" si="44"/>
        <v>0</v>
      </c>
      <c r="G224" s="27">
        <f t="shared" si="44"/>
        <v>0</v>
      </c>
      <c r="H224" s="27">
        <f t="shared" si="47"/>
        <v>0</v>
      </c>
      <c r="I224" s="27">
        <f t="shared" si="48"/>
        <v>0</v>
      </c>
      <c r="J224" s="27">
        <f t="shared" si="49"/>
        <v>0</v>
      </c>
      <c r="K224" s="27">
        <f t="shared" si="50"/>
        <v>0</v>
      </c>
      <c r="L224" s="27">
        <f t="shared" si="51"/>
        <v>0</v>
      </c>
      <c r="M224" s="27">
        <f t="shared" ca="1" si="45"/>
        <v>3.2249868495307071E-3</v>
      </c>
      <c r="N224" s="27">
        <f t="shared" ca="1" si="52"/>
        <v>0</v>
      </c>
      <c r="O224" s="25">
        <f t="shared" ca="1" si="53"/>
        <v>0</v>
      </c>
      <c r="P224" s="27">
        <f t="shared" ca="1" si="54"/>
        <v>0</v>
      </c>
      <c r="Q224" s="27">
        <f t="shared" ca="1" si="55"/>
        <v>0</v>
      </c>
      <c r="R224">
        <f t="shared" ca="1" si="46"/>
        <v>-3.2249868495307071E-3</v>
      </c>
    </row>
    <row r="225" spans="1:18" x14ac:dyDescent="0.2">
      <c r="A225" s="105"/>
      <c r="B225" s="105"/>
      <c r="C225" s="105"/>
      <c r="D225" s="107">
        <f t="shared" si="43"/>
        <v>0</v>
      </c>
      <c r="E225" s="107">
        <f t="shared" si="43"/>
        <v>0</v>
      </c>
      <c r="F225" s="27">
        <f t="shared" si="44"/>
        <v>0</v>
      </c>
      <c r="G225" s="27">
        <f t="shared" si="44"/>
        <v>0</v>
      </c>
      <c r="H225" s="27">
        <f t="shared" si="47"/>
        <v>0</v>
      </c>
      <c r="I225" s="27">
        <f t="shared" si="48"/>
        <v>0</v>
      </c>
      <c r="J225" s="27">
        <f t="shared" si="49"/>
        <v>0</v>
      </c>
      <c r="K225" s="27">
        <f t="shared" si="50"/>
        <v>0</v>
      </c>
      <c r="L225" s="27">
        <f t="shared" si="51"/>
        <v>0</v>
      </c>
      <c r="M225" s="27">
        <f t="shared" ca="1" si="45"/>
        <v>3.2249868495307071E-3</v>
      </c>
      <c r="N225" s="27">
        <f t="shared" ca="1" si="52"/>
        <v>0</v>
      </c>
      <c r="O225" s="25">
        <f t="shared" ca="1" si="53"/>
        <v>0</v>
      </c>
      <c r="P225" s="27">
        <f t="shared" ca="1" si="54"/>
        <v>0</v>
      </c>
      <c r="Q225" s="27">
        <f t="shared" ca="1" si="55"/>
        <v>0</v>
      </c>
      <c r="R225">
        <f t="shared" ca="1" si="46"/>
        <v>-3.2249868495307071E-3</v>
      </c>
    </row>
    <row r="226" spans="1:18" x14ac:dyDescent="0.2">
      <c r="A226" s="105"/>
      <c r="B226" s="105"/>
      <c r="C226" s="105"/>
      <c r="D226" s="107">
        <f t="shared" si="43"/>
        <v>0</v>
      </c>
      <c r="E226" s="107">
        <f t="shared" si="43"/>
        <v>0</v>
      </c>
      <c r="F226" s="27">
        <f t="shared" si="44"/>
        <v>0</v>
      </c>
      <c r="G226" s="27">
        <f t="shared" si="44"/>
        <v>0</v>
      </c>
      <c r="H226" s="27">
        <f t="shared" si="47"/>
        <v>0</v>
      </c>
      <c r="I226" s="27">
        <f t="shared" si="48"/>
        <v>0</v>
      </c>
      <c r="J226" s="27">
        <f t="shared" si="49"/>
        <v>0</v>
      </c>
      <c r="K226" s="27">
        <f t="shared" si="50"/>
        <v>0</v>
      </c>
      <c r="L226" s="27">
        <f t="shared" si="51"/>
        <v>0</v>
      </c>
      <c r="M226" s="27">
        <f t="shared" ca="1" si="45"/>
        <v>3.2249868495307071E-3</v>
      </c>
      <c r="N226" s="27">
        <f t="shared" ca="1" si="52"/>
        <v>0</v>
      </c>
      <c r="O226" s="25">
        <f t="shared" ca="1" si="53"/>
        <v>0</v>
      </c>
      <c r="P226" s="27">
        <f t="shared" ca="1" si="54"/>
        <v>0</v>
      </c>
      <c r="Q226" s="27">
        <f t="shared" ca="1" si="55"/>
        <v>0</v>
      </c>
      <c r="R226">
        <f t="shared" ca="1" si="46"/>
        <v>-3.2249868495307071E-3</v>
      </c>
    </row>
    <row r="227" spans="1:18" x14ac:dyDescent="0.2">
      <c r="A227" s="105"/>
      <c r="B227" s="105"/>
      <c r="C227" s="105"/>
      <c r="D227" s="107">
        <f t="shared" si="43"/>
        <v>0</v>
      </c>
      <c r="E227" s="107">
        <f t="shared" si="43"/>
        <v>0</v>
      </c>
      <c r="F227" s="27">
        <f t="shared" si="44"/>
        <v>0</v>
      </c>
      <c r="G227" s="27">
        <f t="shared" si="44"/>
        <v>0</v>
      </c>
      <c r="H227" s="27">
        <f t="shared" si="47"/>
        <v>0</v>
      </c>
      <c r="I227" s="27">
        <f t="shared" si="48"/>
        <v>0</v>
      </c>
      <c r="J227" s="27">
        <f t="shared" si="49"/>
        <v>0</v>
      </c>
      <c r="K227" s="27">
        <f t="shared" si="50"/>
        <v>0</v>
      </c>
      <c r="L227" s="27">
        <f t="shared" si="51"/>
        <v>0</v>
      </c>
      <c r="M227" s="27">
        <f t="shared" ca="1" si="45"/>
        <v>3.2249868495307071E-3</v>
      </c>
      <c r="N227" s="27">
        <f t="shared" ca="1" si="52"/>
        <v>0</v>
      </c>
      <c r="O227" s="25">
        <f t="shared" ca="1" si="53"/>
        <v>0</v>
      </c>
      <c r="P227" s="27">
        <f t="shared" ca="1" si="54"/>
        <v>0</v>
      </c>
      <c r="Q227" s="27">
        <f t="shared" ca="1" si="55"/>
        <v>0</v>
      </c>
      <c r="R227">
        <f t="shared" ca="1" si="46"/>
        <v>-3.2249868495307071E-3</v>
      </c>
    </row>
    <row r="228" spans="1:18" x14ac:dyDescent="0.2">
      <c r="A228" s="105"/>
      <c r="B228" s="105"/>
      <c r="C228" s="105"/>
      <c r="D228" s="107">
        <f t="shared" si="43"/>
        <v>0</v>
      </c>
      <c r="E228" s="107">
        <f t="shared" si="43"/>
        <v>0</v>
      </c>
      <c r="F228" s="27">
        <f t="shared" si="44"/>
        <v>0</v>
      </c>
      <c r="G228" s="27">
        <f t="shared" si="44"/>
        <v>0</v>
      </c>
      <c r="H228" s="27">
        <f t="shared" si="47"/>
        <v>0</v>
      </c>
      <c r="I228" s="27">
        <f t="shared" si="48"/>
        <v>0</v>
      </c>
      <c r="J228" s="27">
        <f t="shared" si="49"/>
        <v>0</v>
      </c>
      <c r="K228" s="27">
        <f t="shared" si="50"/>
        <v>0</v>
      </c>
      <c r="L228" s="27">
        <f t="shared" si="51"/>
        <v>0</v>
      </c>
      <c r="M228" s="27">
        <f t="shared" ca="1" si="45"/>
        <v>3.2249868495307071E-3</v>
      </c>
      <c r="N228" s="27">
        <f t="shared" ca="1" si="52"/>
        <v>0</v>
      </c>
      <c r="O228" s="25">
        <f t="shared" ca="1" si="53"/>
        <v>0</v>
      </c>
      <c r="P228" s="27">
        <f t="shared" ca="1" si="54"/>
        <v>0</v>
      </c>
      <c r="Q228" s="27">
        <f t="shared" ca="1" si="55"/>
        <v>0</v>
      </c>
      <c r="R228">
        <f t="shared" ca="1" si="46"/>
        <v>-3.2249868495307071E-3</v>
      </c>
    </row>
    <row r="229" spans="1:18" x14ac:dyDescent="0.2">
      <c r="A229" s="105"/>
      <c r="B229" s="105"/>
      <c r="C229" s="105"/>
      <c r="D229" s="107">
        <f t="shared" si="43"/>
        <v>0</v>
      </c>
      <c r="E229" s="107">
        <f t="shared" si="43"/>
        <v>0</v>
      </c>
      <c r="F229" s="27">
        <f t="shared" si="44"/>
        <v>0</v>
      </c>
      <c r="G229" s="27">
        <f t="shared" si="44"/>
        <v>0</v>
      </c>
      <c r="H229" s="27">
        <f t="shared" si="47"/>
        <v>0</v>
      </c>
      <c r="I229" s="27">
        <f t="shared" si="48"/>
        <v>0</v>
      </c>
      <c r="J229" s="27">
        <f t="shared" si="49"/>
        <v>0</v>
      </c>
      <c r="K229" s="27">
        <f t="shared" si="50"/>
        <v>0</v>
      </c>
      <c r="L229" s="27">
        <f t="shared" si="51"/>
        <v>0</v>
      </c>
      <c r="M229" s="27">
        <f t="shared" ca="1" si="45"/>
        <v>3.2249868495307071E-3</v>
      </c>
      <c r="N229" s="27">
        <f t="shared" ca="1" si="52"/>
        <v>0</v>
      </c>
      <c r="O229" s="25">
        <f t="shared" ca="1" si="53"/>
        <v>0</v>
      </c>
      <c r="P229" s="27">
        <f t="shared" ca="1" si="54"/>
        <v>0</v>
      </c>
      <c r="Q229" s="27">
        <f t="shared" ca="1" si="55"/>
        <v>0</v>
      </c>
      <c r="R229">
        <f t="shared" ca="1" si="46"/>
        <v>-3.2249868495307071E-3</v>
      </c>
    </row>
    <row r="230" spans="1:18" x14ac:dyDescent="0.2">
      <c r="A230" s="105"/>
      <c r="B230" s="105"/>
      <c r="C230" s="105"/>
      <c r="D230" s="107">
        <f t="shared" si="43"/>
        <v>0</v>
      </c>
      <c r="E230" s="107">
        <f t="shared" si="43"/>
        <v>0</v>
      </c>
      <c r="F230" s="27">
        <f t="shared" si="44"/>
        <v>0</v>
      </c>
      <c r="G230" s="27">
        <f t="shared" si="44"/>
        <v>0</v>
      </c>
      <c r="H230" s="27">
        <f t="shared" si="47"/>
        <v>0</v>
      </c>
      <c r="I230" s="27">
        <f t="shared" si="48"/>
        <v>0</v>
      </c>
      <c r="J230" s="27">
        <f t="shared" si="49"/>
        <v>0</v>
      </c>
      <c r="K230" s="27">
        <f t="shared" si="50"/>
        <v>0</v>
      </c>
      <c r="L230" s="27">
        <f t="shared" si="51"/>
        <v>0</v>
      </c>
      <c r="M230" s="27">
        <f t="shared" ca="1" si="45"/>
        <v>3.2249868495307071E-3</v>
      </c>
      <c r="N230" s="27">
        <f t="shared" ca="1" si="52"/>
        <v>0</v>
      </c>
      <c r="O230" s="25">
        <f t="shared" ca="1" si="53"/>
        <v>0</v>
      </c>
      <c r="P230" s="27">
        <f t="shared" ca="1" si="54"/>
        <v>0</v>
      </c>
      <c r="Q230" s="27">
        <f t="shared" ca="1" si="55"/>
        <v>0</v>
      </c>
      <c r="R230">
        <f t="shared" ca="1" si="46"/>
        <v>-3.2249868495307071E-3</v>
      </c>
    </row>
    <row r="231" spans="1:18" x14ac:dyDescent="0.2">
      <c r="A231" s="105"/>
      <c r="B231" s="105"/>
      <c r="C231" s="105"/>
      <c r="D231" s="107">
        <f t="shared" si="43"/>
        <v>0</v>
      </c>
      <c r="E231" s="107">
        <f t="shared" si="43"/>
        <v>0</v>
      </c>
      <c r="F231" s="27">
        <f t="shared" si="44"/>
        <v>0</v>
      </c>
      <c r="G231" s="27">
        <f t="shared" si="44"/>
        <v>0</v>
      </c>
      <c r="H231" s="27">
        <f t="shared" si="47"/>
        <v>0</v>
      </c>
      <c r="I231" s="27">
        <f t="shared" si="48"/>
        <v>0</v>
      </c>
      <c r="J231" s="27">
        <f t="shared" si="49"/>
        <v>0</v>
      </c>
      <c r="K231" s="27">
        <f t="shared" si="50"/>
        <v>0</v>
      </c>
      <c r="L231" s="27">
        <f t="shared" si="51"/>
        <v>0</v>
      </c>
      <c r="M231" s="27">
        <f t="shared" ca="1" si="45"/>
        <v>3.2249868495307071E-3</v>
      </c>
      <c r="N231" s="27">
        <f t="shared" ca="1" si="52"/>
        <v>0</v>
      </c>
      <c r="O231" s="25">
        <f t="shared" ca="1" si="53"/>
        <v>0</v>
      </c>
      <c r="P231" s="27">
        <f t="shared" ca="1" si="54"/>
        <v>0</v>
      </c>
      <c r="Q231" s="27">
        <f t="shared" ca="1" si="55"/>
        <v>0</v>
      </c>
      <c r="R231">
        <f t="shared" ca="1" si="46"/>
        <v>-3.2249868495307071E-3</v>
      </c>
    </row>
    <row r="232" spans="1:18" x14ac:dyDescent="0.2">
      <c r="A232" s="105"/>
      <c r="B232" s="105"/>
      <c r="C232" s="105"/>
      <c r="D232" s="107">
        <f t="shared" si="43"/>
        <v>0</v>
      </c>
      <c r="E232" s="107">
        <f t="shared" si="43"/>
        <v>0</v>
      </c>
      <c r="F232" s="27">
        <f t="shared" si="44"/>
        <v>0</v>
      </c>
      <c r="G232" s="27">
        <f t="shared" si="44"/>
        <v>0</v>
      </c>
      <c r="H232" s="27">
        <f t="shared" si="47"/>
        <v>0</v>
      </c>
      <c r="I232" s="27">
        <f t="shared" si="48"/>
        <v>0</v>
      </c>
      <c r="J232" s="27">
        <f t="shared" si="49"/>
        <v>0</v>
      </c>
      <c r="K232" s="27">
        <f t="shared" si="50"/>
        <v>0</v>
      </c>
      <c r="L232" s="27">
        <f t="shared" si="51"/>
        <v>0</v>
      </c>
      <c r="M232" s="27">
        <f t="shared" ca="1" si="45"/>
        <v>3.2249868495307071E-3</v>
      </c>
      <c r="N232" s="27">
        <f t="shared" ca="1" si="52"/>
        <v>0</v>
      </c>
      <c r="O232" s="25">
        <f t="shared" ca="1" si="53"/>
        <v>0</v>
      </c>
      <c r="P232" s="27">
        <f t="shared" ca="1" si="54"/>
        <v>0</v>
      </c>
      <c r="Q232" s="27">
        <f t="shared" ca="1" si="55"/>
        <v>0</v>
      </c>
      <c r="R232">
        <f t="shared" ca="1" si="46"/>
        <v>-3.2249868495307071E-3</v>
      </c>
    </row>
    <row r="233" spans="1:18" x14ac:dyDescent="0.2">
      <c r="A233" s="105"/>
      <c r="B233" s="105"/>
      <c r="C233" s="105"/>
      <c r="D233" s="107">
        <f t="shared" si="43"/>
        <v>0</v>
      </c>
      <c r="E233" s="107">
        <f t="shared" si="43"/>
        <v>0</v>
      </c>
      <c r="F233" s="27">
        <f t="shared" si="44"/>
        <v>0</v>
      </c>
      <c r="G233" s="27">
        <f t="shared" si="44"/>
        <v>0</v>
      </c>
      <c r="H233" s="27">
        <f t="shared" si="47"/>
        <v>0</v>
      </c>
      <c r="I233" s="27">
        <f t="shared" si="48"/>
        <v>0</v>
      </c>
      <c r="J233" s="27">
        <f t="shared" si="49"/>
        <v>0</v>
      </c>
      <c r="K233" s="27">
        <f t="shared" si="50"/>
        <v>0</v>
      </c>
      <c r="L233" s="27">
        <f t="shared" si="51"/>
        <v>0</v>
      </c>
      <c r="M233" s="27">
        <f t="shared" ca="1" si="45"/>
        <v>3.2249868495307071E-3</v>
      </c>
      <c r="N233" s="27">
        <f t="shared" ca="1" si="52"/>
        <v>0</v>
      </c>
      <c r="O233" s="25">
        <f t="shared" ca="1" si="53"/>
        <v>0</v>
      </c>
      <c r="P233" s="27">
        <f t="shared" ca="1" si="54"/>
        <v>0</v>
      </c>
      <c r="Q233" s="27">
        <f t="shared" ca="1" si="55"/>
        <v>0</v>
      </c>
      <c r="R233">
        <f t="shared" ca="1" si="46"/>
        <v>-3.2249868495307071E-3</v>
      </c>
    </row>
    <row r="234" spans="1:18" x14ac:dyDescent="0.2">
      <c r="A234" s="105"/>
      <c r="B234" s="105"/>
      <c r="C234" s="105"/>
      <c r="D234" s="107">
        <f t="shared" si="43"/>
        <v>0</v>
      </c>
      <c r="E234" s="107">
        <f t="shared" si="43"/>
        <v>0</v>
      </c>
      <c r="F234" s="27">
        <f t="shared" si="44"/>
        <v>0</v>
      </c>
      <c r="G234" s="27">
        <f t="shared" si="44"/>
        <v>0</v>
      </c>
      <c r="H234" s="27">
        <f t="shared" si="47"/>
        <v>0</v>
      </c>
      <c r="I234" s="27">
        <f t="shared" si="48"/>
        <v>0</v>
      </c>
      <c r="J234" s="27">
        <f t="shared" si="49"/>
        <v>0</v>
      </c>
      <c r="K234" s="27">
        <f t="shared" si="50"/>
        <v>0</v>
      </c>
      <c r="L234" s="27">
        <f t="shared" si="51"/>
        <v>0</v>
      </c>
      <c r="M234" s="27">
        <f t="shared" ca="1" si="45"/>
        <v>3.2249868495307071E-3</v>
      </c>
      <c r="N234" s="27">
        <f t="shared" ca="1" si="52"/>
        <v>0</v>
      </c>
      <c r="O234" s="25">
        <f t="shared" ca="1" si="53"/>
        <v>0</v>
      </c>
      <c r="P234" s="27">
        <f t="shared" ca="1" si="54"/>
        <v>0</v>
      </c>
      <c r="Q234" s="27">
        <f t="shared" ca="1" si="55"/>
        <v>0</v>
      </c>
      <c r="R234">
        <f t="shared" ca="1" si="46"/>
        <v>-3.2249868495307071E-3</v>
      </c>
    </row>
    <row r="235" spans="1:18" x14ac:dyDescent="0.2">
      <c r="A235" s="105"/>
      <c r="B235" s="105"/>
      <c r="C235" s="105"/>
      <c r="D235" s="107">
        <f t="shared" si="43"/>
        <v>0</v>
      </c>
      <c r="E235" s="107">
        <f t="shared" si="43"/>
        <v>0</v>
      </c>
      <c r="F235" s="27">
        <f t="shared" si="44"/>
        <v>0</v>
      </c>
      <c r="G235" s="27">
        <f t="shared" si="44"/>
        <v>0</v>
      </c>
      <c r="H235" s="27">
        <f t="shared" si="47"/>
        <v>0</v>
      </c>
      <c r="I235" s="27">
        <f t="shared" si="48"/>
        <v>0</v>
      </c>
      <c r="J235" s="27">
        <f t="shared" si="49"/>
        <v>0</v>
      </c>
      <c r="K235" s="27">
        <f t="shared" si="50"/>
        <v>0</v>
      </c>
      <c r="L235" s="27">
        <f t="shared" si="51"/>
        <v>0</v>
      </c>
      <c r="M235" s="27">
        <f t="shared" ca="1" si="45"/>
        <v>3.2249868495307071E-3</v>
      </c>
      <c r="N235" s="27">
        <f t="shared" ca="1" si="52"/>
        <v>0</v>
      </c>
      <c r="O235" s="25">
        <f t="shared" ca="1" si="53"/>
        <v>0</v>
      </c>
      <c r="P235" s="27">
        <f t="shared" ca="1" si="54"/>
        <v>0</v>
      </c>
      <c r="Q235" s="27">
        <f t="shared" ca="1" si="55"/>
        <v>0</v>
      </c>
      <c r="R235">
        <f t="shared" ca="1" si="46"/>
        <v>-3.2249868495307071E-3</v>
      </c>
    </row>
    <row r="236" spans="1:18" x14ac:dyDescent="0.2">
      <c r="A236" s="105"/>
      <c r="B236" s="105"/>
      <c r="C236" s="105"/>
      <c r="D236" s="107">
        <f t="shared" si="43"/>
        <v>0</v>
      </c>
      <c r="E236" s="107">
        <f t="shared" si="43"/>
        <v>0</v>
      </c>
      <c r="F236" s="27">
        <f t="shared" si="44"/>
        <v>0</v>
      </c>
      <c r="G236" s="27">
        <f t="shared" si="44"/>
        <v>0</v>
      </c>
      <c r="H236" s="27">
        <f t="shared" si="47"/>
        <v>0</v>
      </c>
      <c r="I236" s="27">
        <f t="shared" si="48"/>
        <v>0</v>
      </c>
      <c r="J236" s="27">
        <f t="shared" si="49"/>
        <v>0</v>
      </c>
      <c r="K236" s="27">
        <f t="shared" si="50"/>
        <v>0</v>
      </c>
      <c r="L236" s="27">
        <f t="shared" si="51"/>
        <v>0</v>
      </c>
      <c r="M236" s="27">
        <f t="shared" ca="1" si="45"/>
        <v>3.2249868495307071E-3</v>
      </c>
      <c r="N236" s="27">
        <f t="shared" ca="1" si="52"/>
        <v>0</v>
      </c>
      <c r="O236" s="25">
        <f t="shared" ca="1" si="53"/>
        <v>0</v>
      </c>
      <c r="P236" s="27">
        <f t="shared" ca="1" si="54"/>
        <v>0</v>
      </c>
      <c r="Q236" s="27">
        <f t="shared" ca="1" si="55"/>
        <v>0</v>
      </c>
      <c r="R236">
        <f t="shared" ca="1" si="46"/>
        <v>-3.2249868495307071E-3</v>
      </c>
    </row>
    <row r="237" spans="1:18" x14ac:dyDescent="0.2">
      <c r="A237" s="105"/>
      <c r="B237" s="105"/>
      <c r="C237" s="105"/>
      <c r="D237" s="107">
        <f t="shared" si="43"/>
        <v>0</v>
      </c>
      <c r="E237" s="107">
        <f t="shared" si="43"/>
        <v>0</v>
      </c>
      <c r="F237" s="27">
        <f t="shared" si="44"/>
        <v>0</v>
      </c>
      <c r="G237" s="27">
        <f t="shared" si="44"/>
        <v>0</v>
      </c>
      <c r="H237" s="27">
        <f t="shared" si="47"/>
        <v>0</v>
      </c>
      <c r="I237" s="27">
        <f t="shared" si="48"/>
        <v>0</v>
      </c>
      <c r="J237" s="27">
        <f t="shared" si="49"/>
        <v>0</v>
      </c>
      <c r="K237" s="27">
        <f t="shared" si="50"/>
        <v>0</v>
      </c>
      <c r="L237" s="27">
        <f t="shared" si="51"/>
        <v>0</v>
      </c>
      <c r="M237" s="27">
        <f t="shared" ca="1" si="45"/>
        <v>3.2249868495307071E-3</v>
      </c>
      <c r="N237" s="27">
        <f t="shared" ca="1" si="52"/>
        <v>0</v>
      </c>
      <c r="O237" s="25">
        <f t="shared" ca="1" si="53"/>
        <v>0</v>
      </c>
      <c r="P237" s="27">
        <f t="shared" ca="1" si="54"/>
        <v>0</v>
      </c>
      <c r="Q237" s="27">
        <f t="shared" ca="1" si="55"/>
        <v>0</v>
      </c>
      <c r="R237">
        <f t="shared" ca="1" si="46"/>
        <v>-3.2249868495307071E-3</v>
      </c>
    </row>
    <row r="238" spans="1:18" x14ac:dyDescent="0.2">
      <c r="A238" s="105"/>
      <c r="B238" s="105"/>
      <c r="C238" s="105"/>
      <c r="D238" s="107">
        <f t="shared" si="43"/>
        <v>0</v>
      </c>
      <c r="E238" s="107">
        <f t="shared" si="43"/>
        <v>0</v>
      </c>
      <c r="F238" s="27">
        <f t="shared" si="44"/>
        <v>0</v>
      </c>
      <c r="G238" s="27">
        <f t="shared" si="44"/>
        <v>0</v>
      </c>
      <c r="H238" s="27">
        <f t="shared" si="47"/>
        <v>0</v>
      </c>
      <c r="I238" s="27">
        <f t="shared" si="48"/>
        <v>0</v>
      </c>
      <c r="J238" s="27">
        <f t="shared" si="49"/>
        <v>0</v>
      </c>
      <c r="K238" s="27">
        <f t="shared" si="50"/>
        <v>0</v>
      </c>
      <c r="L238" s="27">
        <f t="shared" si="51"/>
        <v>0</v>
      </c>
      <c r="M238" s="27">
        <f t="shared" ca="1" si="45"/>
        <v>3.2249868495307071E-3</v>
      </c>
      <c r="N238" s="27">
        <f t="shared" ca="1" si="52"/>
        <v>0</v>
      </c>
      <c r="O238" s="25">
        <f t="shared" ca="1" si="53"/>
        <v>0</v>
      </c>
      <c r="P238" s="27">
        <f t="shared" ca="1" si="54"/>
        <v>0</v>
      </c>
      <c r="Q238" s="27">
        <f t="shared" ca="1" si="55"/>
        <v>0</v>
      </c>
      <c r="R238">
        <f t="shared" ca="1" si="46"/>
        <v>-3.2249868495307071E-3</v>
      </c>
    </row>
    <row r="239" spans="1:18" x14ac:dyDescent="0.2">
      <c r="A239" s="105"/>
      <c r="B239" s="105"/>
      <c r="C239" s="105"/>
      <c r="D239" s="107">
        <f t="shared" si="43"/>
        <v>0</v>
      </c>
      <c r="E239" s="107">
        <f t="shared" si="43"/>
        <v>0</v>
      </c>
      <c r="F239" s="27">
        <f t="shared" si="44"/>
        <v>0</v>
      </c>
      <c r="G239" s="27">
        <f t="shared" si="44"/>
        <v>0</v>
      </c>
      <c r="H239" s="27">
        <f t="shared" si="47"/>
        <v>0</v>
      </c>
      <c r="I239" s="27">
        <f t="shared" si="48"/>
        <v>0</v>
      </c>
      <c r="J239" s="27">
        <f t="shared" si="49"/>
        <v>0</v>
      </c>
      <c r="K239" s="27">
        <f t="shared" si="50"/>
        <v>0</v>
      </c>
      <c r="L239" s="27">
        <f t="shared" si="51"/>
        <v>0</v>
      </c>
      <c r="M239" s="27">
        <f t="shared" ca="1" si="45"/>
        <v>3.2249868495307071E-3</v>
      </c>
      <c r="N239" s="27">
        <f t="shared" ca="1" si="52"/>
        <v>0</v>
      </c>
      <c r="O239" s="25">
        <f t="shared" ca="1" si="53"/>
        <v>0</v>
      </c>
      <c r="P239" s="27">
        <f t="shared" ca="1" si="54"/>
        <v>0</v>
      </c>
      <c r="Q239" s="27">
        <f t="shared" ca="1" si="55"/>
        <v>0</v>
      </c>
      <c r="R239">
        <f t="shared" ca="1" si="46"/>
        <v>-3.2249868495307071E-3</v>
      </c>
    </row>
    <row r="240" spans="1:18" x14ac:dyDescent="0.2">
      <c r="A240" s="105"/>
      <c r="B240" s="105"/>
      <c r="C240" s="105"/>
      <c r="D240" s="107">
        <f t="shared" si="43"/>
        <v>0</v>
      </c>
      <c r="E240" s="107">
        <f t="shared" si="43"/>
        <v>0</v>
      </c>
      <c r="F240" s="27">
        <f t="shared" si="44"/>
        <v>0</v>
      </c>
      <c r="G240" s="27">
        <f t="shared" si="44"/>
        <v>0</v>
      </c>
      <c r="H240" s="27">
        <f t="shared" si="47"/>
        <v>0</v>
      </c>
      <c r="I240" s="27">
        <f t="shared" si="48"/>
        <v>0</v>
      </c>
      <c r="J240" s="27">
        <f t="shared" si="49"/>
        <v>0</v>
      </c>
      <c r="K240" s="27">
        <f t="shared" si="50"/>
        <v>0</v>
      </c>
      <c r="L240" s="27">
        <f t="shared" si="51"/>
        <v>0</v>
      </c>
      <c r="M240" s="27">
        <f t="shared" ca="1" si="45"/>
        <v>3.2249868495307071E-3</v>
      </c>
      <c r="N240" s="27">
        <f t="shared" ca="1" si="52"/>
        <v>0</v>
      </c>
      <c r="O240" s="25">
        <f t="shared" ca="1" si="53"/>
        <v>0</v>
      </c>
      <c r="P240" s="27">
        <f t="shared" ca="1" si="54"/>
        <v>0</v>
      </c>
      <c r="Q240" s="27">
        <f t="shared" ca="1" si="55"/>
        <v>0</v>
      </c>
      <c r="R240">
        <f t="shared" ca="1" si="46"/>
        <v>-3.2249868495307071E-3</v>
      </c>
    </row>
    <row r="241" spans="1:18" x14ac:dyDescent="0.2">
      <c r="A241" s="105"/>
      <c r="B241" s="105"/>
      <c r="C241" s="105"/>
      <c r="D241" s="107">
        <f t="shared" si="43"/>
        <v>0</v>
      </c>
      <c r="E241" s="107">
        <f t="shared" si="43"/>
        <v>0</v>
      </c>
      <c r="F241" s="27">
        <f t="shared" si="44"/>
        <v>0</v>
      </c>
      <c r="G241" s="27">
        <f t="shared" si="44"/>
        <v>0</v>
      </c>
      <c r="H241" s="27">
        <f t="shared" si="47"/>
        <v>0</v>
      </c>
      <c r="I241" s="27">
        <f t="shared" si="48"/>
        <v>0</v>
      </c>
      <c r="J241" s="27">
        <f t="shared" si="49"/>
        <v>0</v>
      </c>
      <c r="K241" s="27">
        <f t="shared" si="50"/>
        <v>0</v>
      </c>
      <c r="L241" s="27">
        <f t="shared" si="51"/>
        <v>0</v>
      </c>
      <c r="M241" s="27">
        <f t="shared" ca="1" si="45"/>
        <v>3.2249868495307071E-3</v>
      </c>
      <c r="N241" s="27">
        <f t="shared" ca="1" si="52"/>
        <v>0</v>
      </c>
      <c r="O241" s="25">
        <f t="shared" ca="1" si="53"/>
        <v>0</v>
      </c>
      <c r="P241" s="27">
        <f t="shared" ca="1" si="54"/>
        <v>0</v>
      </c>
      <c r="Q241" s="27">
        <f t="shared" ca="1" si="55"/>
        <v>0</v>
      </c>
      <c r="R241">
        <f t="shared" ca="1" si="46"/>
        <v>-3.2249868495307071E-3</v>
      </c>
    </row>
    <row r="242" spans="1:18" x14ac:dyDescent="0.2">
      <c r="A242" s="105"/>
      <c r="B242" s="105"/>
      <c r="C242" s="105"/>
      <c r="D242" s="107">
        <f t="shared" si="43"/>
        <v>0</v>
      </c>
      <c r="E242" s="107">
        <f t="shared" si="43"/>
        <v>0</v>
      </c>
      <c r="F242" s="27">
        <f t="shared" si="44"/>
        <v>0</v>
      </c>
      <c r="G242" s="27">
        <f t="shared" si="44"/>
        <v>0</v>
      </c>
      <c r="H242" s="27">
        <f t="shared" si="47"/>
        <v>0</v>
      </c>
      <c r="I242" s="27">
        <f t="shared" si="48"/>
        <v>0</v>
      </c>
      <c r="J242" s="27">
        <f t="shared" si="49"/>
        <v>0</v>
      </c>
      <c r="K242" s="27">
        <f t="shared" si="50"/>
        <v>0</v>
      </c>
      <c r="L242" s="27">
        <f t="shared" si="51"/>
        <v>0</v>
      </c>
      <c r="M242" s="27">
        <f t="shared" ca="1" si="45"/>
        <v>3.2249868495307071E-3</v>
      </c>
      <c r="N242" s="27">
        <f t="shared" ca="1" si="52"/>
        <v>0</v>
      </c>
      <c r="O242" s="25">
        <f t="shared" ca="1" si="53"/>
        <v>0</v>
      </c>
      <c r="P242" s="27">
        <f t="shared" ca="1" si="54"/>
        <v>0</v>
      </c>
      <c r="Q242" s="27">
        <f t="shared" ca="1" si="55"/>
        <v>0</v>
      </c>
      <c r="R242">
        <f t="shared" ca="1" si="46"/>
        <v>-3.2249868495307071E-3</v>
      </c>
    </row>
    <row r="243" spans="1:18" x14ac:dyDescent="0.2">
      <c r="A243" s="105"/>
      <c r="B243" s="105"/>
      <c r="C243" s="105"/>
      <c r="D243" s="107">
        <f t="shared" si="43"/>
        <v>0</v>
      </c>
      <c r="E243" s="107">
        <f t="shared" si="43"/>
        <v>0</v>
      </c>
      <c r="F243" s="27">
        <f t="shared" si="44"/>
        <v>0</v>
      </c>
      <c r="G243" s="27">
        <f t="shared" si="44"/>
        <v>0</v>
      </c>
      <c r="H243" s="27">
        <f t="shared" si="47"/>
        <v>0</v>
      </c>
      <c r="I243" s="27">
        <f t="shared" si="48"/>
        <v>0</v>
      </c>
      <c r="J243" s="27">
        <f t="shared" si="49"/>
        <v>0</v>
      </c>
      <c r="K243" s="27">
        <f t="shared" si="50"/>
        <v>0</v>
      </c>
      <c r="L243" s="27">
        <f t="shared" si="51"/>
        <v>0</v>
      </c>
      <c r="M243" s="27">
        <f t="shared" ca="1" si="45"/>
        <v>3.2249868495307071E-3</v>
      </c>
      <c r="N243" s="27">
        <f t="shared" ca="1" si="52"/>
        <v>0</v>
      </c>
      <c r="O243" s="25">
        <f t="shared" ca="1" si="53"/>
        <v>0</v>
      </c>
      <c r="P243" s="27">
        <f t="shared" ca="1" si="54"/>
        <v>0</v>
      </c>
      <c r="Q243" s="27">
        <f t="shared" ca="1" si="55"/>
        <v>0</v>
      </c>
      <c r="R243">
        <f t="shared" ca="1" si="46"/>
        <v>-3.2249868495307071E-3</v>
      </c>
    </row>
    <row r="244" spans="1:18" x14ac:dyDescent="0.2">
      <c r="A244" s="105"/>
      <c r="B244" s="105"/>
      <c r="C244" s="105"/>
      <c r="D244" s="107">
        <f t="shared" si="43"/>
        <v>0</v>
      </c>
      <c r="E244" s="107">
        <f t="shared" si="43"/>
        <v>0</v>
      </c>
      <c r="F244" s="27">
        <f t="shared" si="44"/>
        <v>0</v>
      </c>
      <c r="G244" s="27">
        <f t="shared" si="44"/>
        <v>0</v>
      </c>
      <c r="H244" s="27">
        <f t="shared" si="47"/>
        <v>0</v>
      </c>
      <c r="I244" s="27">
        <f t="shared" si="48"/>
        <v>0</v>
      </c>
      <c r="J244" s="27">
        <f t="shared" si="49"/>
        <v>0</v>
      </c>
      <c r="K244" s="27">
        <f t="shared" si="50"/>
        <v>0</v>
      </c>
      <c r="L244" s="27">
        <f t="shared" si="51"/>
        <v>0</v>
      </c>
      <c r="M244" s="27">
        <f t="shared" ca="1" si="45"/>
        <v>3.2249868495307071E-3</v>
      </c>
      <c r="N244" s="27">
        <f t="shared" ca="1" si="52"/>
        <v>0</v>
      </c>
      <c r="O244" s="25">
        <f t="shared" ca="1" si="53"/>
        <v>0</v>
      </c>
      <c r="P244" s="27">
        <f t="shared" ca="1" si="54"/>
        <v>0</v>
      </c>
      <c r="Q244" s="27">
        <f t="shared" ca="1" si="55"/>
        <v>0</v>
      </c>
      <c r="R244">
        <f t="shared" ca="1" si="46"/>
        <v>-3.2249868495307071E-3</v>
      </c>
    </row>
    <row r="245" spans="1:18" x14ac:dyDescent="0.2">
      <c r="A245" s="105"/>
      <c r="B245" s="105"/>
      <c r="C245" s="105"/>
      <c r="D245" s="107">
        <f t="shared" si="43"/>
        <v>0</v>
      </c>
      <c r="E245" s="107">
        <f t="shared" si="43"/>
        <v>0</v>
      </c>
      <c r="F245" s="27">
        <f t="shared" si="44"/>
        <v>0</v>
      </c>
      <c r="G245" s="27">
        <f t="shared" si="44"/>
        <v>0</v>
      </c>
      <c r="H245" s="27">
        <f t="shared" si="47"/>
        <v>0</v>
      </c>
      <c r="I245" s="27">
        <f t="shared" si="48"/>
        <v>0</v>
      </c>
      <c r="J245" s="27">
        <f t="shared" si="49"/>
        <v>0</v>
      </c>
      <c r="K245" s="27">
        <f t="shared" si="50"/>
        <v>0</v>
      </c>
      <c r="L245" s="27">
        <f t="shared" si="51"/>
        <v>0</v>
      </c>
      <c r="M245" s="27">
        <f t="shared" ca="1" si="45"/>
        <v>3.2249868495307071E-3</v>
      </c>
      <c r="N245" s="27">
        <f t="shared" ca="1" si="52"/>
        <v>0</v>
      </c>
      <c r="O245" s="25">
        <f t="shared" ca="1" si="53"/>
        <v>0</v>
      </c>
      <c r="P245" s="27">
        <f t="shared" ca="1" si="54"/>
        <v>0</v>
      </c>
      <c r="Q245" s="27">
        <f t="shared" ca="1" si="55"/>
        <v>0</v>
      </c>
      <c r="R245">
        <f t="shared" ca="1" si="46"/>
        <v>-3.2249868495307071E-3</v>
      </c>
    </row>
    <row r="246" spans="1:18" x14ac:dyDescent="0.2">
      <c r="A246" s="105"/>
      <c r="B246" s="105"/>
      <c r="C246" s="105"/>
      <c r="D246" s="107">
        <f t="shared" si="43"/>
        <v>0</v>
      </c>
      <c r="E246" s="107">
        <f t="shared" si="43"/>
        <v>0</v>
      </c>
      <c r="F246" s="27">
        <f t="shared" si="44"/>
        <v>0</v>
      </c>
      <c r="G246" s="27">
        <f t="shared" si="44"/>
        <v>0</v>
      </c>
      <c r="H246" s="27">
        <f t="shared" si="47"/>
        <v>0</v>
      </c>
      <c r="I246" s="27">
        <f t="shared" si="48"/>
        <v>0</v>
      </c>
      <c r="J246" s="27">
        <f t="shared" si="49"/>
        <v>0</v>
      </c>
      <c r="K246" s="27">
        <f t="shared" si="50"/>
        <v>0</v>
      </c>
      <c r="L246" s="27">
        <f t="shared" si="51"/>
        <v>0</v>
      </c>
      <c r="M246" s="27">
        <f t="shared" ca="1" si="45"/>
        <v>3.2249868495307071E-3</v>
      </c>
      <c r="N246" s="27">
        <f t="shared" ca="1" si="52"/>
        <v>0</v>
      </c>
      <c r="O246" s="25">
        <f t="shared" ca="1" si="53"/>
        <v>0</v>
      </c>
      <c r="P246" s="27">
        <f t="shared" ca="1" si="54"/>
        <v>0</v>
      </c>
      <c r="Q246" s="27">
        <f t="shared" ca="1" si="55"/>
        <v>0</v>
      </c>
      <c r="R246">
        <f t="shared" ca="1" si="46"/>
        <v>-3.2249868495307071E-3</v>
      </c>
    </row>
    <row r="247" spans="1:18" x14ac:dyDescent="0.2">
      <c r="A247" s="105"/>
      <c r="B247" s="105"/>
      <c r="C247" s="105"/>
      <c r="D247" s="107">
        <f t="shared" si="43"/>
        <v>0</v>
      </c>
      <c r="E247" s="107">
        <f t="shared" si="43"/>
        <v>0</v>
      </c>
      <c r="F247" s="27">
        <f t="shared" si="44"/>
        <v>0</v>
      </c>
      <c r="G247" s="27">
        <f t="shared" si="44"/>
        <v>0</v>
      </c>
      <c r="H247" s="27">
        <f t="shared" si="47"/>
        <v>0</v>
      </c>
      <c r="I247" s="27">
        <f t="shared" si="48"/>
        <v>0</v>
      </c>
      <c r="J247" s="27">
        <f t="shared" si="49"/>
        <v>0</v>
      </c>
      <c r="K247" s="27">
        <f t="shared" si="50"/>
        <v>0</v>
      </c>
      <c r="L247" s="27">
        <f t="shared" si="51"/>
        <v>0</v>
      </c>
      <c r="M247" s="27">
        <f t="shared" ca="1" si="45"/>
        <v>3.2249868495307071E-3</v>
      </c>
      <c r="N247" s="27">
        <f t="shared" ca="1" si="52"/>
        <v>0</v>
      </c>
      <c r="O247" s="25">
        <f t="shared" ca="1" si="53"/>
        <v>0</v>
      </c>
      <c r="P247" s="27">
        <f t="shared" ca="1" si="54"/>
        <v>0</v>
      </c>
      <c r="Q247" s="27">
        <f t="shared" ca="1" si="55"/>
        <v>0</v>
      </c>
      <c r="R247">
        <f t="shared" ca="1" si="46"/>
        <v>-3.2249868495307071E-3</v>
      </c>
    </row>
    <row r="248" spans="1:18" x14ac:dyDescent="0.2">
      <c r="A248" s="105"/>
      <c r="B248" s="105"/>
      <c r="C248" s="105"/>
      <c r="D248" s="107">
        <f t="shared" si="43"/>
        <v>0</v>
      </c>
      <c r="E248" s="107">
        <f t="shared" si="43"/>
        <v>0</v>
      </c>
      <c r="F248" s="27">
        <f t="shared" si="44"/>
        <v>0</v>
      </c>
      <c r="G248" s="27">
        <f t="shared" si="44"/>
        <v>0</v>
      </c>
      <c r="H248" s="27">
        <f t="shared" si="47"/>
        <v>0</v>
      </c>
      <c r="I248" s="27">
        <f t="shared" si="48"/>
        <v>0</v>
      </c>
      <c r="J248" s="27">
        <f t="shared" si="49"/>
        <v>0</v>
      </c>
      <c r="K248" s="27">
        <f t="shared" si="50"/>
        <v>0</v>
      </c>
      <c r="L248" s="27">
        <f t="shared" si="51"/>
        <v>0</v>
      </c>
      <c r="M248" s="27">
        <f t="shared" ca="1" si="45"/>
        <v>3.2249868495307071E-3</v>
      </c>
      <c r="N248" s="27">
        <f t="shared" ca="1" si="52"/>
        <v>0</v>
      </c>
      <c r="O248" s="25">
        <f t="shared" ca="1" si="53"/>
        <v>0</v>
      </c>
      <c r="P248" s="27">
        <f t="shared" ca="1" si="54"/>
        <v>0</v>
      </c>
      <c r="Q248" s="27">
        <f t="shared" ca="1" si="55"/>
        <v>0</v>
      </c>
      <c r="R248">
        <f t="shared" ca="1" si="46"/>
        <v>-3.2249868495307071E-3</v>
      </c>
    </row>
    <row r="249" spans="1:18" x14ac:dyDescent="0.2">
      <c r="A249" s="105"/>
      <c r="B249" s="105"/>
      <c r="C249" s="105"/>
      <c r="D249" s="107">
        <f t="shared" si="43"/>
        <v>0</v>
      </c>
      <c r="E249" s="107">
        <f t="shared" si="43"/>
        <v>0</v>
      </c>
      <c r="F249" s="27">
        <f t="shared" si="44"/>
        <v>0</v>
      </c>
      <c r="G249" s="27">
        <f t="shared" si="44"/>
        <v>0</v>
      </c>
      <c r="H249" s="27">
        <f t="shared" si="47"/>
        <v>0</v>
      </c>
      <c r="I249" s="27">
        <f t="shared" si="48"/>
        <v>0</v>
      </c>
      <c r="J249" s="27">
        <f t="shared" si="49"/>
        <v>0</v>
      </c>
      <c r="K249" s="27">
        <f t="shared" si="50"/>
        <v>0</v>
      </c>
      <c r="L249" s="27">
        <f t="shared" si="51"/>
        <v>0</v>
      </c>
      <c r="M249" s="27">
        <f t="shared" ca="1" si="45"/>
        <v>3.2249868495307071E-3</v>
      </c>
      <c r="N249" s="27">
        <f t="shared" ca="1" si="52"/>
        <v>0</v>
      </c>
      <c r="O249" s="25">
        <f t="shared" ca="1" si="53"/>
        <v>0</v>
      </c>
      <c r="P249" s="27">
        <f t="shared" ca="1" si="54"/>
        <v>0</v>
      </c>
      <c r="Q249" s="27">
        <f t="shared" ca="1" si="55"/>
        <v>0</v>
      </c>
      <c r="R249">
        <f t="shared" ca="1" si="46"/>
        <v>-3.2249868495307071E-3</v>
      </c>
    </row>
    <row r="250" spans="1:18" x14ac:dyDescent="0.2">
      <c r="A250" s="105"/>
      <c r="B250" s="105"/>
      <c r="C250" s="105"/>
      <c r="D250" s="107">
        <f t="shared" si="43"/>
        <v>0</v>
      </c>
      <c r="E250" s="107">
        <f t="shared" si="43"/>
        <v>0</v>
      </c>
      <c r="F250" s="27">
        <f t="shared" si="44"/>
        <v>0</v>
      </c>
      <c r="G250" s="27">
        <f t="shared" si="44"/>
        <v>0</v>
      </c>
      <c r="H250" s="27">
        <f t="shared" si="47"/>
        <v>0</v>
      </c>
      <c r="I250" s="27">
        <f t="shared" si="48"/>
        <v>0</v>
      </c>
      <c r="J250" s="27">
        <f t="shared" si="49"/>
        <v>0</v>
      </c>
      <c r="K250" s="27">
        <f t="shared" si="50"/>
        <v>0</v>
      </c>
      <c r="L250" s="27">
        <f t="shared" si="51"/>
        <v>0</v>
      </c>
      <c r="M250" s="27">
        <f t="shared" ca="1" si="45"/>
        <v>3.2249868495307071E-3</v>
      </c>
      <c r="N250" s="27">
        <f t="shared" ca="1" si="52"/>
        <v>0</v>
      </c>
      <c r="O250" s="25">
        <f t="shared" ca="1" si="53"/>
        <v>0</v>
      </c>
      <c r="P250" s="27">
        <f t="shared" ca="1" si="54"/>
        <v>0</v>
      </c>
      <c r="Q250" s="27">
        <f t="shared" ca="1" si="55"/>
        <v>0</v>
      </c>
      <c r="R250">
        <f t="shared" ca="1" si="46"/>
        <v>-3.2249868495307071E-3</v>
      </c>
    </row>
    <row r="251" spans="1:18" x14ac:dyDescent="0.2">
      <c r="A251" s="105"/>
      <c r="B251" s="105"/>
      <c r="C251" s="105"/>
      <c r="D251" s="107">
        <f t="shared" si="43"/>
        <v>0</v>
      </c>
      <c r="E251" s="107">
        <f t="shared" si="43"/>
        <v>0</v>
      </c>
      <c r="F251" s="27">
        <f t="shared" si="44"/>
        <v>0</v>
      </c>
      <c r="G251" s="27">
        <f t="shared" si="44"/>
        <v>0</v>
      </c>
      <c r="H251" s="27">
        <f t="shared" si="47"/>
        <v>0</v>
      </c>
      <c r="I251" s="27">
        <f t="shared" si="48"/>
        <v>0</v>
      </c>
      <c r="J251" s="27">
        <f t="shared" si="49"/>
        <v>0</v>
      </c>
      <c r="K251" s="27">
        <f t="shared" si="50"/>
        <v>0</v>
      </c>
      <c r="L251" s="27">
        <f t="shared" si="51"/>
        <v>0</v>
      </c>
      <c r="M251" s="27">
        <f t="shared" ca="1" si="45"/>
        <v>3.2249868495307071E-3</v>
      </c>
      <c r="N251" s="27">
        <f t="shared" ca="1" si="52"/>
        <v>0</v>
      </c>
      <c r="O251" s="25">
        <f t="shared" ca="1" si="53"/>
        <v>0</v>
      </c>
      <c r="P251" s="27">
        <f t="shared" ca="1" si="54"/>
        <v>0</v>
      </c>
      <c r="Q251" s="27">
        <f t="shared" ca="1" si="55"/>
        <v>0</v>
      </c>
      <c r="R251">
        <f t="shared" ca="1" si="46"/>
        <v>-3.2249868495307071E-3</v>
      </c>
    </row>
    <row r="252" spans="1:18" x14ac:dyDescent="0.2">
      <c r="A252" s="105"/>
      <c r="B252" s="105"/>
      <c r="C252" s="105"/>
      <c r="D252" s="107">
        <f t="shared" si="43"/>
        <v>0</v>
      </c>
      <c r="E252" s="107">
        <f t="shared" si="43"/>
        <v>0</v>
      </c>
      <c r="F252" s="27">
        <f t="shared" si="44"/>
        <v>0</v>
      </c>
      <c r="G252" s="27">
        <f t="shared" si="44"/>
        <v>0</v>
      </c>
      <c r="H252" s="27">
        <f t="shared" si="47"/>
        <v>0</v>
      </c>
      <c r="I252" s="27">
        <f t="shared" si="48"/>
        <v>0</v>
      </c>
      <c r="J252" s="27">
        <f t="shared" si="49"/>
        <v>0</v>
      </c>
      <c r="K252" s="27">
        <f t="shared" si="50"/>
        <v>0</v>
      </c>
      <c r="L252" s="27">
        <f t="shared" si="51"/>
        <v>0</v>
      </c>
      <c r="M252" s="27">
        <f t="shared" ca="1" si="45"/>
        <v>3.2249868495307071E-3</v>
      </c>
      <c r="N252" s="27">
        <f t="shared" ca="1" si="52"/>
        <v>0</v>
      </c>
      <c r="O252" s="25">
        <f t="shared" ca="1" si="53"/>
        <v>0</v>
      </c>
      <c r="P252" s="27">
        <f t="shared" ca="1" si="54"/>
        <v>0</v>
      </c>
      <c r="Q252" s="27">
        <f t="shared" ca="1" si="55"/>
        <v>0</v>
      </c>
      <c r="R252">
        <f t="shared" ca="1" si="46"/>
        <v>-3.2249868495307071E-3</v>
      </c>
    </row>
    <row r="253" spans="1:18" x14ac:dyDescent="0.2">
      <c r="A253" s="105"/>
      <c r="B253" s="105"/>
      <c r="C253" s="105"/>
      <c r="D253" s="107">
        <f t="shared" si="43"/>
        <v>0</v>
      </c>
      <c r="E253" s="107">
        <f t="shared" si="43"/>
        <v>0</v>
      </c>
      <c r="F253" s="27">
        <f t="shared" si="44"/>
        <v>0</v>
      </c>
      <c r="G253" s="27">
        <f t="shared" si="44"/>
        <v>0</v>
      </c>
      <c r="H253" s="27">
        <f t="shared" si="47"/>
        <v>0</v>
      </c>
      <c r="I253" s="27">
        <f t="shared" si="48"/>
        <v>0</v>
      </c>
      <c r="J253" s="27">
        <f t="shared" si="49"/>
        <v>0</v>
      </c>
      <c r="K253" s="27">
        <f t="shared" si="50"/>
        <v>0</v>
      </c>
      <c r="L253" s="27">
        <f t="shared" si="51"/>
        <v>0</v>
      </c>
      <c r="M253" s="27">
        <f t="shared" ca="1" si="45"/>
        <v>3.2249868495307071E-3</v>
      </c>
      <c r="N253" s="27">
        <f t="shared" ca="1" si="52"/>
        <v>0</v>
      </c>
      <c r="O253" s="25">
        <f t="shared" ca="1" si="53"/>
        <v>0</v>
      </c>
      <c r="P253" s="27">
        <f t="shared" ca="1" si="54"/>
        <v>0</v>
      </c>
      <c r="Q253" s="27">
        <f t="shared" ca="1" si="55"/>
        <v>0</v>
      </c>
      <c r="R253">
        <f t="shared" ca="1" si="46"/>
        <v>-3.2249868495307071E-3</v>
      </c>
    </row>
    <row r="254" spans="1:18" x14ac:dyDescent="0.2">
      <c r="A254" s="105"/>
      <c r="B254" s="105"/>
      <c r="C254" s="105"/>
      <c r="D254" s="107">
        <f t="shared" si="43"/>
        <v>0</v>
      </c>
      <c r="E254" s="107">
        <f t="shared" si="43"/>
        <v>0</v>
      </c>
      <c r="F254" s="27">
        <f t="shared" si="44"/>
        <v>0</v>
      </c>
      <c r="G254" s="27">
        <f t="shared" si="44"/>
        <v>0</v>
      </c>
      <c r="H254" s="27">
        <f t="shared" si="47"/>
        <v>0</v>
      </c>
      <c r="I254" s="27">
        <f t="shared" si="48"/>
        <v>0</v>
      </c>
      <c r="J254" s="27">
        <f t="shared" si="49"/>
        <v>0</v>
      </c>
      <c r="K254" s="27">
        <f t="shared" si="50"/>
        <v>0</v>
      </c>
      <c r="L254" s="27">
        <f t="shared" si="51"/>
        <v>0</v>
      </c>
      <c r="M254" s="27">
        <f t="shared" ca="1" si="45"/>
        <v>3.2249868495307071E-3</v>
      </c>
      <c r="N254" s="27">
        <f t="shared" ca="1" si="52"/>
        <v>0</v>
      </c>
      <c r="O254" s="25">
        <f t="shared" ca="1" si="53"/>
        <v>0</v>
      </c>
      <c r="P254" s="27">
        <f t="shared" ca="1" si="54"/>
        <v>0</v>
      </c>
      <c r="Q254" s="27">
        <f t="shared" ca="1" si="55"/>
        <v>0</v>
      </c>
      <c r="R254">
        <f t="shared" ca="1" si="46"/>
        <v>-3.2249868495307071E-3</v>
      </c>
    </row>
    <row r="255" spans="1:18" x14ac:dyDescent="0.2">
      <c r="A255" s="105"/>
      <c r="B255" s="105"/>
      <c r="C255" s="105"/>
      <c r="D255" s="107">
        <f t="shared" si="43"/>
        <v>0</v>
      </c>
      <c r="E255" s="107">
        <f t="shared" si="43"/>
        <v>0</v>
      </c>
      <c r="F255" s="27">
        <f t="shared" si="44"/>
        <v>0</v>
      </c>
      <c r="G255" s="27">
        <f t="shared" si="44"/>
        <v>0</v>
      </c>
      <c r="H255" s="27">
        <f t="shared" si="47"/>
        <v>0</v>
      </c>
      <c r="I255" s="27">
        <f t="shared" si="48"/>
        <v>0</v>
      </c>
      <c r="J255" s="27">
        <f t="shared" si="49"/>
        <v>0</v>
      </c>
      <c r="K255" s="27">
        <f t="shared" si="50"/>
        <v>0</v>
      </c>
      <c r="L255" s="27">
        <f t="shared" si="51"/>
        <v>0</v>
      </c>
      <c r="M255" s="27">
        <f t="shared" ca="1" si="45"/>
        <v>3.2249868495307071E-3</v>
      </c>
      <c r="N255" s="27">
        <f t="shared" ca="1" si="52"/>
        <v>0</v>
      </c>
      <c r="O255" s="25">
        <f t="shared" ca="1" si="53"/>
        <v>0</v>
      </c>
      <c r="P255" s="27">
        <f t="shared" ca="1" si="54"/>
        <v>0</v>
      </c>
      <c r="Q255" s="27">
        <f t="shared" ca="1" si="55"/>
        <v>0</v>
      </c>
      <c r="R255">
        <f t="shared" ca="1" si="46"/>
        <v>-3.2249868495307071E-3</v>
      </c>
    </row>
    <row r="256" spans="1:18" x14ac:dyDescent="0.2">
      <c r="A256" s="105"/>
      <c r="B256" s="105"/>
      <c r="C256" s="105"/>
      <c r="D256" s="107">
        <f t="shared" si="43"/>
        <v>0</v>
      </c>
      <c r="E256" s="107">
        <f t="shared" si="43"/>
        <v>0</v>
      </c>
      <c r="F256" s="27">
        <f t="shared" si="44"/>
        <v>0</v>
      </c>
      <c r="G256" s="27">
        <f t="shared" si="44"/>
        <v>0</v>
      </c>
      <c r="H256" s="27">
        <f t="shared" si="47"/>
        <v>0</v>
      </c>
      <c r="I256" s="27">
        <f t="shared" si="48"/>
        <v>0</v>
      </c>
      <c r="J256" s="27">
        <f t="shared" si="49"/>
        <v>0</v>
      </c>
      <c r="K256" s="27">
        <f t="shared" si="50"/>
        <v>0</v>
      </c>
      <c r="L256" s="27">
        <f t="shared" si="51"/>
        <v>0</v>
      </c>
      <c r="M256" s="27">
        <f t="shared" ca="1" si="45"/>
        <v>3.2249868495307071E-3</v>
      </c>
      <c r="N256" s="27">
        <f t="shared" ca="1" si="52"/>
        <v>0</v>
      </c>
      <c r="O256" s="25">
        <f t="shared" ca="1" si="53"/>
        <v>0</v>
      </c>
      <c r="P256" s="27">
        <f t="shared" ca="1" si="54"/>
        <v>0</v>
      </c>
      <c r="Q256" s="27">
        <f t="shared" ca="1" si="55"/>
        <v>0</v>
      </c>
      <c r="R256">
        <f t="shared" ca="1" si="46"/>
        <v>-3.2249868495307071E-3</v>
      </c>
    </row>
    <row r="257" spans="1:18" x14ac:dyDescent="0.2">
      <c r="A257" s="105"/>
      <c r="B257" s="105"/>
      <c r="C257" s="105"/>
      <c r="D257" s="107">
        <f t="shared" si="43"/>
        <v>0</v>
      </c>
      <c r="E257" s="107">
        <f t="shared" si="43"/>
        <v>0</v>
      </c>
      <c r="F257" s="27">
        <f t="shared" si="44"/>
        <v>0</v>
      </c>
      <c r="G257" s="27">
        <f t="shared" si="44"/>
        <v>0</v>
      </c>
      <c r="H257" s="27">
        <f t="shared" si="47"/>
        <v>0</v>
      </c>
      <c r="I257" s="27">
        <f t="shared" si="48"/>
        <v>0</v>
      </c>
      <c r="J257" s="27">
        <f t="shared" si="49"/>
        <v>0</v>
      </c>
      <c r="K257" s="27">
        <f t="shared" si="50"/>
        <v>0</v>
      </c>
      <c r="L257" s="27">
        <f t="shared" si="51"/>
        <v>0</v>
      </c>
      <c r="M257" s="27">
        <f t="shared" ca="1" si="45"/>
        <v>3.2249868495307071E-3</v>
      </c>
      <c r="N257" s="27">
        <f t="shared" ca="1" si="52"/>
        <v>0</v>
      </c>
      <c r="O257" s="25">
        <f t="shared" ca="1" si="53"/>
        <v>0</v>
      </c>
      <c r="P257" s="27">
        <f t="shared" ca="1" si="54"/>
        <v>0</v>
      </c>
      <c r="Q257" s="27">
        <f t="shared" ca="1" si="55"/>
        <v>0</v>
      </c>
      <c r="R257">
        <f t="shared" ca="1" si="46"/>
        <v>-3.2249868495307071E-3</v>
      </c>
    </row>
    <row r="258" spans="1:18" x14ac:dyDescent="0.2">
      <c r="A258" s="105"/>
      <c r="B258" s="105"/>
      <c r="C258" s="105"/>
      <c r="D258" s="107">
        <f t="shared" si="43"/>
        <v>0</v>
      </c>
      <c r="E258" s="107">
        <f t="shared" si="43"/>
        <v>0</v>
      </c>
      <c r="F258" s="27">
        <f t="shared" si="44"/>
        <v>0</v>
      </c>
      <c r="G258" s="27">
        <f t="shared" si="44"/>
        <v>0</v>
      </c>
      <c r="H258" s="27">
        <f t="shared" si="47"/>
        <v>0</v>
      </c>
      <c r="I258" s="27">
        <f t="shared" si="48"/>
        <v>0</v>
      </c>
      <c r="J258" s="27">
        <f t="shared" si="49"/>
        <v>0</v>
      </c>
      <c r="K258" s="27">
        <f t="shared" si="50"/>
        <v>0</v>
      </c>
      <c r="L258" s="27">
        <f t="shared" si="51"/>
        <v>0</v>
      </c>
      <c r="M258" s="27">
        <f t="shared" ca="1" si="45"/>
        <v>3.2249868495307071E-3</v>
      </c>
      <c r="N258" s="27">
        <f t="shared" ca="1" si="52"/>
        <v>0</v>
      </c>
      <c r="O258" s="25">
        <f t="shared" ca="1" si="53"/>
        <v>0</v>
      </c>
      <c r="P258" s="27">
        <f t="shared" ca="1" si="54"/>
        <v>0</v>
      </c>
      <c r="Q258" s="27">
        <f t="shared" ca="1" si="55"/>
        <v>0</v>
      </c>
      <c r="R258">
        <f t="shared" ca="1" si="46"/>
        <v>-3.2249868495307071E-3</v>
      </c>
    </row>
    <row r="259" spans="1:18" x14ac:dyDescent="0.2">
      <c r="A259" s="105"/>
      <c r="B259" s="105"/>
      <c r="C259" s="105"/>
      <c r="D259" s="107">
        <f t="shared" si="43"/>
        <v>0</v>
      </c>
      <c r="E259" s="107">
        <f t="shared" si="43"/>
        <v>0</v>
      </c>
      <c r="F259" s="27">
        <f t="shared" si="44"/>
        <v>0</v>
      </c>
      <c r="G259" s="27">
        <f t="shared" si="44"/>
        <v>0</v>
      </c>
      <c r="H259" s="27">
        <f t="shared" si="47"/>
        <v>0</v>
      </c>
      <c r="I259" s="27">
        <f t="shared" si="48"/>
        <v>0</v>
      </c>
      <c r="J259" s="27">
        <f t="shared" si="49"/>
        <v>0</v>
      </c>
      <c r="K259" s="27">
        <f t="shared" si="50"/>
        <v>0</v>
      </c>
      <c r="L259" s="27">
        <f t="shared" si="51"/>
        <v>0</v>
      </c>
      <c r="M259" s="27">
        <f t="shared" ca="1" si="45"/>
        <v>3.2249868495307071E-3</v>
      </c>
      <c r="N259" s="27">
        <f t="shared" ca="1" si="52"/>
        <v>0</v>
      </c>
      <c r="O259" s="25">
        <f t="shared" ca="1" si="53"/>
        <v>0</v>
      </c>
      <c r="P259" s="27">
        <f t="shared" ca="1" si="54"/>
        <v>0</v>
      </c>
      <c r="Q259" s="27">
        <f t="shared" ca="1" si="55"/>
        <v>0</v>
      </c>
      <c r="R259">
        <f t="shared" ca="1" si="46"/>
        <v>-3.2249868495307071E-3</v>
      </c>
    </row>
    <row r="260" spans="1:18" x14ac:dyDescent="0.2">
      <c r="A260" s="105"/>
      <c r="B260" s="105"/>
      <c r="C260" s="105"/>
      <c r="D260" s="107">
        <f t="shared" si="43"/>
        <v>0</v>
      </c>
      <c r="E260" s="107">
        <f t="shared" si="43"/>
        <v>0</v>
      </c>
      <c r="F260" s="27">
        <f t="shared" si="44"/>
        <v>0</v>
      </c>
      <c r="G260" s="27">
        <f t="shared" si="44"/>
        <v>0</v>
      </c>
      <c r="H260" s="27">
        <f t="shared" si="47"/>
        <v>0</v>
      </c>
      <c r="I260" s="27">
        <f t="shared" si="48"/>
        <v>0</v>
      </c>
      <c r="J260" s="27">
        <f t="shared" si="49"/>
        <v>0</v>
      </c>
      <c r="K260" s="27">
        <f t="shared" si="50"/>
        <v>0</v>
      </c>
      <c r="L260" s="27">
        <f t="shared" si="51"/>
        <v>0</v>
      </c>
      <c r="M260" s="27">
        <f t="shared" ca="1" si="45"/>
        <v>3.2249868495307071E-3</v>
      </c>
      <c r="N260" s="27">
        <f t="shared" ca="1" si="52"/>
        <v>0</v>
      </c>
      <c r="O260" s="25">
        <f t="shared" ca="1" si="53"/>
        <v>0</v>
      </c>
      <c r="P260" s="27">
        <f t="shared" ca="1" si="54"/>
        <v>0</v>
      </c>
      <c r="Q260" s="27">
        <f t="shared" ca="1" si="55"/>
        <v>0</v>
      </c>
      <c r="R260">
        <f t="shared" ca="1" si="46"/>
        <v>-3.2249868495307071E-3</v>
      </c>
    </row>
    <row r="261" spans="1:18" x14ac:dyDescent="0.2">
      <c r="A261" s="105"/>
      <c r="B261" s="105"/>
      <c r="C261" s="105"/>
      <c r="D261" s="107">
        <f t="shared" si="43"/>
        <v>0</v>
      </c>
      <c r="E261" s="107">
        <f t="shared" si="43"/>
        <v>0</v>
      </c>
      <c r="F261" s="27">
        <f t="shared" si="44"/>
        <v>0</v>
      </c>
      <c r="G261" s="27">
        <f t="shared" si="44"/>
        <v>0</v>
      </c>
      <c r="H261" s="27">
        <f t="shared" si="47"/>
        <v>0</v>
      </c>
      <c r="I261" s="27">
        <f t="shared" si="48"/>
        <v>0</v>
      </c>
      <c r="J261" s="27">
        <f t="shared" si="49"/>
        <v>0</v>
      </c>
      <c r="K261" s="27">
        <f t="shared" si="50"/>
        <v>0</v>
      </c>
      <c r="L261" s="27">
        <f t="shared" si="51"/>
        <v>0</v>
      </c>
      <c r="M261" s="27">
        <f t="shared" ca="1" si="45"/>
        <v>3.2249868495307071E-3</v>
      </c>
      <c r="N261" s="27">
        <f t="shared" ca="1" si="52"/>
        <v>0</v>
      </c>
      <c r="O261" s="25">
        <f t="shared" ca="1" si="53"/>
        <v>0</v>
      </c>
      <c r="P261" s="27">
        <f t="shared" ca="1" si="54"/>
        <v>0</v>
      </c>
      <c r="Q261" s="27">
        <f t="shared" ca="1" si="55"/>
        <v>0</v>
      </c>
      <c r="R261">
        <f t="shared" ca="1" si="46"/>
        <v>-3.2249868495307071E-3</v>
      </c>
    </row>
    <row r="262" spans="1:18" x14ac:dyDescent="0.2">
      <c r="A262" s="105"/>
      <c r="B262" s="105"/>
      <c r="C262" s="105"/>
      <c r="D262" s="107">
        <f t="shared" si="43"/>
        <v>0</v>
      </c>
      <c r="E262" s="107">
        <f t="shared" si="43"/>
        <v>0</v>
      </c>
      <c r="F262" s="27">
        <f t="shared" si="44"/>
        <v>0</v>
      </c>
      <c r="G262" s="27">
        <f t="shared" si="44"/>
        <v>0</v>
      </c>
      <c r="H262" s="27">
        <f t="shared" si="47"/>
        <v>0</v>
      </c>
      <c r="I262" s="27">
        <f t="shared" si="48"/>
        <v>0</v>
      </c>
      <c r="J262" s="27">
        <f t="shared" si="49"/>
        <v>0</v>
      </c>
      <c r="K262" s="27">
        <f t="shared" si="50"/>
        <v>0</v>
      </c>
      <c r="L262" s="27">
        <f t="shared" si="51"/>
        <v>0</v>
      </c>
      <c r="M262" s="27">
        <f t="shared" ca="1" si="45"/>
        <v>3.2249868495307071E-3</v>
      </c>
      <c r="N262" s="27">
        <f t="shared" ca="1" si="52"/>
        <v>0</v>
      </c>
      <c r="O262" s="25">
        <f t="shared" ca="1" si="53"/>
        <v>0</v>
      </c>
      <c r="P262" s="27">
        <f t="shared" ca="1" si="54"/>
        <v>0</v>
      </c>
      <c r="Q262" s="27">
        <f t="shared" ca="1" si="55"/>
        <v>0</v>
      </c>
      <c r="R262">
        <f t="shared" ca="1" si="46"/>
        <v>-3.2249868495307071E-3</v>
      </c>
    </row>
    <row r="263" spans="1:18" x14ac:dyDescent="0.2">
      <c r="A263" s="105"/>
      <c r="B263" s="105"/>
      <c r="C263" s="105"/>
      <c r="D263" s="107">
        <f t="shared" si="43"/>
        <v>0</v>
      </c>
      <c r="E263" s="107">
        <f t="shared" si="43"/>
        <v>0</v>
      </c>
      <c r="F263" s="27">
        <f t="shared" si="44"/>
        <v>0</v>
      </c>
      <c r="G263" s="27">
        <f t="shared" si="44"/>
        <v>0</v>
      </c>
      <c r="H263" s="27">
        <f t="shared" si="47"/>
        <v>0</v>
      </c>
      <c r="I263" s="27">
        <f t="shared" si="48"/>
        <v>0</v>
      </c>
      <c r="J263" s="27">
        <f t="shared" si="49"/>
        <v>0</v>
      </c>
      <c r="K263" s="27">
        <f t="shared" si="50"/>
        <v>0</v>
      </c>
      <c r="L263" s="27">
        <f t="shared" si="51"/>
        <v>0</v>
      </c>
      <c r="M263" s="27">
        <f t="shared" ca="1" si="45"/>
        <v>3.2249868495307071E-3</v>
      </c>
      <c r="N263" s="27">
        <f t="shared" ca="1" si="52"/>
        <v>0</v>
      </c>
      <c r="O263" s="25">
        <f t="shared" ca="1" si="53"/>
        <v>0</v>
      </c>
      <c r="P263" s="27">
        <f t="shared" ca="1" si="54"/>
        <v>0</v>
      </c>
      <c r="Q263" s="27">
        <f t="shared" ca="1" si="55"/>
        <v>0</v>
      </c>
      <c r="R263">
        <f t="shared" ca="1" si="46"/>
        <v>-3.2249868495307071E-3</v>
      </c>
    </row>
    <row r="264" spans="1:18" x14ac:dyDescent="0.2">
      <c r="A264" s="105"/>
      <c r="B264" s="105"/>
      <c r="C264" s="105"/>
      <c r="D264" s="107">
        <f t="shared" si="43"/>
        <v>0</v>
      </c>
      <c r="E264" s="107">
        <f t="shared" si="43"/>
        <v>0</v>
      </c>
      <c r="F264" s="27">
        <f t="shared" si="44"/>
        <v>0</v>
      </c>
      <c r="G264" s="27">
        <f t="shared" si="44"/>
        <v>0</v>
      </c>
      <c r="H264" s="27">
        <f t="shared" si="47"/>
        <v>0</v>
      </c>
      <c r="I264" s="27">
        <f t="shared" si="48"/>
        <v>0</v>
      </c>
      <c r="J264" s="27">
        <f t="shared" si="49"/>
        <v>0</v>
      </c>
      <c r="K264" s="27">
        <f t="shared" si="50"/>
        <v>0</v>
      </c>
      <c r="L264" s="27">
        <f t="shared" si="51"/>
        <v>0</v>
      </c>
      <c r="M264" s="27">
        <f t="shared" ca="1" si="45"/>
        <v>3.2249868495307071E-3</v>
      </c>
      <c r="N264" s="27">
        <f t="shared" ca="1" si="52"/>
        <v>0</v>
      </c>
      <c r="O264" s="25">
        <f t="shared" ca="1" si="53"/>
        <v>0</v>
      </c>
      <c r="P264" s="27">
        <f t="shared" ca="1" si="54"/>
        <v>0</v>
      </c>
      <c r="Q264" s="27">
        <f t="shared" ca="1" si="55"/>
        <v>0</v>
      </c>
      <c r="R264">
        <f t="shared" ca="1" si="46"/>
        <v>-3.2249868495307071E-3</v>
      </c>
    </row>
    <row r="265" spans="1:18" x14ac:dyDescent="0.2">
      <c r="A265" s="105"/>
      <c r="B265" s="105"/>
      <c r="C265" s="105"/>
      <c r="D265" s="107">
        <f t="shared" si="43"/>
        <v>0</v>
      </c>
      <c r="E265" s="107">
        <f t="shared" si="43"/>
        <v>0</v>
      </c>
      <c r="F265" s="27">
        <f t="shared" si="44"/>
        <v>0</v>
      </c>
      <c r="G265" s="27">
        <f t="shared" si="44"/>
        <v>0</v>
      </c>
      <c r="H265" s="27">
        <f t="shared" si="47"/>
        <v>0</v>
      </c>
      <c r="I265" s="27">
        <f t="shared" si="48"/>
        <v>0</v>
      </c>
      <c r="J265" s="27">
        <f t="shared" si="49"/>
        <v>0</v>
      </c>
      <c r="K265" s="27">
        <f t="shared" si="50"/>
        <v>0</v>
      </c>
      <c r="L265" s="27">
        <f t="shared" si="51"/>
        <v>0</v>
      </c>
      <c r="M265" s="27">
        <f t="shared" ca="1" si="45"/>
        <v>3.2249868495307071E-3</v>
      </c>
      <c r="N265" s="27">
        <f t="shared" ca="1" si="52"/>
        <v>0</v>
      </c>
      <c r="O265" s="25">
        <f t="shared" ca="1" si="53"/>
        <v>0</v>
      </c>
      <c r="P265" s="27">
        <f t="shared" ca="1" si="54"/>
        <v>0</v>
      </c>
      <c r="Q265" s="27">
        <f t="shared" ca="1" si="55"/>
        <v>0</v>
      </c>
      <c r="R265">
        <f t="shared" ca="1" si="46"/>
        <v>-3.2249868495307071E-3</v>
      </c>
    </row>
    <row r="266" spans="1:18" x14ac:dyDescent="0.2">
      <c r="A266" s="105"/>
      <c r="B266" s="105"/>
      <c r="C266" s="105"/>
      <c r="D266" s="107">
        <f t="shared" si="43"/>
        <v>0</v>
      </c>
      <c r="E266" s="107">
        <f t="shared" si="43"/>
        <v>0</v>
      </c>
      <c r="F266" s="27">
        <f t="shared" si="44"/>
        <v>0</v>
      </c>
      <c r="G266" s="27">
        <f t="shared" si="44"/>
        <v>0</v>
      </c>
      <c r="H266" s="27">
        <f t="shared" si="47"/>
        <v>0</v>
      </c>
      <c r="I266" s="27">
        <f t="shared" si="48"/>
        <v>0</v>
      </c>
      <c r="J266" s="27">
        <f t="shared" si="49"/>
        <v>0</v>
      </c>
      <c r="K266" s="27">
        <f t="shared" si="50"/>
        <v>0</v>
      </c>
      <c r="L266" s="27">
        <f t="shared" si="51"/>
        <v>0</v>
      </c>
      <c r="M266" s="27">
        <f t="shared" ca="1" si="45"/>
        <v>3.2249868495307071E-3</v>
      </c>
      <c r="N266" s="27">
        <f t="shared" ca="1" si="52"/>
        <v>0</v>
      </c>
      <c r="O266" s="25">
        <f t="shared" ca="1" si="53"/>
        <v>0</v>
      </c>
      <c r="P266" s="27">
        <f t="shared" ca="1" si="54"/>
        <v>0</v>
      </c>
      <c r="Q266" s="27">
        <f t="shared" ca="1" si="55"/>
        <v>0</v>
      </c>
      <c r="R266">
        <f t="shared" ca="1" si="46"/>
        <v>-3.2249868495307071E-3</v>
      </c>
    </row>
    <row r="267" spans="1:18" x14ac:dyDescent="0.2">
      <c r="A267" s="105"/>
      <c r="B267" s="105"/>
      <c r="C267" s="105"/>
      <c r="D267" s="107">
        <f t="shared" si="43"/>
        <v>0</v>
      </c>
      <c r="E267" s="107">
        <f t="shared" si="43"/>
        <v>0</v>
      </c>
      <c r="F267" s="27">
        <f t="shared" si="44"/>
        <v>0</v>
      </c>
      <c r="G267" s="27">
        <f t="shared" si="44"/>
        <v>0</v>
      </c>
      <c r="H267" s="27">
        <f t="shared" si="47"/>
        <v>0</v>
      </c>
      <c r="I267" s="27">
        <f t="shared" si="48"/>
        <v>0</v>
      </c>
      <c r="J267" s="27">
        <f t="shared" si="49"/>
        <v>0</v>
      </c>
      <c r="K267" s="27">
        <f t="shared" si="50"/>
        <v>0</v>
      </c>
      <c r="L267" s="27">
        <f t="shared" si="51"/>
        <v>0</v>
      </c>
      <c r="M267" s="27">
        <f t="shared" ca="1" si="45"/>
        <v>3.2249868495307071E-3</v>
      </c>
      <c r="N267" s="27">
        <f t="shared" ca="1" si="52"/>
        <v>0</v>
      </c>
      <c r="O267" s="25">
        <f t="shared" ca="1" si="53"/>
        <v>0</v>
      </c>
      <c r="P267" s="27">
        <f t="shared" ca="1" si="54"/>
        <v>0</v>
      </c>
      <c r="Q267" s="27">
        <f t="shared" ca="1" si="55"/>
        <v>0</v>
      </c>
      <c r="R267">
        <f t="shared" ca="1" si="46"/>
        <v>-3.2249868495307071E-3</v>
      </c>
    </row>
    <row r="268" spans="1:18" x14ac:dyDescent="0.2">
      <c r="A268" s="105"/>
      <c r="B268" s="105"/>
      <c r="C268" s="105"/>
      <c r="D268" s="107">
        <f t="shared" si="43"/>
        <v>0</v>
      </c>
      <c r="E268" s="107">
        <f t="shared" si="43"/>
        <v>0</v>
      </c>
      <c r="F268" s="27">
        <f t="shared" si="44"/>
        <v>0</v>
      </c>
      <c r="G268" s="27">
        <f t="shared" si="44"/>
        <v>0</v>
      </c>
      <c r="H268" s="27">
        <f t="shared" si="47"/>
        <v>0</v>
      </c>
      <c r="I268" s="27">
        <f t="shared" si="48"/>
        <v>0</v>
      </c>
      <c r="J268" s="27">
        <f t="shared" si="49"/>
        <v>0</v>
      </c>
      <c r="K268" s="27">
        <f t="shared" si="50"/>
        <v>0</v>
      </c>
      <c r="L268" s="27">
        <f t="shared" si="51"/>
        <v>0</v>
      </c>
      <c r="M268" s="27">
        <f t="shared" ca="1" si="45"/>
        <v>3.2249868495307071E-3</v>
      </c>
      <c r="N268" s="27">
        <f t="shared" ca="1" si="52"/>
        <v>0</v>
      </c>
      <c r="O268" s="25">
        <f t="shared" ca="1" si="53"/>
        <v>0</v>
      </c>
      <c r="P268" s="27">
        <f t="shared" ca="1" si="54"/>
        <v>0</v>
      </c>
      <c r="Q268" s="27">
        <f t="shared" ca="1" si="55"/>
        <v>0</v>
      </c>
      <c r="R268">
        <f t="shared" ca="1" si="46"/>
        <v>-3.2249868495307071E-3</v>
      </c>
    </row>
    <row r="269" spans="1:18" x14ac:dyDescent="0.2">
      <c r="A269" s="105"/>
      <c r="B269" s="105"/>
      <c r="C269" s="105"/>
      <c r="D269" s="107">
        <f t="shared" si="43"/>
        <v>0</v>
      </c>
      <c r="E269" s="107">
        <f t="shared" si="43"/>
        <v>0</v>
      </c>
      <c r="F269" s="27">
        <f t="shared" si="44"/>
        <v>0</v>
      </c>
      <c r="G269" s="27">
        <f t="shared" si="44"/>
        <v>0</v>
      </c>
      <c r="H269" s="27">
        <f t="shared" si="47"/>
        <v>0</v>
      </c>
      <c r="I269" s="27">
        <f t="shared" si="48"/>
        <v>0</v>
      </c>
      <c r="J269" s="27">
        <f t="shared" si="49"/>
        <v>0</v>
      </c>
      <c r="K269" s="27">
        <f t="shared" si="50"/>
        <v>0</v>
      </c>
      <c r="L269" s="27">
        <f t="shared" si="51"/>
        <v>0</v>
      </c>
      <c r="M269" s="27">
        <f t="shared" ca="1" si="45"/>
        <v>3.2249868495307071E-3</v>
      </c>
      <c r="N269" s="27">
        <f t="shared" ca="1" si="52"/>
        <v>0</v>
      </c>
      <c r="O269" s="25">
        <f t="shared" ca="1" si="53"/>
        <v>0</v>
      </c>
      <c r="P269" s="27">
        <f t="shared" ca="1" si="54"/>
        <v>0</v>
      </c>
      <c r="Q269" s="27">
        <f t="shared" ca="1" si="55"/>
        <v>0</v>
      </c>
      <c r="R269">
        <f t="shared" ca="1" si="46"/>
        <v>-3.2249868495307071E-3</v>
      </c>
    </row>
    <row r="270" spans="1:18" x14ac:dyDescent="0.2">
      <c r="A270" s="105"/>
      <c r="B270" s="105"/>
      <c r="C270" s="105"/>
      <c r="D270" s="107">
        <f t="shared" si="43"/>
        <v>0</v>
      </c>
      <c r="E270" s="107">
        <f t="shared" si="43"/>
        <v>0</v>
      </c>
      <c r="F270" s="27">
        <f t="shared" si="44"/>
        <v>0</v>
      </c>
      <c r="G270" s="27">
        <f t="shared" si="44"/>
        <v>0</v>
      </c>
      <c r="H270" s="27">
        <f t="shared" si="47"/>
        <v>0</v>
      </c>
      <c r="I270" s="27">
        <f t="shared" si="48"/>
        <v>0</v>
      </c>
      <c r="J270" s="27">
        <f t="shared" si="49"/>
        <v>0</v>
      </c>
      <c r="K270" s="27">
        <f t="shared" si="50"/>
        <v>0</v>
      </c>
      <c r="L270" s="27">
        <f t="shared" si="51"/>
        <v>0</v>
      </c>
      <c r="M270" s="27">
        <f t="shared" ca="1" si="45"/>
        <v>3.2249868495307071E-3</v>
      </c>
      <c r="N270" s="27">
        <f t="shared" ca="1" si="52"/>
        <v>0</v>
      </c>
      <c r="O270" s="25">
        <f t="shared" ca="1" si="53"/>
        <v>0</v>
      </c>
      <c r="P270" s="27">
        <f t="shared" ca="1" si="54"/>
        <v>0</v>
      </c>
      <c r="Q270" s="27">
        <f t="shared" ca="1" si="55"/>
        <v>0</v>
      </c>
      <c r="R270">
        <f t="shared" ca="1" si="46"/>
        <v>-3.2249868495307071E-3</v>
      </c>
    </row>
    <row r="271" spans="1:18" x14ac:dyDescent="0.2">
      <c r="A271" s="105"/>
      <c r="B271" s="105"/>
      <c r="C271" s="105"/>
      <c r="D271" s="107">
        <f t="shared" ref="D271:E334" si="56">A271/A$18</f>
        <v>0</v>
      </c>
      <c r="E271" s="107">
        <f t="shared" si="56"/>
        <v>0</v>
      </c>
      <c r="F271" s="27">
        <f t="shared" ref="F271:G334" si="57">$C271*D271</f>
        <v>0</v>
      </c>
      <c r="G271" s="27">
        <f t="shared" si="57"/>
        <v>0</v>
      </c>
      <c r="H271" s="27">
        <f t="shared" si="47"/>
        <v>0</v>
      </c>
      <c r="I271" s="27">
        <f t="shared" si="48"/>
        <v>0</v>
      </c>
      <c r="J271" s="27">
        <f t="shared" si="49"/>
        <v>0</v>
      </c>
      <c r="K271" s="27">
        <f t="shared" si="50"/>
        <v>0</v>
      </c>
      <c r="L271" s="27">
        <f t="shared" si="51"/>
        <v>0</v>
      </c>
      <c r="M271" s="27">
        <f t="shared" ca="1" si="45"/>
        <v>3.2249868495307071E-3</v>
      </c>
      <c r="N271" s="27">
        <f t="shared" ca="1" si="52"/>
        <v>0</v>
      </c>
      <c r="O271" s="25">
        <f t="shared" ca="1" si="53"/>
        <v>0</v>
      </c>
      <c r="P271" s="27">
        <f t="shared" ca="1" si="54"/>
        <v>0</v>
      </c>
      <c r="Q271" s="27">
        <f t="shared" ca="1" si="55"/>
        <v>0</v>
      </c>
      <c r="R271">
        <f t="shared" ca="1" si="46"/>
        <v>-3.2249868495307071E-3</v>
      </c>
    </row>
    <row r="272" spans="1:18" x14ac:dyDescent="0.2">
      <c r="A272" s="105"/>
      <c r="B272" s="105"/>
      <c r="C272" s="105"/>
      <c r="D272" s="107">
        <f t="shared" si="56"/>
        <v>0</v>
      </c>
      <c r="E272" s="107">
        <f t="shared" si="56"/>
        <v>0</v>
      </c>
      <c r="F272" s="27">
        <f t="shared" si="57"/>
        <v>0</v>
      </c>
      <c r="G272" s="27">
        <f t="shared" si="57"/>
        <v>0</v>
      </c>
      <c r="H272" s="27">
        <f t="shared" si="47"/>
        <v>0</v>
      </c>
      <c r="I272" s="27">
        <f t="shared" si="48"/>
        <v>0</v>
      </c>
      <c r="J272" s="27">
        <f t="shared" si="49"/>
        <v>0</v>
      </c>
      <c r="K272" s="27">
        <f t="shared" si="50"/>
        <v>0</v>
      </c>
      <c r="L272" s="27">
        <f t="shared" si="51"/>
        <v>0</v>
      </c>
      <c r="M272" s="27">
        <f t="shared" ca="1" si="45"/>
        <v>3.2249868495307071E-3</v>
      </c>
      <c r="N272" s="27">
        <f t="shared" ca="1" si="52"/>
        <v>0</v>
      </c>
      <c r="O272" s="25">
        <f t="shared" ca="1" si="53"/>
        <v>0</v>
      </c>
      <c r="P272" s="27">
        <f t="shared" ca="1" si="54"/>
        <v>0</v>
      </c>
      <c r="Q272" s="27">
        <f t="shared" ca="1" si="55"/>
        <v>0</v>
      </c>
      <c r="R272">
        <f t="shared" ca="1" si="46"/>
        <v>-3.2249868495307071E-3</v>
      </c>
    </row>
    <row r="273" spans="1:18" x14ac:dyDescent="0.2">
      <c r="A273" s="105"/>
      <c r="B273" s="105"/>
      <c r="C273" s="105"/>
      <c r="D273" s="107">
        <f t="shared" si="56"/>
        <v>0</v>
      </c>
      <c r="E273" s="107">
        <f t="shared" si="56"/>
        <v>0</v>
      </c>
      <c r="F273" s="27">
        <f t="shared" si="57"/>
        <v>0</v>
      </c>
      <c r="G273" s="27">
        <f t="shared" si="57"/>
        <v>0</v>
      </c>
      <c r="H273" s="27">
        <f t="shared" si="47"/>
        <v>0</v>
      </c>
      <c r="I273" s="27">
        <f t="shared" si="48"/>
        <v>0</v>
      </c>
      <c r="J273" s="27">
        <f t="shared" si="49"/>
        <v>0</v>
      </c>
      <c r="K273" s="27">
        <f t="shared" si="50"/>
        <v>0</v>
      </c>
      <c r="L273" s="27">
        <f t="shared" si="51"/>
        <v>0</v>
      </c>
      <c r="M273" s="27">
        <f t="shared" ca="1" si="45"/>
        <v>3.2249868495307071E-3</v>
      </c>
      <c r="N273" s="27">
        <f t="shared" ca="1" si="52"/>
        <v>0</v>
      </c>
      <c r="O273" s="25">
        <f t="shared" ca="1" si="53"/>
        <v>0</v>
      </c>
      <c r="P273" s="27">
        <f t="shared" ca="1" si="54"/>
        <v>0</v>
      </c>
      <c r="Q273" s="27">
        <f t="shared" ca="1" si="55"/>
        <v>0</v>
      </c>
      <c r="R273">
        <f t="shared" ca="1" si="46"/>
        <v>-3.2249868495307071E-3</v>
      </c>
    </row>
    <row r="274" spans="1:18" x14ac:dyDescent="0.2">
      <c r="A274" s="105"/>
      <c r="B274" s="105"/>
      <c r="C274" s="105"/>
      <c r="D274" s="107">
        <f t="shared" si="56"/>
        <v>0</v>
      </c>
      <c r="E274" s="107">
        <f t="shared" si="56"/>
        <v>0</v>
      </c>
      <c r="F274" s="27">
        <f t="shared" si="57"/>
        <v>0</v>
      </c>
      <c r="G274" s="27">
        <f t="shared" si="57"/>
        <v>0</v>
      </c>
      <c r="H274" s="27">
        <f t="shared" si="47"/>
        <v>0</v>
      </c>
      <c r="I274" s="27">
        <f t="shared" si="48"/>
        <v>0</v>
      </c>
      <c r="J274" s="27">
        <f t="shared" si="49"/>
        <v>0</v>
      </c>
      <c r="K274" s="27">
        <f t="shared" si="50"/>
        <v>0</v>
      </c>
      <c r="L274" s="27">
        <f t="shared" si="51"/>
        <v>0</v>
      </c>
      <c r="M274" s="27">
        <f t="shared" ca="1" si="45"/>
        <v>3.2249868495307071E-3</v>
      </c>
      <c r="N274" s="27">
        <f t="shared" ca="1" si="52"/>
        <v>0</v>
      </c>
      <c r="O274" s="25">
        <f t="shared" ca="1" si="53"/>
        <v>0</v>
      </c>
      <c r="P274" s="27">
        <f t="shared" ca="1" si="54"/>
        <v>0</v>
      </c>
      <c r="Q274" s="27">
        <f t="shared" ca="1" si="55"/>
        <v>0</v>
      </c>
      <c r="R274">
        <f t="shared" ca="1" si="46"/>
        <v>-3.2249868495307071E-3</v>
      </c>
    </row>
    <row r="275" spans="1:18" x14ac:dyDescent="0.2">
      <c r="A275" s="105"/>
      <c r="B275" s="105"/>
      <c r="C275" s="105"/>
      <c r="D275" s="107">
        <f t="shared" si="56"/>
        <v>0</v>
      </c>
      <c r="E275" s="107">
        <f t="shared" si="56"/>
        <v>0</v>
      </c>
      <c r="F275" s="27">
        <f t="shared" si="57"/>
        <v>0</v>
      </c>
      <c r="G275" s="27">
        <f t="shared" si="57"/>
        <v>0</v>
      </c>
      <c r="H275" s="27">
        <f t="shared" si="47"/>
        <v>0</v>
      </c>
      <c r="I275" s="27">
        <f t="shared" si="48"/>
        <v>0</v>
      </c>
      <c r="J275" s="27">
        <f t="shared" si="49"/>
        <v>0</v>
      </c>
      <c r="K275" s="27">
        <f t="shared" si="50"/>
        <v>0</v>
      </c>
      <c r="L275" s="27">
        <f t="shared" si="51"/>
        <v>0</v>
      </c>
      <c r="M275" s="27">
        <f t="shared" ref="M275:M335" ca="1" si="58">+E$4+E$5*D275+E$6*D275^2</f>
        <v>3.2249868495307071E-3</v>
      </c>
      <c r="N275" s="27">
        <f t="shared" ca="1" si="52"/>
        <v>0</v>
      </c>
      <c r="O275" s="25">
        <f t="shared" ca="1" si="53"/>
        <v>0</v>
      </c>
      <c r="P275" s="27">
        <f t="shared" ca="1" si="54"/>
        <v>0</v>
      </c>
      <c r="Q275" s="27">
        <f t="shared" ca="1" si="55"/>
        <v>0</v>
      </c>
      <c r="R275">
        <f t="shared" ref="R275:R335" ca="1" si="59">+E275-M275</f>
        <v>-3.2249868495307071E-3</v>
      </c>
    </row>
    <row r="276" spans="1:18" x14ac:dyDescent="0.2">
      <c r="A276" s="105"/>
      <c r="B276" s="105"/>
      <c r="C276" s="105"/>
      <c r="D276" s="107">
        <f t="shared" si="56"/>
        <v>0</v>
      </c>
      <c r="E276" s="107">
        <f t="shared" si="56"/>
        <v>0</v>
      </c>
      <c r="F276" s="27">
        <f t="shared" si="57"/>
        <v>0</v>
      </c>
      <c r="G276" s="27">
        <f t="shared" si="57"/>
        <v>0</v>
      </c>
      <c r="H276" s="27">
        <f t="shared" ref="H276:H334" si="60">C276*D276*D276</f>
        <v>0</v>
      </c>
      <c r="I276" s="27">
        <f t="shared" ref="I276:I334" si="61">C276*D276*D276*D276</f>
        <v>0</v>
      </c>
      <c r="J276" s="27">
        <f t="shared" ref="J276:J334" si="62">C276*D276*D276*D276*D276</f>
        <v>0</v>
      </c>
      <c r="K276" s="27">
        <f t="shared" ref="K276:K334" si="63">C276*E276*D276</f>
        <v>0</v>
      </c>
      <c r="L276" s="27">
        <f t="shared" ref="L276:L334" si="64">C276*E276*D276*D276</f>
        <v>0</v>
      </c>
      <c r="M276" s="27">
        <f t="shared" ca="1" si="58"/>
        <v>3.2249868495307071E-3</v>
      </c>
      <c r="N276" s="27">
        <f t="shared" ref="N276:N334" ca="1" si="65">C276*(M276-E276)^2</f>
        <v>0</v>
      </c>
      <c r="O276" s="25">
        <f t="shared" ref="O276:O334" ca="1" si="66">(C276*O$1-O$2*F276+O$3*H276)^2</f>
        <v>0</v>
      </c>
      <c r="P276" s="27">
        <f t="shared" ref="P276:P334" ca="1" si="67">(-C276*O$2+O$4*F276-O$5*H276)^2</f>
        <v>0</v>
      </c>
      <c r="Q276" s="27">
        <f t="shared" ref="Q276:Q334" ca="1" si="68">+(C276*O$3-F276*O$5+H276*O$6)^2</f>
        <v>0</v>
      </c>
      <c r="R276">
        <f t="shared" ca="1" si="59"/>
        <v>-3.2249868495307071E-3</v>
      </c>
    </row>
    <row r="277" spans="1:18" x14ac:dyDescent="0.2">
      <c r="A277" s="105"/>
      <c r="B277" s="105"/>
      <c r="C277" s="105"/>
      <c r="D277" s="107">
        <f t="shared" si="56"/>
        <v>0</v>
      </c>
      <c r="E277" s="107">
        <f t="shared" si="56"/>
        <v>0</v>
      </c>
      <c r="F277" s="27">
        <f t="shared" si="57"/>
        <v>0</v>
      </c>
      <c r="G277" s="27">
        <f t="shared" si="57"/>
        <v>0</v>
      </c>
      <c r="H277" s="27">
        <f t="shared" si="60"/>
        <v>0</v>
      </c>
      <c r="I277" s="27">
        <f t="shared" si="61"/>
        <v>0</v>
      </c>
      <c r="J277" s="27">
        <f t="shared" si="62"/>
        <v>0</v>
      </c>
      <c r="K277" s="27">
        <f t="shared" si="63"/>
        <v>0</v>
      </c>
      <c r="L277" s="27">
        <f t="shared" si="64"/>
        <v>0</v>
      </c>
      <c r="M277" s="27">
        <f t="shared" ca="1" si="58"/>
        <v>3.2249868495307071E-3</v>
      </c>
      <c r="N277" s="27">
        <f t="shared" ca="1" si="65"/>
        <v>0</v>
      </c>
      <c r="O277" s="25">
        <f t="shared" ca="1" si="66"/>
        <v>0</v>
      </c>
      <c r="P277" s="27">
        <f t="shared" ca="1" si="67"/>
        <v>0</v>
      </c>
      <c r="Q277" s="27">
        <f t="shared" ca="1" si="68"/>
        <v>0</v>
      </c>
      <c r="R277">
        <f t="shared" ca="1" si="59"/>
        <v>-3.2249868495307071E-3</v>
      </c>
    </row>
    <row r="278" spans="1:18" x14ac:dyDescent="0.2">
      <c r="A278" s="105"/>
      <c r="B278" s="105"/>
      <c r="C278" s="105"/>
      <c r="D278" s="107">
        <f t="shared" si="56"/>
        <v>0</v>
      </c>
      <c r="E278" s="107">
        <f t="shared" si="56"/>
        <v>0</v>
      </c>
      <c r="F278" s="27">
        <f t="shared" si="57"/>
        <v>0</v>
      </c>
      <c r="G278" s="27">
        <f t="shared" si="57"/>
        <v>0</v>
      </c>
      <c r="H278" s="27">
        <f t="shared" si="60"/>
        <v>0</v>
      </c>
      <c r="I278" s="27">
        <f t="shared" si="61"/>
        <v>0</v>
      </c>
      <c r="J278" s="27">
        <f t="shared" si="62"/>
        <v>0</v>
      </c>
      <c r="K278" s="27">
        <f t="shared" si="63"/>
        <v>0</v>
      </c>
      <c r="L278" s="27">
        <f t="shared" si="64"/>
        <v>0</v>
      </c>
      <c r="M278" s="27">
        <f t="shared" ca="1" si="58"/>
        <v>3.2249868495307071E-3</v>
      </c>
      <c r="N278" s="27">
        <f t="shared" ca="1" si="65"/>
        <v>0</v>
      </c>
      <c r="O278" s="25">
        <f t="shared" ca="1" si="66"/>
        <v>0</v>
      </c>
      <c r="P278" s="27">
        <f t="shared" ca="1" si="67"/>
        <v>0</v>
      </c>
      <c r="Q278" s="27">
        <f t="shared" ca="1" si="68"/>
        <v>0</v>
      </c>
      <c r="R278">
        <f t="shared" ca="1" si="59"/>
        <v>-3.2249868495307071E-3</v>
      </c>
    </row>
    <row r="279" spans="1:18" x14ac:dyDescent="0.2">
      <c r="A279" s="105"/>
      <c r="B279" s="105"/>
      <c r="C279" s="105"/>
      <c r="D279" s="107">
        <f t="shared" si="56"/>
        <v>0</v>
      </c>
      <c r="E279" s="107">
        <f t="shared" si="56"/>
        <v>0</v>
      </c>
      <c r="F279" s="27">
        <f t="shared" si="57"/>
        <v>0</v>
      </c>
      <c r="G279" s="27">
        <f t="shared" si="57"/>
        <v>0</v>
      </c>
      <c r="H279" s="27">
        <f t="shared" si="60"/>
        <v>0</v>
      </c>
      <c r="I279" s="27">
        <f t="shared" si="61"/>
        <v>0</v>
      </c>
      <c r="J279" s="27">
        <f t="shared" si="62"/>
        <v>0</v>
      </c>
      <c r="K279" s="27">
        <f t="shared" si="63"/>
        <v>0</v>
      </c>
      <c r="L279" s="27">
        <f t="shared" si="64"/>
        <v>0</v>
      </c>
      <c r="M279" s="27">
        <f t="shared" ca="1" si="58"/>
        <v>3.2249868495307071E-3</v>
      </c>
      <c r="N279" s="27">
        <f t="shared" ca="1" si="65"/>
        <v>0</v>
      </c>
      <c r="O279" s="25">
        <f t="shared" ca="1" si="66"/>
        <v>0</v>
      </c>
      <c r="P279" s="27">
        <f t="shared" ca="1" si="67"/>
        <v>0</v>
      </c>
      <c r="Q279" s="27">
        <f t="shared" ca="1" si="68"/>
        <v>0</v>
      </c>
      <c r="R279">
        <f t="shared" ca="1" si="59"/>
        <v>-3.2249868495307071E-3</v>
      </c>
    </row>
    <row r="280" spans="1:18" x14ac:dyDescent="0.2">
      <c r="A280" s="105"/>
      <c r="B280" s="105"/>
      <c r="C280" s="105"/>
      <c r="D280" s="107">
        <f t="shared" si="56"/>
        <v>0</v>
      </c>
      <c r="E280" s="107">
        <f t="shared" si="56"/>
        <v>0</v>
      </c>
      <c r="F280" s="27">
        <f t="shared" si="57"/>
        <v>0</v>
      </c>
      <c r="G280" s="27">
        <f t="shared" si="57"/>
        <v>0</v>
      </c>
      <c r="H280" s="27">
        <f t="shared" si="60"/>
        <v>0</v>
      </c>
      <c r="I280" s="27">
        <f t="shared" si="61"/>
        <v>0</v>
      </c>
      <c r="J280" s="27">
        <f t="shared" si="62"/>
        <v>0</v>
      </c>
      <c r="K280" s="27">
        <f t="shared" si="63"/>
        <v>0</v>
      </c>
      <c r="L280" s="27">
        <f t="shared" si="64"/>
        <v>0</v>
      </c>
      <c r="M280" s="27">
        <f t="shared" ca="1" si="58"/>
        <v>3.2249868495307071E-3</v>
      </c>
      <c r="N280" s="27">
        <f t="shared" ca="1" si="65"/>
        <v>0</v>
      </c>
      <c r="O280" s="25">
        <f t="shared" ca="1" si="66"/>
        <v>0</v>
      </c>
      <c r="P280" s="27">
        <f t="shared" ca="1" si="67"/>
        <v>0</v>
      </c>
      <c r="Q280" s="27">
        <f t="shared" ca="1" si="68"/>
        <v>0</v>
      </c>
      <c r="R280">
        <f t="shared" ca="1" si="59"/>
        <v>-3.2249868495307071E-3</v>
      </c>
    </row>
    <row r="281" spans="1:18" x14ac:dyDescent="0.2">
      <c r="A281" s="105"/>
      <c r="B281" s="105"/>
      <c r="C281" s="105"/>
      <c r="D281" s="107">
        <f t="shared" si="56"/>
        <v>0</v>
      </c>
      <c r="E281" s="107">
        <f t="shared" si="56"/>
        <v>0</v>
      </c>
      <c r="F281" s="27">
        <f t="shared" si="57"/>
        <v>0</v>
      </c>
      <c r="G281" s="27">
        <f t="shared" si="57"/>
        <v>0</v>
      </c>
      <c r="H281" s="27">
        <f t="shared" si="60"/>
        <v>0</v>
      </c>
      <c r="I281" s="27">
        <f t="shared" si="61"/>
        <v>0</v>
      </c>
      <c r="J281" s="27">
        <f t="shared" si="62"/>
        <v>0</v>
      </c>
      <c r="K281" s="27">
        <f t="shared" si="63"/>
        <v>0</v>
      </c>
      <c r="L281" s="27">
        <f t="shared" si="64"/>
        <v>0</v>
      </c>
      <c r="M281" s="27">
        <f t="shared" ca="1" si="58"/>
        <v>3.2249868495307071E-3</v>
      </c>
      <c r="N281" s="27">
        <f t="shared" ca="1" si="65"/>
        <v>0</v>
      </c>
      <c r="O281" s="25">
        <f t="shared" ca="1" si="66"/>
        <v>0</v>
      </c>
      <c r="P281" s="27">
        <f t="shared" ca="1" si="67"/>
        <v>0</v>
      </c>
      <c r="Q281" s="27">
        <f t="shared" ca="1" si="68"/>
        <v>0</v>
      </c>
      <c r="R281">
        <f t="shared" ca="1" si="59"/>
        <v>-3.2249868495307071E-3</v>
      </c>
    </row>
    <row r="282" spans="1:18" x14ac:dyDescent="0.2">
      <c r="A282" s="105"/>
      <c r="B282" s="105"/>
      <c r="C282" s="105"/>
      <c r="D282" s="107">
        <f t="shared" si="56"/>
        <v>0</v>
      </c>
      <c r="E282" s="107">
        <f t="shared" si="56"/>
        <v>0</v>
      </c>
      <c r="F282" s="27">
        <f t="shared" si="57"/>
        <v>0</v>
      </c>
      <c r="G282" s="27">
        <f t="shared" si="57"/>
        <v>0</v>
      </c>
      <c r="H282" s="27">
        <f t="shared" si="60"/>
        <v>0</v>
      </c>
      <c r="I282" s="27">
        <f t="shared" si="61"/>
        <v>0</v>
      </c>
      <c r="J282" s="27">
        <f t="shared" si="62"/>
        <v>0</v>
      </c>
      <c r="K282" s="27">
        <f t="shared" si="63"/>
        <v>0</v>
      </c>
      <c r="L282" s="27">
        <f t="shared" si="64"/>
        <v>0</v>
      </c>
      <c r="M282" s="27">
        <f t="shared" ca="1" si="58"/>
        <v>3.2249868495307071E-3</v>
      </c>
      <c r="N282" s="27">
        <f t="shared" ca="1" si="65"/>
        <v>0</v>
      </c>
      <c r="O282" s="25">
        <f t="shared" ca="1" si="66"/>
        <v>0</v>
      </c>
      <c r="P282" s="27">
        <f t="shared" ca="1" si="67"/>
        <v>0</v>
      </c>
      <c r="Q282" s="27">
        <f t="shared" ca="1" si="68"/>
        <v>0</v>
      </c>
      <c r="R282">
        <f t="shared" ca="1" si="59"/>
        <v>-3.2249868495307071E-3</v>
      </c>
    </row>
    <row r="283" spans="1:18" x14ac:dyDescent="0.2">
      <c r="A283" s="105"/>
      <c r="B283" s="105"/>
      <c r="C283" s="105"/>
      <c r="D283" s="107">
        <f t="shared" si="56"/>
        <v>0</v>
      </c>
      <c r="E283" s="107">
        <f t="shared" si="56"/>
        <v>0</v>
      </c>
      <c r="F283" s="27">
        <f t="shared" si="57"/>
        <v>0</v>
      </c>
      <c r="G283" s="27">
        <f t="shared" si="57"/>
        <v>0</v>
      </c>
      <c r="H283" s="27">
        <f t="shared" si="60"/>
        <v>0</v>
      </c>
      <c r="I283" s="27">
        <f t="shared" si="61"/>
        <v>0</v>
      </c>
      <c r="J283" s="27">
        <f t="shared" si="62"/>
        <v>0</v>
      </c>
      <c r="K283" s="27">
        <f t="shared" si="63"/>
        <v>0</v>
      </c>
      <c r="L283" s="27">
        <f t="shared" si="64"/>
        <v>0</v>
      </c>
      <c r="M283" s="27">
        <f t="shared" ca="1" si="58"/>
        <v>3.2249868495307071E-3</v>
      </c>
      <c r="N283" s="27">
        <f t="shared" ca="1" si="65"/>
        <v>0</v>
      </c>
      <c r="O283" s="25">
        <f t="shared" ca="1" si="66"/>
        <v>0</v>
      </c>
      <c r="P283" s="27">
        <f t="shared" ca="1" si="67"/>
        <v>0</v>
      </c>
      <c r="Q283" s="27">
        <f t="shared" ca="1" si="68"/>
        <v>0</v>
      </c>
      <c r="R283">
        <f t="shared" ca="1" si="59"/>
        <v>-3.2249868495307071E-3</v>
      </c>
    </row>
    <row r="284" spans="1:18" x14ac:dyDescent="0.2">
      <c r="A284" s="105"/>
      <c r="B284" s="105"/>
      <c r="C284" s="105"/>
      <c r="D284" s="107">
        <f t="shared" si="56"/>
        <v>0</v>
      </c>
      <c r="E284" s="107">
        <f t="shared" si="56"/>
        <v>0</v>
      </c>
      <c r="F284" s="27">
        <f t="shared" si="57"/>
        <v>0</v>
      </c>
      <c r="G284" s="27">
        <f t="shared" si="57"/>
        <v>0</v>
      </c>
      <c r="H284" s="27">
        <f t="shared" si="60"/>
        <v>0</v>
      </c>
      <c r="I284" s="27">
        <f t="shared" si="61"/>
        <v>0</v>
      </c>
      <c r="J284" s="27">
        <f t="shared" si="62"/>
        <v>0</v>
      </c>
      <c r="K284" s="27">
        <f t="shared" si="63"/>
        <v>0</v>
      </c>
      <c r="L284" s="27">
        <f t="shared" si="64"/>
        <v>0</v>
      </c>
      <c r="M284" s="27">
        <f t="shared" ca="1" si="58"/>
        <v>3.2249868495307071E-3</v>
      </c>
      <c r="N284" s="27">
        <f t="shared" ca="1" si="65"/>
        <v>0</v>
      </c>
      <c r="O284" s="25">
        <f t="shared" ca="1" si="66"/>
        <v>0</v>
      </c>
      <c r="P284" s="27">
        <f t="shared" ca="1" si="67"/>
        <v>0</v>
      </c>
      <c r="Q284" s="27">
        <f t="shared" ca="1" si="68"/>
        <v>0</v>
      </c>
      <c r="R284">
        <f t="shared" ca="1" si="59"/>
        <v>-3.2249868495307071E-3</v>
      </c>
    </row>
    <row r="285" spans="1:18" x14ac:dyDescent="0.2">
      <c r="A285" s="105"/>
      <c r="B285" s="105"/>
      <c r="C285" s="105"/>
      <c r="D285" s="107">
        <f t="shared" si="56"/>
        <v>0</v>
      </c>
      <c r="E285" s="107">
        <f t="shared" si="56"/>
        <v>0</v>
      </c>
      <c r="F285" s="27">
        <f t="shared" si="57"/>
        <v>0</v>
      </c>
      <c r="G285" s="27">
        <f t="shared" si="57"/>
        <v>0</v>
      </c>
      <c r="H285" s="27">
        <f t="shared" si="60"/>
        <v>0</v>
      </c>
      <c r="I285" s="27">
        <f t="shared" si="61"/>
        <v>0</v>
      </c>
      <c r="J285" s="27">
        <f t="shared" si="62"/>
        <v>0</v>
      </c>
      <c r="K285" s="27">
        <f t="shared" si="63"/>
        <v>0</v>
      </c>
      <c r="L285" s="27">
        <f t="shared" si="64"/>
        <v>0</v>
      </c>
      <c r="M285" s="27">
        <f t="shared" ca="1" si="58"/>
        <v>3.2249868495307071E-3</v>
      </c>
      <c r="N285" s="27">
        <f t="shared" ca="1" si="65"/>
        <v>0</v>
      </c>
      <c r="O285" s="25">
        <f t="shared" ca="1" si="66"/>
        <v>0</v>
      </c>
      <c r="P285" s="27">
        <f t="shared" ca="1" si="67"/>
        <v>0</v>
      </c>
      <c r="Q285" s="27">
        <f t="shared" ca="1" si="68"/>
        <v>0</v>
      </c>
      <c r="R285">
        <f t="shared" ca="1" si="59"/>
        <v>-3.2249868495307071E-3</v>
      </c>
    </row>
    <row r="286" spans="1:18" x14ac:dyDescent="0.2">
      <c r="A286" s="105"/>
      <c r="B286" s="105"/>
      <c r="C286" s="105"/>
      <c r="D286" s="107">
        <f t="shared" si="56"/>
        <v>0</v>
      </c>
      <c r="E286" s="107">
        <f t="shared" si="56"/>
        <v>0</v>
      </c>
      <c r="F286" s="27">
        <f t="shared" si="57"/>
        <v>0</v>
      </c>
      <c r="G286" s="27">
        <f t="shared" si="57"/>
        <v>0</v>
      </c>
      <c r="H286" s="27">
        <f t="shared" si="60"/>
        <v>0</v>
      </c>
      <c r="I286" s="27">
        <f t="shared" si="61"/>
        <v>0</v>
      </c>
      <c r="J286" s="27">
        <f t="shared" si="62"/>
        <v>0</v>
      </c>
      <c r="K286" s="27">
        <f t="shared" si="63"/>
        <v>0</v>
      </c>
      <c r="L286" s="27">
        <f t="shared" si="64"/>
        <v>0</v>
      </c>
      <c r="M286" s="27">
        <f t="shared" ca="1" si="58"/>
        <v>3.2249868495307071E-3</v>
      </c>
      <c r="N286" s="27">
        <f t="shared" ca="1" si="65"/>
        <v>0</v>
      </c>
      <c r="O286" s="25">
        <f t="shared" ca="1" si="66"/>
        <v>0</v>
      </c>
      <c r="P286" s="27">
        <f t="shared" ca="1" si="67"/>
        <v>0</v>
      </c>
      <c r="Q286" s="27">
        <f t="shared" ca="1" si="68"/>
        <v>0</v>
      </c>
      <c r="R286">
        <f t="shared" ca="1" si="59"/>
        <v>-3.2249868495307071E-3</v>
      </c>
    </row>
    <row r="287" spans="1:18" x14ac:dyDescent="0.2">
      <c r="A287" s="105"/>
      <c r="B287" s="105"/>
      <c r="C287" s="105"/>
      <c r="D287" s="107">
        <f t="shared" si="56"/>
        <v>0</v>
      </c>
      <c r="E287" s="107">
        <f t="shared" si="56"/>
        <v>0</v>
      </c>
      <c r="F287" s="27">
        <f t="shared" si="57"/>
        <v>0</v>
      </c>
      <c r="G287" s="27">
        <f t="shared" si="57"/>
        <v>0</v>
      </c>
      <c r="H287" s="27">
        <f t="shared" si="60"/>
        <v>0</v>
      </c>
      <c r="I287" s="27">
        <f t="shared" si="61"/>
        <v>0</v>
      </c>
      <c r="J287" s="27">
        <f t="shared" si="62"/>
        <v>0</v>
      </c>
      <c r="K287" s="27">
        <f t="shared" si="63"/>
        <v>0</v>
      </c>
      <c r="L287" s="27">
        <f t="shared" si="64"/>
        <v>0</v>
      </c>
      <c r="M287" s="27">
        <f t="shared" ca="1" si="58"/>
        <v>3.2249868495307071E-3</v>
      </c>
      <c r="N287" s="27">
        <f t="shared" ca="1" si="65"/>
        <v>0</v>
      </c>
      <c r="O287" s="25">
        <f t="shared" ca="1" si="66"/>
        <v>0</v>
      </c>
      <c r="P287" s="27">
        <f t="shared" ca="1" si="67"/>
        <v>0</v>
      </c>
      <c r="Q287" s="27">
        <f t="shared" ca="1" si="68"/>
        <v>0</v>
      </c>
      <c r="R287">
        <f t="shared" ca="1" si="59"/>
        <v>-3.2249868495307071E-3</v>
      </c>
    </row>
    <row r="288" spans="1:18" x14ac:dyDescent="0.2">
      <c r="A288" s="105"/>
      <c r="B288" s="105"/>
      <c r="C288" s="105"/>
      <c r="D288" s="107">
        <f t="shared" si="56"/>
        <v>0</v>
      </c>
      <c r="E288" s="107">
        <f t="shared" si="56"/>
        <v>0</v>
      </c>
      <c r="F288" s="27">
        <f t="shared" si="57"/>
        <v>0</v>
      </c>
      <c r="G288" s="27">
        <f t="shared" si="57"/>
        <v>0</v>
      </c>
      <c r="H288" s="27">
        <f t="shared" si="60"/>
        <v>0</v>
      </c>
      <c r="I288" s="27">
        <f t="shared" si="61"/>
        <v>0</v>
      </c>
      <c r="J288" s="27">
        <f t="shared" si="62"/>
        <v>0</v>
      </c>
      <c r="K288" s="27">
        <f t="shared" si="63"/>
        <v>0</v>
      </c>
      <c r="L288" s="27">
        <f t="shared" si="64"/>
        <v>0</v>
      </c>
      <c r="M288" s="27">
        <f t="shared" ca="1" si="58"/>
        <v>3.2249868495307071E-3</v>
      </c>
      <c r="N288" s="27">
        <f t="shared" ca="1" si="65"/>
        <v>0</v>
      </c>
      <c r="O288" s="25">
        <f t="shared" ca="1" si="66"/>
        <v>0</v>
      </c>
      <c r="P288" s="27">
        <f t="shared" ca="1" si="67"/>
        <v>0</v>
      </c>
      <c r="Q288" s="27">
        <f t="shared" ca="1" si="68"/>
        <v>0</v>
      </c>
      <c r="R288">
        <f t="shared" ca="1" si="59"/>
        <v>-3.2249868495307071E-3</v>
      </c>
    </row>
    <row r="289" spans="1:18" x14ac:dyDescent="0.2">
      <c r="A289" s="105"/>
      <c r="B289" s="105"/>
      <c r="C289" s="105"/>
      <c r="D289" s="107">
        <f t="shared" si="56"/>
        <v>0</v>
      </c>
      <c r="E289" s="107">
        <f t="shared" si="56"/>
        <v>0</v>
      </c>
      <c r="F289" s="27">
        <f t="shared" si="57"/>
        <v>0</v>
      </c>
      <c r="G289" s="27">
        <f t="shared" si="57"/>
        <v>0</v>
      </c>
      <c r="H289" s="27">
        <f t="shared" si="60"/>
        <v>0</v>
      </c>
      <c r="I289" s="27">
        <f t="shared" si="61"/>
        <v>0</v>
      </c>
      <c r="J289" s="27">
        <f t="shared" si="62"/>
        <v>0</v>
      </c>
      <c r="K289" s="27">
        <f t="shared" si="63"/>
        <v>0</v>
      </c>
      <c r="L289" s="27">
        <f t="shared" si="64"/>
        <v>0</v>
      </c>
      <c r="M289" s="27">
        <f t="shared" ca="1" si="58"/>
        <v>3.2249868495307071E-3</v>
      </c>
      <c r="N289" s="27">
        <f t="shared" ca="1" si="65"/>
        <v>0</v>
      </c>
      <c r="O289" s="25">
        <f t="shared" ca="1" si="66"/>
        <v>0</v>
      </c>
      <c r="P289" s="27">
        <f t="shared" ca="1" si="67"/>
        <v>0</v>
      </c>
      <c r="Q289" s="27">
        <f t="shared" ca="1" si="68"/>
        <v>0</v>
      </c>
      <c r="R289">
        <f t="shared" ca="1" si="59"/>
        <v>-3.2249868495307071E-3</v>
      </c>
    </row>
    <row r="290" spans="1:18" x14ac:dyDescent="0.2">
      <c r="A290" s="105"/>
      <c r="B290" s="105"/>
      <c r="C290" s="105"/>
      <c r="D290" s="107">
        <f t="shared" si="56"/>
        <v>0</v>
      </c>
      <c r="E290" s="107">
        <f t="shared" si="56"/>
        <v>0</v>
      </c>
      <c r="F290" s="27">
        <f t="shared" si="57"/>
        <v>0</v>
      </c>
      <c r="G290" s="27">
        <f t="shared" si="57"/>
        <v>0</v>
      </c>
      <c r="H290" s="27">
        <f t="shared" si="60"/>
        <v>0</v>
      </c>
      <c r="I290" s="27">
        <f t="shared" si="61"/>
        <v>0</v>
      </c>
      <c r="J290" s="27">
        <f t="shared" si="62"/>
        <v>0</v>
      </c>
      <c r="K290" s="27">
        <f t="shared" si="63"/>
        <v>0</v>
      </c>
      <c r="L290" s="27">
        <f t="shared" si="64"/>
        <v>0</v>
      </c>
      <c r="M290" s="27">
        <f t="shared" ca="1" si="58"/>
        <v>3.2249868495307071E-3</v>
      </c>
      <c r="N290" s="27">
        <f t="shared" ca="1" si="65"/>
        <v>0</v>
      </c>
      <c r="O290" s="25">
        <f t="shared" ca="1" si="66"/>
        <v>0</v>
      </c>
      <c r="P290" s="27">
        <f t="shared" ca="1" si="67"/>
        <v>0</v>
      </c>
      <c r="Q290" s="27">
        <f t="shared" ca="1" si="68"/>
        <v>0</v>
      </c>
      <c r="R290">
        <f t="shared" ca="1" si="59"/>
        <v>-3.2249868495307071E-3</v>
      </c>
    </row>
    <row r="291" spans="1:18" x14ac:dyDescent="0.2">
      <c r="A291" s="105"/>
      <c r="B291" s="105"/>
      <c r="C291" s="105"/>
      <c r="D291" s="107">
        <f t="shared" si="56"/>
        <v>0</v>
      </c>
      <c r="E291" s="107">
        <f t="shared" si="56"/>
        <v>0</v>
      </c>
      <c r="F291" s="27">
        <f t="shared" si="57"/>
        <v>0</v>
      </c>
      <c r="G291" s="27">
        <f t="shared" si="57"/>
        <v>0</v>
      </c>
      <c r="H291" s="27">
        <f t="shared" si="60"/>
        <v>0</v>
      </c>
      <c r="I291" s="27">
        <f t="shared" si="61"/>
        <v>0</v>
      </c>
      <c r="J291" s="27">
        <f t="shared" si="62"/>
        <v>0</v>
      </c>
      <c r="K291" s="27">
        <f t="shared" si="63"/>
        <v>0</v>
      </c>
      <c r="L291" s="27">
        <f t="shared" si="64"/>
        <v>0</v>
      </c>
      <c r="M291" s="27">
        <f t="shared" ca="1" si="58"/>
        <v>3.2249868495307071E-3</v>
      </c>
      <c r="N291" s="27">
        <f t="shared" ca="1" si="65"/>
        <v>0</v>
      </c>
      <c r="O291" s="25">
        <f t="shared" ca="1" si="66"/>
        <v>0</v>
      </c>
      <c r="P291" s="27">
        <f t="shared" ca="1" si="67"/>
        <v>0</v>
      </c>
      <c r="Q291" s="27">
        <f t="shared" ca="1" si="68"/>
        <v>0</v>
      </c>
      <c r="R291">
        <f t="shared" ca="1" si="59"/>
        <v>-3.2249868495307071E-3</v>
      </c>
    </row>
    <row r="292" spans="1:18" x14ac:dyDescent="0.2">
      <c r="A292" s="105"/>
      <c r="B292" s="105"/>
      <c r="C292" s="105"/>
      <c r="D292" s="107">
        <f t="shared" si="56"/>
        <v>0</v>
      </c>
      <c r="E292" s="107">
        <f t="shared" si="56"/>
        <v>0</v>
      </c>
      <c r="F292" s="27">
        <f t="shared" si="57"/>
        <v>0</v>
      </c>
      <c r="G292" s="27">
        <f t="shared" si="57"/>
        <v>0</v>
      </c>
      <c r="H292" s="27">
        <f t="shared" si="60"/>
        <v>0</v>
      </c>
      <c r="I292" s="27">
        <f t="shared" si="61"/>
        <v>0</v>
      </c>
      <c r="J292" s="27">
        <f t="shared" si="62"/>
        <v>0</v>
      </c>
      <c r="K292" s="27">
        <f t="shared" si="63"/>
        <v>0</v>
      </c>
      <c r="L292" s="27">
        <f t="shared" si="64"/>
        <v>0</v>
      </c>
      <c r="M292" s="27">
        <f t="shared" ca="1" si="58"/>
        <v>3.2249868495307071E-3</v>
      </c>
      <c r="N292" s="27">
        <f t="shared" ca="1" si="65"/>
        <v>0</v>
      </c>
      <c r="O292" s="25">
        <f t="shared" ca="1" si="66"/>
        <v>0</v>
      </c>
      <c r="P292" s="27">
        <f t="shared" ca="1" si="67"/>
        <v>0</v>
      </c>
      <c r="Q292" s="27">
        <f t="shared" ca="1" si="68"/>
        <v>0</v>
      </c>
      <c r="R292">
        <f t="shared" ca="1" si="59"/>
        <v>-3.2249868495307071E-3</v>
      </c>
    </row>
    <row r="293" spans="1:18" x14ac:dyDescent="0.2">
      <c r="A293" s="105"/>
      <c r="B293" s="105"/>
      <c r="C293" s="105"/>
      <c r="D293" s="107">
        <f t="shared" si="56"/>
        <v>0</v>
      </c>
      <c r="E293" s="107">
        <f t="shared" si="56"/>
        <v>0</v>
      </c>
      <c r="F293" s="27">
        <f t="shared" si="57"/>
        <v>0</v>
      </c>
      <c r="G293" s="27">
        <f t="shared" si="57"/>
        <v>0</v>
      </c>
      <c r="H293" s="27">
        <f t="shared" si="60"/>
        <v>0</v>
      </c>
      <c r="I293" s="27">
        <f t="shared" si="61"/>
        <v>0</v>
      </c>
      <c r="J293" s="27">
        <f t="shared" si="62"/>
        <v>0</v>
      </c>
      <c r="K293" s="27">
        <f t="shared" si="63"/>
        <v>0</v>
      </c>
      <c r="L293" s="27">
        <f t="shared" si="64"/>
        <v>0</v>
      </c>
      <c r="M293" s="27">
        <f t="shared" ca="1" si="58"/>
        <v>3.2249868495307071E-3</v>
      </c>
      <c r="N293" s="27">
        <f t="shared" ca="1" si="65"/>
        <v>0</v>
      </c>
      <c r="O293" s="25">
        <f t="shared" ca="1" si="66"/>
        <v>0</v>
      </c>
      <c r="P293" s="27">
        <f t="shared" ca="1" si="67"/>
        <v>0</v>
      </c>
      <c r="Q293" s="27">
        <f t="shared" ca="1" si="68"/>
        <v>0</v>
      </c>
      <c r="R293">
        <f t="shared" ca="1" si="59"/>
        <v>-3.2249868495307071E-3</v>
      </c>
    </row>
    <row r="294" spans="1:18" x14ac:dyDescent="0.2">
      <c r="A294" s="105"/>
      <c r="B294" s="105"/>
      <c r="C294" s="105"/>
      <c r="D294" s="107">
        <f t="shared" si="56"/>
        <v>0</v>
      </c>
      <c r="E294" s="107">
        <f t="shared" si="56"/>
        <v>0</v>
      </c>
      <c r="F294" s="27">
        <f t="shared" si="57"/>
        <v>0</v>
      </c>
      <c r="G294" s="27">
        <f t="shared" si="57"/>
        <v>0</v>
      </c>
      <c r="H294" s="27">
        <f t="shared" si="60"/>
        <v>0</v>
      </c>
      <c r="I294" s="27">
        <f t="shared" si="61"/>
        <v>0</v>
      </c>
      <c r="J294" s="27">
        <f t="shared" si="62"/>
        <v>0</v>
      </c>
      <c r="K294" s="27">
        <f t="shared" si="63"/>
        <v>0</v>
      </c>
      <c r="L294" s="27">
        <f t="shared" si="64"/>
        <v>0</v>
      </c>
      <c r="M294" s="27">
        <f t="shared" ca="1" si="58"/>
        <v>3.2249868495307071E-3</v>
      </c>
      <c r="N294" s="27">
        <f t="shared" ca="1" si="65"/>
        <v>0</v>
      </c>
      <c r="O294" s="25">
        <f t="shared" ca="1" si="66"/>
        <v>0</v>
      </c>
      <c r="P294" s="27">
        <f t="shared" ca="1" si="67"/>
        <v>0</v>
      </c>
      <c r="Q294" s="27">
        <f t="shared" ca="1" si="68"/>
        <v>0</v>
      </c>
      <c r="R294">
        <f t="shared" ca="1" si="59"/>
        <v>-3.2249868495307071E-3</v>
      </c>
    </row>
    <row r="295" spans="1:18" x14ac:dyDescent="0.2">
      <c r="A295" s="105"/>
      <c r="B295" s="105"/>
      <c r="C295" s="105"/>
      <c r="D295" s="107">
        <f t="shared" si="56"/>
        <v>0</v>
      </c>
      <c r="E295" s="107">
        <f t="shared" si="56"/>
        <v>0</v>
      </c>
      <c r="F295" s="27">
        <f t="shared" si="57"/>
        <v>0</v>
      </c>
      <c r="G295" s="27">
        <f t="shared" si="57"/>
        <v>0</v>
      </c>
      <c r="H295" s="27">
        <f t="shared" si="60"/>
        <v>0</v>
      </c>
      <c r="I295" s="27">
        <f t="shared" si="61"/>
        <v>0</v>
      </c>
      <c r="J295" s="27">
        <f t="shared" si="62"/>
        <v>0</v>
      </c>
      <c r="K295" s="27">
        <f t="shared" si="63"/>
        <v>0</v>
      </c>
      <c r="L295" s="27">
        <f t="shared" si="64"/>
        <v>0</v>
      </c>
      <c r="M295" s="27">
        <f t="shared" ca="1" si="58"/>
        <v>3.2249868495307071E-3</v>
      </c>
      <c r="N295" s="27">
        <f t="shared" ca="1" si="65"/>
        <v>0</v>
      </c>
      <c r="O295" s="25">
        <f t="shared" ca="1" si="66"/>
        <v>0</v>
      </c>
      <c r="P295" s="27">
        <f t="shared" ca="1" si="67"/>
        <v>0</v>
      </c>
      <c r="Q295" s="27">
        <f t="shared" ca="1" si="68"/>
        <v>0</v>
      </c>
      <c r="R295">
        <f t="shared" ca="1" si="59"/>
        <v>-3.2249868495307071E-3</v>
      </c>
    </row>
    <row r="296" spans="1:18" x14ac:dyDescent="0.2">
      <c r="A296" s="105"/>
      <c r="B296" s="105"/>
      <c r="C296" s="105"/>
      <c r="D296" s="107">
        <f t="shared" si="56"/>
        <v>0</v>
      </c>
      <c r="E296" s="107">
        <f t="shared" si="56"/>
        <v>0</v>
      </c>
      <c r="F296" s="27">
        <f t="shared" si="57"/>
        <v>0</v>
      </c>
      <c r="G296" s="27">
        <f t="shared" si="57"/>
        <v>0</v>
      </c>
      <c r="H296" s="27">
        <f t="shared" si="60"/>
        <v>0</v>
      </c>
      <c r="I296" s="27">
        <f t="shared" si="61"/>
        <v>0</v>
      </c>
      <c r="J296" s="27">
        <f t="shared" si="62"/>
        <v>0</v>
      </c>
      <c r="K296" s="27">
        <f t="shared" si="63"/>
        <v>0</v>
      </c>
      <c r="L296" s="27">
        <f t="shared" si="64"/>
        <v>0</v>
      </c>
      <c r="M296" s="27">
        <f t="shared" ca="1" si="58"/>
        <v>3.2249868495307071E-3</v>
      </c>
      <c r="N296" s="27">
        <f t="shared" ca="1" si="65"/>
        <v>0</v>
      </c>
      <c r="O296" s="25">
        <f t="shared" ca="1" si="66"/>
        <v>0</v>
      </c>
      <c r="P296" s="27">
        <f t="shared" ca="1" si="67"/>
        <v>0</v>
      </c>
      <c r="Q296" s="27">
        <f t="shared" ca="1" si="68"/>
        <v>0</v>
      </c>
      <c r="R296">
        <f t="shared" ca="1" si="59"/>
        <v>-3.2249868495307071E-3</v>
      </c>
    </row>
    <row r="297" spans="1:18" x14ac:dyDescent="0.2">
      <c r="A297" s="105"/>
      <c r="B297" s="105"/>
      <c r="C297" s="105"/>
      <c r="D297" s="107">
        <f t="shared" si="56"/>
        <v>0</v>
      </c>
      <c r="E297" s="107">
        <f t="shared" si="56"/>
        <v>0</v>
      </c>
      <c r="F297" s="27">
        <f t="shared" si="57"/>
        <v>0</v>
      </c>
      <c r="G297" s="27">
        <f t="shared" si="57"/>
        <v>0</v>
      </c>
      <c r="H297" s="27">
        <f t="shared" si="60"/>
        <v>0</v>
      </c>
      <c r="I297" s="27">
        <f t="shared" si="61"/>
        <v>0</v>
      </c>
      <c r="J297" s="27">
        <f t="shared" si="62"/>
        <v>0</v>
      </c>
      <c r="K297" s="27">
        <f t="shared" si="63"/>
        <v>0</v>
      </c>
      <c r="L297" s="27">
        <f t="shared" si="64"/>
        <v>0</v>
      </c>
      <c r="M297" s="27">
        <f t="shared" ca="1" si="58"/>
        <v>3.2249868495307071E-3</v>
      </c>
      <c r="N297" s="27">
        <f t="shared" ca="1" si="65"/>
        <v>0</v>
      </c>
      <c r="O297" s="25">
        <f t="shared" ca="1" si="66"/>
        <v>0</v>
      </c>
      <c r="P297" s="27">
        <f t="shared" ca="1" si="67"/>
        <v>0</v>
      </c>
      <c r="Q297" s="27">
        <f t="shared" ca="1" si="68"/>
        <v>0</v>
      </c>
      <c r="R297">
        <f t="shared" ca="1" si="59"/>
        <v>-3.2249868495307071E-3</v>
      </c>
    </row>
    <row r="298" spans="1:18" x14ac:dyDescent="0.2">
      <c r="A298" s="105"/>
      <c r="B298" s="105"/>
      <c r="C298" s="105"/>
      <c r="D298" s="107">
        <f t="shared" si="56"/>
        <v>0</v>
      </c>
      <c r="E298" s="107">
        <f t="shared" si="56"/>
        <v>0</v>
      </c>
      <c r="F298" s="27">
        <f t="shared" si="57"/>
        <v>0</v>
      </c>
      <c r="G298" s="27">
        <f t="shared" si="57"/>
        <v>0</v>
      </c>
      <c r="H298" s="27">
        <f t="shared" si="60"/>
        <v>0</v>
      </c>
      <c r="I298" s="27">
        <f t="shared" si="61"/>
        <v>0</v>
      </c>
      <c r="J298" s="27">
        <f t="shared" si="62"/>
        <v>0</v>
      </c>
      <c r="K298" s="27">
        <f t="shared" si="63"/>
        <v>0</v>
      </c>
      <c r="L298" s="27">
        <f t="shared" si="64"/>
        <v>0</v>
      </c>
      <c r="M298" s="27">
        <f t="shared" ca="1" si="58"/>
        <v>3.2249868495307071E-3</v>
      </c>
      <c r="N298" s="27">
        <f t="shared" ca="1" si="65"/>
        <v>0</v>
      </c>
      <c r="O298" s="25">
        <f t="shared" ca="1" si="66"/>
        <v>0</v>
      </c>
      <c r="P298" s="27">
        <f t="shared" ca="1" si="67"/>
        <v>0</v>
      </c>
      <c r="Q298" s="27">
        <f t="shared" ca="1" si="68"/>
        <v>0</v>
      </c>
      <c r="R298">
        <f t="shared" ca="1" si="59"/>
        <v>-3.2249868495307071E-3</v>
      </c>
    </row>
    <row r="299" spans="1:18" x14ac:dyDescent="0.2">
      <c r="A299" s="105"/>
      <c r="B299" s="105"/>
      <c r="C299" s="105"/>
      <c r="D299" s="107">
        <f t="shared" si="56"/>
        <v>0</v>
      </c>
      <c r="E299" s="107">
        <f t="shared" si="56"/>
        <v>0</v>
      </c>
      <c r="F299" s="27">
        <f t="shared" si="57"/>
        <v>0</v>
      </c>
      <c r="G299" s="27">
        <f t="shared" si="57"/>
        <v>0</v>
      </c>
      <c r="H299" s="27">
        <f t="shared" si="60"/>
        <v>0</v>
      </c>
      <c r="I299" s="27">
        <f t="shared" si="61"/>
        <v>0</v>
      </c>
      <c r="J299" s="27">
        <f t="shared" si="62"/>
        <v>0</v>
      </c>
      <c r="K299" s="27">
        <f t="shared" si="63"/>
        <v>0</v>
      </c>
      <c r="L299" s="27">
        <f t="shared" si="64"/>
        <v>0</v>
      </c>
      <c r="M299" s="27">
        <f t="shared" ca="1" si="58"/>
        <v>3.2249868495307071E-3</v>
      </c>
      <c r="N299" s="27">
        <f t="shared" ca="1" si="65"/>
        <v>0</v>
      </c>
      <c r="O299" s="25">
        <f t="shared" ca="1" si="66"/>
        <v>0</v>
      </c>
      <c r="P299" s="27">
        <f t="shared" ca="1" si="67"/>
        <v>0</v>
      </c>
      <c r="Q299" s="27">
        <f t="shared" ca="1" si="68"/>
        <v>0</v>
      </c>
      <c r="R299">
        <f t="shared" ca="1" si="59"/>
        <v>-3.2249868495307071E-3</v>
      </c>
    </row>
    <row r="300" spans="1:18" x14ac:dyDescent="0.2">
      <c r="A300" s="105"/>
      <c r="B300" s="105"/>
      <c r="C300" s="105"/>
      <c r="D300" s="107">
        <f t="shared" si="56"/>
        <v>0</v>
      </c>
      <c r="E300" s="107">
        <f t="shared" si="56"/>
        <v>0</v>
      </c>
      <c r="F300" s="27">
        <f t="shared" si="57"/>
        <v>0</v>
      </c>
      <c r="G300" s="27">
        <f t="shared" si="57"/>
        <v>0</v>
      </c>
      <c r="H300" s="27">
        <f t="shared" si="60"/>
        <v>0</v>
      </c>
      <c r="I300" s="27">
        <f t="shared" si="61"/>
        <v>0</v>
      </c>
      <c r="J300" s="27">
        <f t="shared" si="62"/>
        <v>0</v>
      </c>
      <c r="K300" s="27">
        <f t="shared" si="63"/>
        <v>0</v>
      </c>
      <c r="L300" s="27">
        <f t="shared" si="64"/>
        <v>0</v>
      </c>
      <c r="M300" s="27">
        <f t="shared" ca="1" si="58"/>
        <v>3.2249868495307071E-3</v>
      </c>
      <c r="N300" s="27">
        <f t="shared" ca="1" si="65"/>
        <v>0</v>
      </c>
      <c r="O300" s="25">
        <f t="shared" ca="1" si="66"/>
        <v>0</v>
      </c>
      <c r="P300" s="27">
        <f t="shared" ca="1" si="67"/>
        <v>0</v>
      </c>
      <c r="Q300" s="27">
        <f t="shared" ca="1" si="68"/>
        <v>0</v>
      </c>
      <c r="R300">
        <f t="shared" ca="1" si="59"/>
        <v>-3.2249868495307071E-3</v>
      </c>
    </row>
    <row r="301" spans="1:18" x14ac:dyDescent="0.2">
      <c r="A301" s="105"/>
      <c r="B301" s="105"/>
      <c r="C301" s="105"/>
      <c r="D301" s="107">
        <f t="shared" si="56"/>
        <v>0</v>
      </c>
      <c r="E301" s="107">
        <f t="shared" si="56"/>
        <v>0</v>
      </c>
      <c r="F301" s="27">
        <f t="shared" si="57"/>
        <v>0</v>
      </c>
      <c r="G301" s="27">
        <f t="shared" si="57"/>
        <v>0</v>
      </c>
      <c r="H301" s="27">
        <f t="shared" si="60"/>
        <v>0</v>
      </c>
      <c r="I301" s="27">
        <f t="shared" si="61"/>
        <v>0</v>
      </c>
      <c r="J301" s="27">
        <f t="shared" si="62"/>
        <v>0</v>
      </c>
      <c r="K301" s="27">
        <f t="shared" si="63"/>
        <v>0</v>
      </c>
      <c r="L301" s="27">
        <f t="shared" si="64"/>
        <v>0</v>
      </c>
      <c r="M301" s="27">
        <f t="shared" ca="1" si="58"/>
        <v>3.2249868495307071E-3</v>
      </c>
      <c r="N301" s="27">
        <f t="shared" ca="1" si="65"/>
        <v>0</v>
      </c>
      <c r="O301" s="25">
        <f t="shared" ca="1" si="66"/>
        <v>0</v>
      </c>
      <c r="P301" s="27">
        <f t="shared" ca="1" si="67"/>
        <v>0</v>
      </c>
      <c r="Q301" s="27">
        <f t="shared" ca="1" si="68"/>
        <v>0</v>
      </c>
      <c r="R301">
        <f t="shared" ca="1" si="59"/>
        <v>-3.2249868495307071E-3</v>
      </c>
    </row>
    <row r="302" spans="1:18" x14ac:dyDescent="0.2">
      <c r="A302" s="105"/>
      <c r="B302" s="105"/>
      <c r="C302" s="105"/>
      <c r="D302" s="107">
        <f t="shared" si="56"/>
        <v>0</v>
      </c>
      <c r="E302" s="107">
        <f t="shared" si="56"/>
        <v>0</v>
      </c>
      <c r="F302" s="27">
        <f t="shared" si="57"/>
        <v>0</v>
      </c>
      <c r="G302" s="27">
        <f t="shared" si="57"/>
        <v>0</v>
      </c>
      <c r="H302" s="27">
        <f t="shared" si="60"/>
        <v>0</v>
      </c>
      <c r="I302" s="27">
        <f t="shared" si="61"/>
        <v>0</v>
      </c>
      <c r="J302" s="27">
        <f t="shared" si="62"/>
        <v>0</v>
      </c>
      <c r="K302" s="27">
        <f t="shared" si="63"/>
        <v>0</v>
      </c>
      <c r="L302" s="27">
        <f t="shared" si="64"/>
        <v>0</v>
      </c>
      <c r="M302" s="27">
        <f t="shared" ca="1" si="58"/>
        <v>3.2249868495307071E-3</v>
      </c>
      <c r="N302" s="27">
        <f t="shared" ca="1" si="65"/>
        <v>0</v>
      </c>
      <c r="O302" s="25">
        <f t="shared" ca="1" si="66"/>
        <v>0</v>
      </c>
      <c r="P302" s="27">
        <f t="shared" ca="1" si="67"/>
        <v>0</v>
      </c>
      <c r="Q302" s="27">
        <f t="shared" ca="1" si="68"/>
        <v>0</v>
      </c>
      <c r="R302">
        <f t="shared" ca="1" si="59"/>
        <v>-3.2249868495307071E-3</v>
      </c>
    </row>
    <row r="303" spans="1:18" x14ac:dyDescent="0.2">
      <c r="A303" s="105"/>
      <c r="B303" s="105"/>
      <c r="C303" s="105"/>
      <c r="D303" s="107">
        <f t="shared" si="56"/>
        <v>0</v>
      </c>
      <c r="E303" s="107">
        <f t="shared" si="56"/>
        <v>0</v>
      </c>
      <c r="F303" s="27">
        <f t="shared" si="57"/>
        <v>0</v>
      </c>
      <c r="G303" s="27">
        <f t="shared" si="57"/>
        <v>0</v>
      </c>
      <c r="H303" s="27">
        <f t="shared" si="60"/>
        <v>0</v>
      </c>
      <c r="I303" s="27">
        <f t="shared" si="61"/>
        <v>0</v>
      </c>
      <c r="J303" s="27">
        <f t="shared" si="62"/>
        <v>0</v>
      </c>
      <c r="K303" s="27">
        <f t="shared" si="63"/>
        <v>0</v>
      </c>
      <c r="L303" s="27">
        <f t="shared" si="64"/>
        <v>0</v>
      </c>
      <c r="M303" s="27">
        <f t="shared" ca="1" si="58"/>
        <v>3.2249868495307071E-3</v>
      </c>
      <c r="N303" s="27">
        <f t="shared" ca="1" si="65"/>
        <v>0</v>
      </c>
      <c r="O303" s="25">
        <f t="shared" ca="1" si="66"/>
        <v>0</v>
      </c>
      <c r="P303" s="27">
        <f t="shared" ca="1" si="67"/>
        <v>0</v>
      </c>
      <c r="Q303" s="27">
        <f t="shared" ca="1" si="68"/>
        <v>0</v>
      </c>
      <c r="R303">
        <f t="shared" ca="1" si="59"/>
        <v>-3.2249868495307071E-3</v>
      </c>
    </row>
    <row r="304" spans="1:18" x14ac:dyDescent="0.2">
      <c r="A304" s="105"/>
      <c r="B304" s="105"/>
      <c r="C304" s="105"/>
      <c r="D304" s="107">
        <f t="shared" si="56"/>
        <v>0</v>
      </c>
      <c r="E304" s="107">
        <f t="shared" si="56"/>
        <v>0</v>
      </c>
      <c r="F304" s="27">
        <f t="shared" si="57"/>
        <v>0</v>
      </c>
      <c r="G304" s="27">
        <f t="shared" si="57"/>
        <v>0</v>
      </c>
      <c r="H304" s="27">
        <f t="shared" si="60"/>
        <v>0</v>
      </c>
      <c r="I304" s="27">
        <f t="shared" si="61"/>
        <v>0</v>
      </c>
      <c r="J304" s="27">
        <f t="shared" si="62"/>
        <v>0</v>
      </c>
      <c r="K304" s="27">
        <f t="shared" si="63"/>
        <v>0</v>
      </c>
      <c r="L304" s="27">
        <f t="shared" si="64"/>
        <v>0</v>
      </c>
      <c r="M304" s="27">
        <f t="shared" ca="1" si="58"/>
        <v>3.2249868495307071E-3</v>
      </c>
      <c r="N304" s="27">
        <f t="shared" ca="1" si="65"/>
        <v>0</v>
      </c>
      <c r="O304" s="25">
        <f t="shared" ca="1" si="66"/>
        <v>0</v>
      </c>
      <c r="P304" s="27">
        <f t="shared" ca="1" si="67"/>
        <v>0</v>
      </c>
      <c r="Q304" s="27">
        <f t="shared" ca="1" si="68"/>
        <v>0</v>
      </c>
      <c r="R304">
        <f t="shared" ca="1" si="59"/>
        <v>-3.2249868495307071E-3</v>
      </c>
    </row>
    <row r="305" spans="1:18" x14ac:dyDescent="0.2">
      <c r="A305" s="105"/>
      <c r="B305" s="105"/>
      <c r="C305" s="105"/>
      <c r="D305" s="107">
        <f t="shared" si="56"/>
        <v>0</v>
      </c>
      <c r="E305" s="107">
        <f t="shared" si="56"/>
        <v>0</v>
      </c>
      <c r="F305" s="27">
        <f t="shared" si="57"/>
        <v>0</v>
      </c>
      <c r="G305" s="27">
        <f t="shared" si="57"/>
        <v>0</v>
      </c>
      <c r="H305" s="27">
        <f t="shared" si="60"/>
        <v>0</v>
      </c>
      <c r="I305" s="27">
        <f t="shared" si="61"/>
        <v>0</v>
      </c>
      <c r="J305" s="27">
        <f t="shared" si="62"/>
        <v>0</v>
      </c>
      <c r="K305" s="27">
        <f t="shared" si="63"/>
        <v>0</v>
      </c>
      <c r="L305" s="27">
        <f t="shared" si="64"/>
        <v>0</v>
      </c>
      <c r="M305" s="27">
        <f t="shared" ca="1" si="58"/>
        <v>3.2249868495307071E-3</v>
      </c>
      <c r="N305" s="27">
        <f t="shared" ca="1" si="65"/>
        <v>0</v>
      </c>
      <c r="O305" s="25">
        <f t="shared" ca="1" si="66"/>
        <v>0</v>
      </c>
      <c r="P305" s="27">
        <f t="shared" ca="1" si="67"/>
        <v>0</v>
      </c>
      <c r="Q305" s="27">
        <f t="shared" ca="1" si="68"/>
        <v>0</v>
      </c>
      <c r="R305">
        <f t="shared" ca="1" si="59"/>
        <v>-3.2249868495307071E-3</v>
      </c>
    </row>
    <row r="306" spans="1:18" x14ac:dyDescent="0.2">
      <c r="A306" s="105"/>
      <c r="B306" s="105"/>
      <c r="C306" s="105"/>
      <c r="D306" s="107">
        <f t="shared" si="56"/>
        <v>0</v>
      </c>
      <c r="E306" s="107">
        <f t="shared" si="56"/>
        <v>0</v>
      </c>
      <c r="F306" s="27">
        <f t="shared" si="57"/>
        <v>0</v>
      </c>
      <c r="G306" s="27">
        <f t="shared" si="57"/>
        <v>0</v>
      </c>
      <c r="H306" s="27">
        <f t="shared" si="60"/>
        <v>0</v>
      </c>
      <c r="I306" s="27">
        <f t="shared" si="61"/>
        <v>0</v>
      </c>
      <c r="J306" s="27">
        <f t="shared" si="62"/>
        <v>0</v>
      </c>
      <c r="K306" s="27">
        <f t="shared" si="63"/>
        <v>0</v>
      </c>
      <c r="L306" s="27">
        <f t="shared" si="64"/>
        <v>0</v>
      </c>
      <c r="M306" s="27">
        <f t="shared" ca="1" si="58"/>
        <v>3.2249868495307071E-3</v>
      </c>
      <c r="N306" s="27">
        <f t="shared" ca="1" si="65"/>
        <v>0</v>
      </c>
      <c r="O306" s="25">
        <f t="shared" ca="1" si="66"/>
        <v>0</v>
      </c>
      <c r="P306" s="27">
        <f t="shared" ca="1" si="67"/>
        <v>0</v>
      </c>
      <c r="Q306" s="27">
        <f t="shared" ca="1" si="68"/>
        <v>0</v>
      </c>
      <c r="R306">
        <f t="shared" ca="1" si="59"/>
        <v>-3.2249868495307071E-3</v>
      </c>
    </row>
    <row r="307" spans="1:18" x14ac:dyDescent="0.2">
      <c r="A307" s="105"/>
      <c r="B307" s="105"/>
      <c r="C307" s="105"/>
      <c r="D307" s="107">
        <f t="shared" si="56"/>
        <v>0</v>
      </c>
      <c r="E307" s="107">
        <f t="shared" si="56"/>
        <v>0</v>
      </c>
      <c r="F307" s="27">
        <f t="shared" si="57"/>
        <v>0</v>
      </c>
      <c r="G307" s="27">
        <f t="shared" si="57"/>
        <v>0</v>
      </c>
      <c r="H307" s="27">
        <f t="shared" si="60"/>
        <v>0</v>
      </c>
      <c r="I307" s="27">
        <f t="shared" si="61"/>
        <v>0</v>
      </c>
      <c r="J307" s="27">
        <f t="shared" si="62"/>
        <v>0</v>
      </c>
      <c r="K307" s="27">
        <f t="shared" si="63"/>
        <v>0</v>
      </c>
      <c r="L307" s="27">
        <f t="shared" si="64"/>
        <v>0</v>
      </c>
      <c r="M307" s="27">
        <f t="shared" ca="1" si="58"/>
        <v>3.2249868495307071E-3</v>
      </c>
      <c r="N307" s="27">
        <f t="shared" ca="1" si="65"/>
        <v>0</v>
      </c>
      <c r="O307" s="25">
        <f t="shared" ca="1" si="66"/>
        <v>0</v>
      </c>
      <c r="P307" s="27">
        <f t="shared" ca="1" si="67"/>
        <v>0</v>
      </c>
      <c r="Q307" s="27">
        <f t="shared" ca="1" si="68"/>
        <v>0</v>
      </c>
      <c r="R307">
        <f t="shared" ca="1" si="59"/>
        <v>-3.2249868495307071E-3</v>
      </c>
    </row>
    <row r="308" spans="1:18" x14ac:dyDescent="0.2">
      <c r="A308" s="105"/>
      <c r="B308" s="105"/>
      <c r="C308" s="105"/>
      <c r="D308" s="107">
        <f t="shared" si="56"/>
        <v>0</v>
      </c>
      <c r="E308" s="107">
        <f t="shared" si="56"/>
        <v>0</v>
      </c>
      <c r="F308" s="27">
        <f t="shared" si="57"/>
        <v>0</v>
      </c>
      <c r="G308" s="27">
        <f t="shared" si="57"/>
        <v>0</v>
      </c>
      <c r="H308" s="27">
        <f t="shared" si="60"/>
        <v>0</v>
      </c>
      <c r="I308" s="27">
        <f t="shared" si="61"/>
        <v>0</v>
      </c>
      <c r="J308" s="27">
        <f t="shared" si="62"/>
        <v>0</v>
      </c>
      <c r="K308" s="27">
        <f t="shared" si="63"/>
        <v>0</v>
      </c>
      <c r="L308" s="27">
        <f t="shared" si="64"/>
        <v>0</v>
      </c>
      <c r="M308" s="27">
        <f t="shared" ca="1" si="58"/>
        <v>3.2249868495307071E-3</v>
      </c>
      <c r="N308" s="27">
        <f t="shared" ca="1" si="65"/>
        <v>0</v>
      </c>
      <c r="O308" s="25">
        <f t="shared" ca="1" si="66"/>
        <v>0</v>
      </c>
      <c r="P308" s="27">
        <f t="shared" ca="1" si="67"/>
        <v>0</v>
      </c>
      <c r="Q308" s="27">
        <f t="shared" ca="1" si="68"/>
        <v>0</v>
      </c>
      <c r="R308">
        <f t="shared" ca="1" si="59"/>
        <v>-3.2249868495307071E-3</v>
      </c>
    </row>
    <row r="309" spans="1:18" x14ac:dyDescent="0.2">
      <c r="A309" s="105"/>
      <c r="B309" s="105"/>
      <c r="C309" s="105"/>
      <c r="D309" s="107">
        <f t="shared" si="56"/>
        <v>0</v>
      </c>
      <c r="E309" s="107">
        <f t="shared" si="56"/>
        <v>0</v>
      </c>
      <c r="F309" s="27">
        <f t="shared" si="57"/>
        <v>0</v>
      </c>
      <c r="G309" s="27">
        <f t="shared" si="57"/>
        <v>0</v>
      </c>
      <c r="H309" s="27">
        <f t="shared" si="60"/>
        <v>0</v>
      </c>
      <c r="I309" s="27">
        <f t="shared" si="61"/>
        <v>0</v>
      </c>
      <c r="J309" s="27">
        <f t="shared" si="62"/>
        <v>0</v>
      </c>
      <c r="K309" s="27">
        <f t="shared" si="63"/>
        <v>0</v>
      </c>
      <c r="L309" s="27">
        <f t="shared" si="64"/>
        <v>0</v>
      </c>
      <c r="M309" s="27">
        <f t="shared" ca="1" si="58"/>
        <v>3.2249868495307071E-3</v>
      </c>
      <c r="N309" s="27">
        <f t="shared" ca="1" si="65"/>
        <v>0</v>
      </c>
      <c r="O309" s="25">
        <f t="shared" ca="1" si="66"/>
        <v>0</v>
      </c>
      <c r="P309" s="27">
        <f t="shared" ca="1" si="67"/>
        <v>0</v>
      </c>
      <c r="Q309" s="27">
        <f t="shared" ca="1" si="68"/>
        <v>0</v>
      </c>
      <c r="R309">
        <f t="shared" ca="1" si="59"/>
        <v>-3.2249868495307071E-3</v>
      </c>
    </row>
    <row r="310" spans="1:18" x14ac:dyDescent="0.2">
      <c r="A310" s="105"/>
      <c r="B310" s="105"/>
      <c r="C310" s="105"/>
      <c r="D310" s="107">
        <f t="shared" si="56"/>
        <v>0</v>
      </c>
      <c r="E310" s="107">
        <f t="shared" si="56"/>
        <v>0</v>
      </c>
      <c r="F310" s="27">
        <f t="shared" si="57"/>
        <v>0</v>
      </c>
      <c r="G310" s="27">
        <f t="shared" si="57"/>
        <v>0</v>
      </c>
      <c r="H310" s="27">
        <f t="shared" si="60"/>
        <v>0</v>
      </c>
      <c r="I310" s="27">
        <f t="shared" si="61"/>
        <v>0</v>
      </c>
      <c r="J310" s="27">
        <f t="shared" si="62"/>
        <v>0</v>
      </c>
      <c r="K310" s="27">
        <f t="shared" si="63"/>
        <v>0</v>
      </c>
      <c r="L310" s="27">
        <f t="shared" si="64"/>
        <v>0</v>
      </c>
      <c r="M310" s="27">
        <f t="shared" ca="1" si="58"/>
        <v>3.2249868495307071E-3</v>
      </c>
      <c r="N310" s="27">
        <f t="shared" ca="1" si="65"/>
        <v>0</v>
      </c>
      <c r="O310" s="25">
        <f t="shared" ca="1" si="66"/>
        <v>0</v>
      </c>
      <c r="P310" s="27">
        <f t="shared" ca="1" si="67"/>
        <v>0</v>
      </c>
      <c r="Q310" s="27">
        <f t="shared" ca="1" si="68"/>
        <v>0</v>
      </c>
      <c r="R310">
        <f t="shared" ca="1" si="59"/>
        <v>-3.2249868495307071E-3</v>
      </c>
    </row>
    <row r="311" spans="1:18" x14ac:dyDescent="0.2">
      <c r="A311" s="105"/>
      <c r="B311" s="105"/>
      <c r="C311" s="105"/>
      <c r="D311" s="107">
        <f t="shared" si="56"/>
        <v>0</v>
      </c>
      <c r="E311" s="107">
        <f t="shared" si="56"/>
        <v>0</v>
      </c>
      <c r="F311" s="27">
        <f t="shared" si="57"/>
        <v>0</v>
      </c>
      <c r="G311" s="27">
        <f t="shared" si="57"/>
        <v>0</v>
      </c>
      <c r="H311" s="27">
        <f t="shared" si="60"/>
        <v>0</v>
      </c>
      <c r="I311" s="27">
        <f t="shared" si="61"/>
        <v>0</v>
      </c>
      <c r="J311" s="27">
        <f t="shared" si="62"/>
        <v>0</v>
      </c>
      <c r="K311" s="27">
        <f t="shared" si="63"/>
        <v>0</v>
      </c>
      <c r="L311" s="27">
        <f t="shared" si="64"/>
        <v>0</v>
      </c>
      <c r="M311" s="27">
        <f t="shared" ca="1" si="58"/>
        <v>3.2249868495307071E-3</v>
      </c>
      <c r="N311" s="27">
        <f t="shared" ca="1" si="65"/>
        <v>0</v>
      </c>
      <c r="O311" s="25">
        <f t="shared" ca="1" si="66"/>
        <v>0</v>
      </c>
      <c r="P311" s="27">
        <f t="shared" ca="1" si="67"/>
        <v>0</v>
      </c>
      <c r="Q311" s="27">
        <f t="shared" ca="1" si="68"/>
        <v>0</v>
      </c>
      <c r="R311">
        <f t="shared" ca="1" si="59"/>
        <v>-3.2249868495307071E-3</v>
      </c>
    </row>
    <row r="312" spans="1:18" x14ac:dyDescent="0.2">
      <c r="A312" s="105"/>
      <c r="B312" s="105"/>
      <c r="C312" s="105"/>
      <c r="D312" s="107">
        <f t="shared" si="56"/>
        <v>0</v>
      </c>
      <c r="E312" s="107">
        <f t="shared" si="56"/>
        <v>0</v>
      </c>
      <c r="F312" s="27">
        <f t="shared" si="57"/>
        <v>0</v>
      </c>
      <c r="G312" s="27">
        <f t="shared" si="57"/>
        <v>0</v>
      </c>
      <c r="H312" s="27">
        <f t="shared" si="60"/>
        <v>0</v>
      </c>
      <c r="I312" s="27">
        <f t="shared" si="61"/>
        <v>0</v>
      </c>
      <c r="J312" s="27">
        <f t="shared" si="62"/>
        <v>0</v>
      </c>
      <c r="K312" s="27">
        <f t="shared" si="63"/>
        <v>0</v>
      </c>
      <c r="L312" s="27">
        <f t="shared" si="64"/>
        <v>0</v>
      </c>
      <c r="M312" s="27">
        <f t="shared" ca="1" si="58"/>
        <v>3.2249868495307071E-3</v>
      </c>
      <c r="N312" s="27">
        <f t="shared" ca="1" si="65"/>
        <v>0</v>
      </c>
      <c r="O312" s="25">
        <f t="shared" ca="1" si="66"/>
        <v>0</v>
      </c>
      <c r="P312" s="27">
        <f t="shared" ca="1" si="67"/>
        <v>0</v>
      </c>
      <c r="Q312" s="27">
        <f t="shared" ca="1" si="68"/>
        <v>0</v>
      </c>
      <c r="R312">
        <f t="shared" ca="1" si="59"/>
        <v>-3.2249868495307071E-3</v>
      </c>
    </row>
    <row r="313" spans="1:18" x14ac:dyDescent="0.2">
      <c r="A313" s="105"/>
      <c r="B313" s="105"/>
      <c r="C313" s="105"/>
      <c r="D313" s="107">
        <f t="shared" si="56"/>
        <v>0</v>
      </c>
      <c r="E313" s="107">
        <f t="shared" si="56"/>
        <v>0</v>
      </c>
      <c r="F313" s="27">
        <f t="shared" si="57"/>
        <v>0</v>
      </c>
      <c r="G313" s="27">
        <f t="shared" si="57"/>
        <v>0</v>
      </c>
      <c r="H313" s="27">
        <f t="shared" si="60"/>
        <v>0</v>
      </c>
      <c r="I313" s="27">
        <f t="shared" si="61"/>
        <v>0</v>
      </c>
      <c r="J313" s="27">
        <f t="shared" si="62"/>
        <v>0</v>
      </c>
      <c r="K313" s="27">
        <f t="shared" si="63"/>
        <v>0</v>
      </c>
      <c r="L313" s="27">
        <f t="shared" si="64"/>
        <v>0</v>
      </c>
      <c r="M313" s="27">
        <f t="shared" ca="1" si="58"/>
        <v>3.2249868495307071E-3</v>
      </c>
      <c r="N313" s="27">
        <f t="shared" ca="1" si="65"/>
        <v>0</v>
      </c>
      <c r="O313" s="25">
        <f t="shared" ca="1" si="66"/>
        <v>0</v>
      </c>
      <c r="P313" s="27">
        <f t="shared" ca="1" si="67"/>
        <v>0</v>
      </c>
      <c r="Q313" s="27">
        <f t="shared" ca="1" si="68"/>
        <v>0</v>
      </c>
      <c r="R313">
        <f t="shared" ca="1" si="59"/>
        <v>-3.2249868495307071E-3</v>
      </c>
    </row>
    <row r="314" spans="1:18" x14ac:dyDescent="0.2">
      <c r="A314" s="105"/>
      <c r="B314" s="105"/>
      <c r="C314" s="105"/>
      <c r="D314" s="107">
        <f t="shared" si="56"/>
        <v>0</v>
      </c>
      <c r="E314" s="107">
        <f t="shared" si="56"/>
        <v>0</v>
      </c>
      <c r="F314" s="27">
        <f t="shared" si="57"/>
        <v>0</v>
      </c>
      <c r="G314" s="27">
        <f t="shared" si="57"/>
        <v>0</v>
      </c>
      <c r="H314" s="27">
        <f t="shared" si="60"/>
        <v>0</v>
      </c>
      <c r="I314" s="27">
        <f t="shared" si="61"/>
        <v>0</v>
      </c>
      <c r="J314" s="27">
        <f t="shared" si="62"/>
        <v>0</v>
      </c>
      <c r="K314" s="27">
        <f t="shared" si="63"/>
        <v>0</v>
      </c>
      <c r="L314" s="27">
        <f t="shared" si="64"/>
        <v>0</v>
      </c>
      <c r="M314" s="27">
        <f t="shared" ca="1" si="58"/>
        <v>3.2249868495307071E-3</v>
      </c>
      <c r="N314" s="27">
        <f t="shared" ca="1" si="65"/>
        <v>0</v>
      </c>
      <c r="O314" s="25">
        <f t="shared" ca="1" si="66"/>
        <v>0</v>
      </c>
      <c r="P314" s="27">
        <f t="shared" ca="1" si="67"/>
        <v>0</v>
      </c>
      <c r="Q314" s="27">
        <f t="shared" ca="1" si="68"/>
        <v>0</v>
      </c>
      <c r="R314">
        <f t="shared" ca="1" si="59"/>
        <v>-3.2249868495307071E-3</v>
      </c>
    </row>
    <row r="315" spans="1:18" x14ac:dyDescent="0.2">
      <c r="A315" s="105"/>
      <c r="B315" s="105"/>
      <c r="C315" s="105"/>
      <c r="D315" s="107">
        <f t="shared" si="56"/>
        <v>0</v>
      </c>
      <c r="E315" s="107">
        <f t="shared" si="56"/>
        <v>0</v>
      </c>
      <c r="F315" s="27">
        <f t="shared" si="57"/>
        <v>0</v>
      </c>
      <c r="G315" s="27">
        <f t="shared" si="57"/>
        <v>0</v>
      </c>
      <c r="H315" s="27">
        <f t="shared" si="60"/>
        <v>0</v>
      </c>
      <c r="I315" s="27">
        <f t="shared" si="61"/>
        <v>0</v>
      </c>
      <c r="J315" s="27">
        <f t="shared" si="62"/>
        <v>0</v>
      </c>
      <c r="K315" s="27">
        <f t="shared" si="63"/>
        <v>0</v>
      </c>
      <c r="L315" s="27">
        <f t="shared" si="64"/>
        <v>0</v>
      </c>
      <c r="M315" s="27">
        <f t="shared" ca="1" si="58"/>
        <v>3.2249868495307071E-3</v>
      </c>
      <c r="N315" s="27">
        <f t="shared" ca="1" si="65"/>
        <v>0</v>
      </c>
      <c r="O315" s="25">
        <f t="shared" ca="1" si="66"/>
        <v>0</v>
      </c>
      <c r="P315" s="27">
        <f t="shared" ca="1" si="67"/>
        <v>0</v>
      </c>
      <c r="Q315" s="27">
        <f t="shared" ca="1" si="68"/>
        <v>0</v>
      </c>
      <c r="R315">
        <f t="shared" ca="1" si="59"/>
        <v>-3.2249868495307071E-3</v>
      </c>
    </row>
    <row r="316" spans="1:18" x14ac:dyDescent="0.2">
      <c r="A316" s="105"/>
      <c r="B316" s="105"/>
      <c r="C316" s="105"/>
      <c r="D316" s="107">
        <f t="shared" si="56"/>
        <v>0</v>
      </c>
      <c r="E316" s="107">
        <f t="shared" si="56"/>
        <v>0</v>
      </c>
      <c r="F316" s="27">
        <f t="shared" si="57"/>
        <v>0</v>
      </c>
      <c r="G316" s="27">
        <f t="shared" si="57"/>
        <v>0</v>
      </c>
      <c r="H316" s="27">
        <f t="shared" si="60"/>
        <v>0</v>
      </c>
      <c r="I316" s="27">
        <f t="shared" si="61"/>
        <v>0</v>
      </c>
      <c r="J316" s="27">
        <f t="shared" si="62"/>
        <v>0</v>
      </c>
      <c r="K316" s="27">
        <f t="shared" si="63"/>
        <v>0</v>
      </c>
      <c r="L316" s="27">
        <f t="shared" si="64"/>
        <v>0</v>
      </c>
      <c r="M316" s="27">
        <f t="shared" ca="1" si="58"/>
        <v>3.2249868495307071E-3</v>
      </c>
      <c r="N316" s="27">
        <f t="shared" ca="1" si="65"/>
        <v>0</v>
      </c>
      <c r="O316" s="25">
        <f t="shared" ca="1" si="66"/>
        <v>0</v>
      </c>
      <c r="P316" s="27">
        <f t="shared" ca="1" si="67"/>
        <v>0</v>
      </c>
      <c r="Q316" s="27">
        <f t="shared" ca="1" si="68"/>
        <v>0</v>
      </c>
      <c r="R316">
        <f t="shared" ca="1" si="59"/>
        <v>-3.2249868495307071E-3</v>
      </c>
    </row>
    <row r="317" spans="1:18" x14ac:dyDescent="0.2">
      <c r="A317" s="105"/>
      <c r="B317" s="105"/>
      <c r="C317" s="105"/>
      <c r="D317" s="107">
        <f t="shared" si="56"/>
        <v>0</v>
      </c>
      <c r="E317" s="107">
        <f t="shared" si="56"/>
        <v>0</v>
      </c>
      <c r="F317" s="27">
        <f t="shared" si="57"/>
        <v>0</v>
      </c>
      <c r="G317" s="27">
        <f t="shared" si="57"/>
        <v>0</v>
      </c>
      <c r="H317" s="27">
        <f t="shared" si="60"/>
        <v>0</v>
      </c>
      <c r="I317" s="27">
        <f t="shared" si="61"/>
        <v>0</v>
      </c>
      <c r="J317" s="27">
        <f t="shared" si="62"/>
        <v>0</v>
      </c>
      <c r="K317" s="27">
        <f t="shared" si="63"/>
        <v>0</v>
      </c>
      <c r="L317" s="27">
        <f t="shared" si="64"/>
        <v>0</v>
      </c>
      <c r="M317" s="27">
        <f t="shared" ca="1" si="58"/>
        <v>3.2249868495307071E-3</v>
      </c>
      <c r="N317" s="27">
        <f t="shared" ca="1" si="65"/>
        <v>0</v>
      </c>
      <c r="O317" s="25">
        <f t="shared" ca="1" si="66"/>
        <v>0</v>
      </c>
      <c r="P317" s="27">
        <f t="shared" ca="1" si="67"/>
        <v>0</v>
      </c>
      <c r="Q317" s="27">
        <f t="shared" ca="1" si="68"/>
        <v>0</v>
      </c>
      <c r="R317">
        <f t="shared" ca="1" si="59"/>
        <v>-3.2249868495307071E-3</v>
      </c>
    </row>
    <row r="318" spans="1:18" x14ac:dyDescent="0.2">
      <c r="A318" s="105"/>
      <c r="B318" s="105"/>
      <c r="C318" s="105"/>
      <c r="D318" s="107">
        <f t="shared" si="56"/>
        <v>0</v>
      </c>
      <c r="E318" s="107">
        <f t="shared" si="56"/>
        <v>0</v>
      </c>
      <c r="F318" s="27">
        <f t="shared" si="57"/>
        <v>0</v>
      </c>
      <c r="G318" s="27">
        <f t="shared" si="57"/>
        <v>0</v>
      </c>
      <c r="H318" s="27">
        <f t="shared" si="60"/>
        <v>0</v>
      </c>
      <c r="I318" s="27">
        <f t="shared" si="61"/>
        <v>0</v>
      </c>
      <c r="J318" s="27">
        <f t="shared" si="62"/>
        <v>0</v>
      </c>
      <c r="K318" s="27">
        <f t="shared" si="63"/>
        <v>0</v>
      </c>
      <c r="L318" s="27">
        <f t="shared" si="64"/>
        <v>0</v>
      </c>
      <c r="M318" s="27">
        <f t="shared" ca="1" si="58"/>
        <v>3.2249868495307071E-3</v>
      </c>
      <c r="N318" s="27">
        <f t="shared" ca="1" si="65"/>
        <v>0</v>
      </c>
      <c r="O318" s="25">
        <f t="shared" ca="1" si="66"/>
        <v>0</v>
      </c>
      <c r="P318" s="27">
        <f t="shared" ca="1" si="67"/>
        <v>0</v>
      </c>
      <c r="Q318" s="27">
        <f t="shared" ca="1" si="68"/>
        <v>0</v>
      </c>
      <c r="R318">
        <f t="shared" ca="1" si="59"/>
        <v>-3.2249868495307071E-3</v>
      </c>
    </row>
    <row r="319" spans="1:18" x14ac:dyDescent="0.2">
      <c r="A319" s="105"/>
      <c r="B319" s="105"/>
      <c r="C319" s="105"/>
      <c r="D319" s="107">
        <f t="shared" si="56"/>
        <v>0</v>
      </c>
      <c r="E319" s="107">
        <f t="shared" si="56"/>
        <v>0</v>
      </c>
      <c r="F319" s="27">
        <f t="shared" si="57"/>
        <v>0</v>
      </c>
      <c r="G319" s="27">
        <f t="shared" si="57"/>
        <v>0</v>
      </c>
      <c r="H319" s="27">
        <f t="shared" si="60"/>
        <v>0</v>
      </c>
      <c r="I319" s="27">
        <f t="shared" si="61"/>
        <v>0</v>
      </c>
      <c r="J319" s="27">
        <f t="shared" si="62"/>
        <v>0</v>
      </c>
      <c r="K319" s="27">
        <f t="shared" si="63"/>
        <v>0</v>
      </c>
      <c r="L319" s="27">
        <f t="shared" si="64"/>
        <v>0</v>
      </c>
      <c r="M319" s="27">
        <f t="shared" ca="1" si="58"/>
        <v>3.2249868495307071E-3</v>
      </c>
      <c r="N319" s="27">
        <f t="shared" ca="1" si="65"/>
        <v>0</v>
      </c>
      <c r="O319" s="25">
        <f t="shared" ca="1" si="66"/>
        <v>0</v>
      </c>
      <c r="P319" s="27">
        <f t="shared" ca="1" si="67"/>
        <v>0</v>
      </c>
      <c r="Q319" s="27">
        <f t="shared" ca="1" si="68"/>
        <v>0</v>
      </c>
      <c r="R319">
        <f t="shared" ca="1" si="59"/>
        <v>-3.2249868495307071E-3</v>
      </c>
    </row>
    <row r="320" spans="1:18" x14ac:dyDescent="0.2">
      <c r="A320" s="105"/>
      <c r="B320" s="105"/>
      <c r="C320" s="105"/>
      <c r="D320" s="107">
        <f t="shared" si="56"/>
        <v>0</v>
      </c>
      <c r="E320" s="107">
        <f t="shared" si="56"/>
        <v>0</v>
      </c>
      <c r="F320" s="27">
        <f t="shared" si="57"/>
        <v>0</v>
      </c>
      <c r="G320" s="27">
        <f t="shared" si="57"/>
        <v>0</v>
      </c>
      <c r="H320" s="27">
        <f t="shared" si="60"/>
        <v>0</v>
      </c>
      <c r="I320" s="27">
        <f t="shared" si="61"/>
        <v>0</v>
      </c>
      <c r="J320" s="27">
        <f t="shared" si="62"/>
        <v>0</v>
      </c>
      <c r="K320" s="27">
        <f t="shared" si="63"/>
        <v>0</v>
      </c>
      <c r="L320" s="27">
        <f t="shared" si="64"/>
        <v>0</v>
      </c>
      <c r="M320" s="27">
        <f t="shared" ca="1" si="58"/>
        <v>3.2249868495307071E-3</v>
      </c>
      <c r="N320" s="27">
        <f t="shared" ca="1" si="65"/>
        <v>0</v>
      </c>
      <c r="O320" s="25">
        <f t="shared" ca="1" si="66"/>
        <v>0</v>
      </c>
      <c r="P320" s="27">
        <f t="shared" ca="1" si="67"/>
        <v>0</v>
      </c>
      <c r="Q320" s="27">
        <f t="shared" ca="1" si="68"/>
        <v>0</v>
      </c>
      <c r="R320">
        <f t="shared" ca="1" si="59"/>
        <v>-3.2249868495307071E-3</v>
      </c>
    </row>
    <row r="321" spans="1:18" x14ac:dyDescent="0.2">
      <c r="A321" s="105"/>
      <c r="B321" s="105"/>
      <c r="C321" s="105"/>
      <c r="D321" s="107">
        <f t="shared" si="56"/>
        <v>0</v>
      </c>
      <c r="E321" s="107">
        <f t="shared" si="56"/>
        <v>0</v>
      </c>
      <c r="F321" s="27">
        <f t="shared" si="57"/>
        <v>0</v>
      </c>
      <c r="G321" s="27">
        <f t="shared" si="57"/>
        <v>0</v>
      </c>
      <c r="H321" s="27">
        <f t="shared" si="60"/>
        <v>0</v>
      </c>
      <c r="I321" s="27">
        <f t="shared" si="61"/>
        <v>0</v>
      </c>
      <c r="J321" s="27">
        <f t="shared" si="62"/>
        <v>0</v>
      </c>
      <c r="K321" s="27">
        <f t="shared" si="63"/>
        <v>0</v>
      </c>
      <c r="L321" s="27">
        <f t="shared" si="64"/>
        <v>0</v>
      </c>
      <c r="M321" s="27">
        <f t="shared" ca="1" si="58"/>
        <v>3.2249868495307071E-3</v>
      </c>
      <c r="N321" s="27">
        <f t="shared" ca="1" si="65"/>
        <v>0</v>
      </c>
      <c r="O321" s="25">
        <f t="shared" ca="1" si="66"/>
        <v>0</v>
      </c>
      <c r="P321" s="27">
        <f t="shared" ca="1" si="67"/>
        <v>0</v>
      </c>
      <c r="Q321" s="27">
        <f t="shared" ca="1" si="68"/>
        <v>0</v>
      </c>
      <c r="R321">
        <f t="shared" ca="1" si="59"/>
        <v>-3.2249868495307071E-3</v>
      </c>
    </row>
    <row r="322" spans="1:18" x14ac:dyDescent="0.2">
      <c r="A322" s="105"/>
      <c r="B322" s="105"/>
      <c r="C322" s="105"/>
      <c r="D322" s="107">
        <f t="shared" si="56"/>
        <v>0</v>
      </c>
      <c r="E322" s="107">
        <f t="shared" si="56"/>
        <v>0</v>
      </c>
      <c r="F322" s="27">
        <f t="shared" si="57"/>
        <v>0</v>
      </c>
      <c r="G322" s="27">
        <f t="shared" si="57"/>
        <v>0</v>
      </c>
      <c r="H322" s="27">
        <f t="shared" si="60"/>
        <v>0</v>
      </c>
      <c r="I322" s="27">
        <f t="shared" si="61"/>
        <v>0</v>
      </c>
      <c r="J322" s="27">
        <f t="shared" si="62"/>
        <v>0</v>
      </c>
      <c r="K322" s="27">
        <f t="shared" si="63"/>
        <v>0</v>
      </c>
      <c r="L322" s="27">
        <f t="shared" si="64"/>
        <v>0</v>
      </c>
      <c r="M322" s="27">
        <f t="shared" ca="1" si="58"/>
        <v>3.2249868495307071E-3</v>
      </c>
      <c r="N322" s="27">
        <f t="shared" ca="1" si="65"/>
        <v>0</v>
      </c>
      <c r="O322" s="25">
        <f t="shared" ca="1" si="66"/>
        <v>0</v>
      </c>
      <c r="P322" s="27">
        <f t="shared" ca="1" si="67"/>
        <v>0</v>
      </c>
      <c r="Q322" s="27">
        <f t="shared" ca="1" si="68"/>
        <v>0</v>
      </c>
      <c r="R322">
        <f t="shared" ca="1" si="59"/>
        <v>-3.2249868495307071E-3</v>
      </c>
    </row>
    <row r="323" spans="1:18" x14ac:dyDescent="0.2">
      <c r="A323" s="105"/>
      <c r="B323" s="105"/>
      <c r="C323" s="105"/>
      <c r="D323" s="107">
        <f t="shared" si="56"/>
        <v>0</v>
      </c>
      <c r="E323" s="107">
        <f t="shared" si="56"/>
        <v>0</v>
      </c>
      <c r="F323" s="27">
        <f t="shared" si="57"/>
        <v>0</v>
      </c>
      <c r="G323" s="27">
        <f t="shared" si="57"/>
        <v>0</v>
      </c>
      <c r="H323" s="27">
        <f t="shared" si="60"/>
        <v>0</v>
      </c>
      <c r="I323" s="27">
        <f t="shared" si="61"/>
        <v>0</v>
      </c>
      <c r="J323" s="27">
        <f t="shared" si="62"/>
        <v>0</v>
      </c>
      <c r="K323" s="27">
        <f t="shared" si="63"/>
        <v>0</v>
      </c>
      <c r="L323" s="27">
        <f t="shared" si="64"/>
        <v>0</v>
      </c>
      <c r="M323" s="27">
        <f t="shared" ca="1" si="58"/>
        <v>3.2249868495307071E-3</v>
      </c>
      <c r="N323" s="27">
        <f t="shared" ca="1" si="65"/>
        <v>0</v>
      </c>
      <c r="O323" s="25">
        <f t="shared" ca="1" si="66"/>
        <v>0</v>
      </c>
      <c r="P323" s="27">
        <f t="shared" ca="1" si="67"/>
        <v>0</v>
      </c>
      <c r="Q323" s="27">
        <f t="shared" ca="1" si="68"/>
        <v>0</v>
      </c>
      <c r="R323">
        <f t="shared" ca="1" si="59"/>
        <v>-3.2249868495307071E-3</v>
      </c>
    </row>
    <row r="324" spans="1:18" x14ac:dyDescent="0.2">
      <c r="A324" s="105"/>
      <c r="B324" s="105"/>
      <c r="C324" s="105"/>
      <c r="D324" s="107">
        <f t="shared" si="56"/>
        <v>0</v>
      </c>
      <c r="E324" s="107">
        <f t="shared" si="56"/>
        <v>0</v>
      </c>
      <c r="F324" s="27">
        <f t="shared" si="57"/>
        <v>0</v>
      </c>
      <c r="G324" s="27">
        <f t="shared" si="57"/>
        <v>0</v>
      </c>
      <c r="H324" s="27">
        <f t="shared" si="60"/>
        <v>0</v>
      </c>
      <c r="I324" s="27">
        <f t="shared" si="61"/>
        <v>0</v>
      </c>
      <c r="J324" s="27">
        <f t="shared" si="62"/>
        <v>0</v>
      </c>
      <c r="K324" s="27">
        <f t="shared" si="63"/>
        <v>0</v>
      </c>
      <c r="L324" s="27">
        <f t="shared" si="64"/>
        <v>0</v>
      </c>
      <c r="M324" s="27">
        <f t="shared" ca="1" si="58"/>
        <v>3.2249868495307071E-3</v>
      </c>
      <c r="N324" s="27">
        <f t="shared" ca="1" si="65"/>
        <v>0</v>
      </c>
      <c r="O324" s="25">
        <f t="shared" ca="1" si="66"/>
        <v>0</v>
      </c>
      <c r="P324" s="27">
        <f t="shared" ca="1" si="67"/>
        <v>0</v>
      </c>
      <c r="Q324" s="27">
        <f t="shared" ca="1" si="68"/>
        <v>0</v>
      </c>
      <c r="R324">
        <f t="shared" ca="1" si="59"/>
        <v>-3.2249868495307071E-3</v>
      </c>
    </row>
    <row r="325" spans="1:18" x14ac:dyDescent="0.2">
      <c r="A325" s="105"/>
      <c r="B325" s="105"/>
      <c r="C325" s="105"/>
      <c r="D325" s="107">
        <f t="shared" si="56"/>
        <v>0</v>
      </c>
      <c r="E325" s="107">
        <f t="shared" si="56"/>
        <v>0</v>
      </c>
      <c r="F325" s="27">
        <f t="shared" si="57"/>
        <v>0</v>
      </c>
      <c r="G325" s="27">
        <f t="shared" si="57"/>
        <v>0</v>
      </c>
      <c r="H325" s="27">
        <f t="shared" si="60"/>
        <v>0</v>
      </c>
      <c r="I325" s="27">
        <f t="shared" si="61"/>
        <v>0</v>
      </c>
      <c r="J325" s="27">
        <f t="shared" si="62"/>
        <v>0</v>
      </c>
      <c r="K325" s="27">
        <f t="shared" si="63"/>
        <v>0</v>
      </c>
      <c r="L325" s="27">
        <f t="shared" si="64"/>
        <v>0</v>
      </c>
      <c r="M325" s="27">
        <f t="shared" ca="1" si="58"/>
        <v>3.2249868495307071E-3</v>
      </c>
      <c r="N325" s="27">
        <f t="shared" ca="1" si="65"/>
        <v>0</v>
      </c>
      <c r="O325" s="25">
        <f t="shared" ca="1" si="66"/>
        <v>0</v>
      </c>
      <c r="P325" s="27">
        <f t="shared" ca="1" si="67"/>
        <v>0</v>
      </c>
      <c r="Q325" s="27">
        <f t="shared" ca="1" si="68"/>
        <v>0</v>
      </c>
      <c r="R325">
        <f t="shared" ca="1" si="59"/>
        <v>-3.2249868495307071E-3</v>
      </c>
    </row>
    <row r="326" spans="1:18" x14ac:dyDescent="0.2">
      <c r="A326" s="105"/>
      <c r="B326" s="105"/>
      <c r="C326" s="105"/>
      <c r="D326" s="107">
        <f t="shared" si="56"/>
        <v>0</v>
      </c>
      <c r="E326" s="107">
        <f t="shared" si="56"/>
        <v>0</v>
      </c>
      <c r="F326" s="27">
        <f t="shared" si="57"/>
        <v>0</v>
      </c>
      <c r="G326" s="27">
        <f t="shared" si="57"/>
        <v>0</v>
      </c>
      <c r="H326" s="27">
        <f t="shared" si="60"/>
        <v>0</v>
      </c>
      <c r="I326" s="27">
        <f t="shared" si="61"/>
        <v>0</v>
      </c>
      <c r="J326" s="27">
        <f t="shared" si="62"/>
        <v>0</v>
      </c>
      <c r="K326" s="27">
        <f t="shared" si="63"/>
        <v>0</v>
      </c>
      <c r="L326" s="27">
        <f t="shared" si="64"/>
        <v>0</v>
      </c>
      <c r="M326" s="27">
        <f t="shared" ca="1" si="58"/>
        <v>3.2249868495307071E-3</v>
      </c>
      <c r="N326" s="27">
        <f t="shared" ca="1" si="65"/>
        <v>0</v>
      </c>
      <c r="O326" s="25">
        <f t="shared" ca="1" si="66"/>
        <v>0</v>
      </c>
      <c r="P326" s="27">
        <f t="shared" ca="1" si="67"/>
        <v>0</v>
      </c>
      <c r="Q326" s="27">
        <f t="shared" ca="1" si="68"/>
        <v>0</v>
      </c>
      <c r="R326">
        <f t="shared" ca="1" si="59"/>
        <v>-3.2249868495307071E-3</v>
      </c>
    </row>
    <row r="327" spans="1:18" x14ac:dyDescent="0.2">
      <c r="A327" s="105"/>
      <c r="B327" s="105"/>
      <c r="C327" s="105"/>
      <c r="D327" s="107">
        <f t="shared" si="56"/>
        <v>0</v>
      </c>
      <c r="E327" s="107">
        <f t="shared" si="56"/>
        <v>0</v>
      </c>
      <c r="F327" s="27">
        <f t="shared" si="57"/>
        <v>0</v>
      </c>
      <c r="G327" s="27">
        <f t="shared" si="57"/>
        <v>0</v>
      </c>
      <c r="H327" s="27">
        <f t="shared" si="60"/>
        <v>0</v>
      </c>
      <c r="I327" s="27">
        <f t="shared" si="61"/>
        <v>0</v>
      </c>
      <c r="J327" s="27">
        <f t="shared" si="62"/>
        <v>0</v>
      </c>
      <c r="K327" s="27">
        <f t="shared" si="63"/>
        <v>0</v>
      </c>
      <c r="L327" s="27">
        <f t="shared" si="64"/>
        <v>0</v>
      </c>
      <c r="M327" s="27">
        <f t="shared" ca="1" si="58"/>
        <v>3.2249868495307071E-3</v>
      </c>
      <c r="N327" s="27">
        <f t="shared" ca="1" si="65"/>
        <v>0</v>
      </c>
      <c r="O327" s="25">
        <f t="shared" ca="1" si="66"/>
        <v>0</v>
      </c>
      <c r="P327" s="27">
        <f t="shared" ca="1" si="67"/>
        <v>0</v>
      </c>
      <c r="Q327" s="27">
        <f t="shared" ca="1" si="68"/>
        <v>0</v>
      </c>
      <c r="R327">
        <f t="shared" ca="1" si="59"/>
        <v>-3.2249868495307071E-3</v>
      </c>
    </row>
    <row r="328" spans="1:18" x14ac:dyDescent="0.2">
      <c r="A328" s="105"/>
      <c r="B328" s="105"/>
      <c r="C328" s="105"/>
      <c r="D328" s="107">
        <f t="shared" si="56"/>
        <v>0</v>
      </c>
      <c r="E328" s="107">
        <f t="shared" si="56"/>
        <v>0</v>
      </c>
      <c r="F328" s="27">
        <f t="shared" si="57"/>
        <v>0</v>
      </c>
      <c r="G328" s="27">
        <f t="shared" si="57"/>
        <v>0</v>
      </c>
      <c r="H328" s="27">
        <f t="shared" si="60"/>
        <v>0</v>
      </c>
      <c r="I328" s="27">
        <f t="shared" si="61"/>
        <v>0</v>
      </c>
      <c r="J328" s="27">
        <f t="shared" si="62"/>
        <v>0</v>
      </c>
      <c r="K328" s="27">
        <f t="shared" si="63"/>
        <v>0</v>
      </c>
      <c r="L328" s="27">
        <f t="shared" si="64"/>
        <v>0</v>
      </c>
      <c r="M328" s="27">
        <f t="shared" ca="1" si="58"/>
        <v>3.2249868495307071E-3</v>
      </c>
      <c r="N328" s="27">
        <f t="shared" ca="1" si="65"/>
        <v>0</v>
      </c>
      <c r="O328" s="25">
        <f t="shared" ca="1" si="66"/>
        <v>0</v>
      </c>
      <c r="P328" s="27">
        <f t="shared" ca="1" si="67"/>
        <v>0</v>
      </c>
      <c r="Q328" s="27">
        <f t="shared" ca="1" si="68"/>
        <v>0</v>
      </c>
      <c r="R328">
        <f t="shared" ca="1" si="59"/>
        <v>-3.2249868495307071E-3</v>
      </c>
    </row>
    <row r="329" spans="1:18" x14ac:dyDescent="0.2">
      <c r="A329" s="105"/>
      <c r="B329" s="105"/>
      <c r="C329" s="105"/>
      <c r="D329" s="107">
        <f t="shared" si="56"/>
        <v>0</v>
      </c>
      <c r="E329" s="107">
        <f t="shared" si="56"/>
        <v>0</v>
      </c>
      <c r="F329" s="27">
        <f t="shared" si="57"/>
        <v>0</v>
      </c>
      <c r="G329" s="27">
        <f t="shared" si="57"/>
        <v>0</v>
      </c>
      <c r="H329" s="27">
        <f t="shared" si="60"/>
        <v>0</v>
      </c>
      <c r="I329" s="27">
        <f t="shared" si="61"/>
        <v>0</v>
      </c>
      <c r="J329" s="27">
        <f t="shared" si="62"/>
        <v>0</v>
      </c>
      <c r="K329" s="27">
        <f t="shared" si="63"/>
        <v>0</v>
      </c>
      <c r="L329" s="27">
        <f t="shared" si="64"/>
        <v>0</v>
      </c>
      <c r="M329" s="27">
        <f t="shared" ca="1" si="58"/>
        <v>3.2249868495307071E-3</v>
      </c>
      <c r="N329" s="27">
        <f t="shared" ca="1" si="65"/>
        <v>0</v>
      </c>
      <c r="O329" s="25">
        <f t="shared" ca="1" si="66"/>
        <v>0</v>
      </c>
      <c r="P329" s="27">
        <f t="shared" ca="1" si="67"/>
        <v>0</v>
      </c>
      <c r="Q329" s="27">
        <f t="shared" ca="1" si="68"/>
        <v>0</v>
      </c>
      <c r="R329">
        <f t="shared" ca="1" si="59"/>
        <v>-3.2249868495307071E-3</v>
      </c>
    </row>
    <row r="330" spans="1:18" x14ac:dyDescent="0.2">
      <c r="A330" s="105"/>
      <c r="B330" s="105"/>
      <c r="C330" s="105"/>
      <c r="D330" s="107">
        <f t="shared" si="56"/>
        <v>0</v>
      </c>
      <c r="E330" s="107">
        <f t="shared" si="56"/>
        <v>0</v>
      </c>
      <c r="F330" s="27">
        <f t="shared" si="57"/>
        <v>0</v>
      </c>
      <c r="G330" s="27">
        <f t="shared" si="57"/>
        <v>0</v>
      </c>
      <c r="H330" s="27">
        <f t="shared" si="60"/>
        <v>0</v>
      </c>
      <c r="I330" s="27">
        <f t="shared" si="61"/>
        <v>0</v>
      </c>
      <c r="J330" s="27">
        <f t="shared" si="62"/>
        <v>0</v>
      </c>
      <c r="K330" s="27">
        <f t="shared" si="63"/>
        <v>0</v>
      </c>
      <c r="L330" s="27">
        <f t="shared" si="64"/>
        <v>0</v>
      </c>
      <c r="M330" s="27">
        <f t="shared" ca="1" si="58"/>
        <v>3.2249868495307071E-3</v>
      </c>
      <c r="N330" s="27">
        <f t="shared" ca="1" si="65"/>
        <v>0</v>
      </c>
      <c r="O330" s="25">
        <f t="shared" ca="1" si="66"/>
        <v>0</v>
      </c>
      <c r="P330" s="27">
        <f t="shared" ca="1" si="67"/>
        <v>0</v>
      </c>
      <c r="Q330" s="27">
        <f t="shared" ca="1" si="68"/>
        <v>0</v>
      </c>
      <c r="R330">
        <f t="shared" ca="1" si="59"/>
        <v>-3.2249868495307071E-3</v>
      </c>
    </row>
    <row r="331" spans="1:18" x14ac:dyDescent="0.2">
      <c r="A331" s="105"/>
      <c r="B331" s="105"/>
      <c r="C331" s="105"/>
      <c r="D331" s="107">
        <f t="shared" si="56"/>
        <v>0</v>
      </c>
      <c r="E331" s="107">
        <f t="shared" si="56"/>
        <v>0</v>
      </c>
      <c r="F331" s="27">
        <f t="shared" si="57"/>
        <v>0</v>
      </c>
      <c r="G331" s="27">
        <f t="shared" si="57"/>
        <v>0</v>
      </c>
      <c r="H331" s="27">
        <f t="shared" si="60"/>
        <v>0</v>
      </c>
      <c r="I331" s="27">
        <f t="shared" si="61"/>
        <v>0</v>
      </c>
      <c r="J331" s="27">
        <f t="shared" si="62"/>
        <v>0</v>
      </c>
      <c r="K331" s="27">
        <f t="shared" si="63"/>
        <v>0</v>
      </c>
      <c r="L331" s="27">
        <f t="shared" si="64"/>
        <v>0</v>
      </c>
      <c r="M331" s="27">
        <f t="shared" ca="1" si="58"/>
        <v>3.2249868495307071E-3</v>
      </c>
      <c r="N331" s="27">
        <f t="shared" ca="1" si="65"/>
        <v>0</v>
      </c>
      <c r="O331" s="25">
        <f t="shared" ca="1" si="66"/>
        <v>0</v>
      </c>
      <c r="P331" s="27">
        <f t="shared" ca="1" si="67"/>
        <v>0</v>
      </c>
      <c r="Q331" s="27">
        <f t="shared" ca="1" si="68"/>
        <v>0</v>
      </c>
      <c r="R331">
        <f t="shared" ca="1" si="59"/>
        <v>-3.2249868495307071E-3</v>
      </c>
    </row>
    <row r="332" spans="1:18" x14ac:dyDescent="0.2">
      <c r="A332" s="105"/>
      <c r="B332" s="105"/>
      <c r="C332" s="105"/>
      <c r="D332" s="107">
        <f t="shared" si="56"/>
        <v>0</v>
      </c>
      <c r="E332" s="107">
        <f t="shared" si="56"/>
        <v>0</v>
      </c>
      <c r="F332" s="27">
        <f t="shared" si="57"/>
        <v>0</v>
      </c>
      <c r="G332" s="27">
        <f t="shared" si="57"/>
        <v>0</v>
      </c>
      <c r="H332" s="27">
        <f t="shared" si="60"/>
        <v>0</v>
      </c>
      <c r="I332" s="27">
        <f t="shared" si="61"/>
        <v>0</v>
      </c>
      <c r="J332" s="27">
        <f t="shared" si="62"/>
        <v>0</v>
      </c>
      <c r="K332" s="27">
        <f t="shared" si="63"/>
        <v>0</v>
      </c>
      <c r="L332" s="27">
        <f t="shared" si="64"/>
        <v>0</v>
      </c>
      <c r="M332" s="27">
        <f t="shared" ca="1" si="58"/>
        <v>3.2249868495307071E-3</v>
      </c>
      <c r="N332" s="27">
        <f t="shared" ca="1" si="65"/>
        <v>0</v>
      </c>
      <c r="O332" s="25">
        <f t="shared" ca="1" si="66"/>
        <v>0</v>
      </c>
      <c r="P332" s="27">
        <f t="shared" ca="1" si="67"/>
        <v>0</v>
      </c>
      <c r="Q332" s="27">
        <f t="shared" ca="1" si="68"/>
        <v>0</v>
      </c>
      <c r="R332">
        <f t="shared" ca="1" si="59"/>
        <v>-3.2249868495307071E-3</v>
      </c>
    </row>
    <row r="333" spans="1:18" x14ac:dyDescent="0.2">
      <c r="A333" s="105"/>
      <c r="B333" s="105"/>
      <c r="C333" s="105"/>
      <c r="D333" s="107">
        <f t="shared" si="56"/>
        <v>0</v>
      </c>
      <c r="E333" s="107">
        <f t="shared" si="56"/>
        <v>0</v>
      </c>
      <c r="F333" s="27">
        <f t="shared" si="57"/>
        <v>0</v>
      </c>
      <c r="G333" s="27">
        <f t="shared" si="57"/>
        <v>0</v>
      </c>
      <c r="H333" s="27">
        <f t="shared" si="60"/>
        <v>0</v>
      </c>
      <c r="I333" s="27">
        <f t="shared" si="61"/>
        <v>0</v>
      </c>
      <c r="J333" s="27">
        <f t="shared" si="62"/>
        <v>0</v>
      </c>
      <c r="K333" s="27">
        <f t="shared" si="63"/>
        <v>0</v>
      </c>
      <c r="L333" s="27">
        <f t="shared" si="64"/>
        <v>0</v>
      </c>
      <c r="M333" s="27">
        <f t="shared" ca="1" si="58"/>
        <v>3.2249868495307071E-3</v>
      </c>
      <c r="N333" s="27">
        <f t="shared" ca="1" si="65"/>
        <v>0</v>
      </c>
      <c r="O333" s="25">
        <f t="shared" ca="1" si="66"/>
        <v>0</v>
      </c>
      <c r="P333" s="27">
        <f t="shared" ca="1" si="67"/>
        <v>0</v>
      </c>
      <c r="Q333" s="27">
        <f t="shared" ca="1" si="68"/>
        <v>0</v>
      </c>
      <c r="R333">
        <f t="shared" ca="1" si="59"/>
        <v>-3.2249868495307071E-3</v>
      </c>
    </row>
    <row r="334" spans="1:18" x14ac:dyDescent="0.2">
      <c r="A334" s="105"/>
      <c r="B334" s="105"/>
      <c r="C334" s="105"/>
      <c r="D334" s="107">
        <f t="shared" si="56"/>
        <v>0</v>
      </c>
      <c r="E334" s="107">
        <f t="shared" si="56"/>
        <v>0</v>
      </c>
      <c r="F334" s="27">
        <f t="shared" si="57"/>
        <v>0</v>
      </c>
      <c r="G334" s="27">
        <f t="shared" si="57"/>
        <v>0</v>
      </c>
      <c r="H334" s="27">
        <f t="shared" si="60"/>
        <v>0</v>
      </c>
      <c r="I334" s="27">
        <f t="shared" si="61"/>
        <v>0</v>
      </c>
      <c r="J334" s="27">
        <f t="shared" si="62"/>
        <v>0</v>
      </c>
      <c r="K334" s="27">
        <f t="shared" si="63"/>
        <v>0</v>
      </c>
      <c r="L334" s="27">
        <f t="shared" si="64"/>
        <v>0</v>
      </c>
      <c r="M334" s="27">
        <f t="shared" ca="1" si="58"/>
        <v>3.2249868495307071E-3</v>
      </c>
      <c r="N334" s="27">
        <f t="shared" ca="1" si="65"/>
        <v>0</v>
      </c>
      <c r="O334" s="25">
        <f t="shared" ca="1" si="66"/>
        <v>0</v>
      </c>
      <c r="P334" s="27">
        <f t="shared" ca="1" si="67"/>
        <v>0</v>
      </c>
      <c r="Q334" s="27">
        <f t="shared" ca="1" si="68"/>
        <v>0</v>
      </c>
      <c r="R334">
        <f t="shared" ca="1" si="59"/>
        <v>-3.2249868495307071E-3</v>
      </c>
    </row>
    <row r="335" spans="1:18" x14ac:dyDescent="0.2">
      <c r="A335" s="105"/>
      <c r="B335" s="105"/>
      <c r="C335" s="105"/>
      <c r="D335" s="107">
        <f>A335/A$18</f>
        <v>0</v>
      </c>
      <c r="E335" s="107">
        <f>B335/B$18</f>
        <v>0</v>
      </c>
      <c r="F335" s="27">
        <f>$C335*D335</f>
        <v>0</v>
      </c>
      <c r="G335" s="27">
        <f>$C335*E335</f>
        <v>0</v>
      </c>
      <c r="H335" s="27">
        <f>C335*D335*D335</f>
        <v>0</v>
      </c>
      <c r="I335" s="27">
        <f>C335*D335*D335*D335</f>
        <v>0</v>
      </c>
      <c r="J335" s="27">
        <f>C335*D335*D335*D335*D335</f>
        <v>0</v>
      </c>
      <c r="K335" s="27">
        <f>C335*E335*D335</f>
        <v>0</v>
      </c>
      <c r="L335" s="27">
        <f>C335*E335*D335*D335</f>
        <v>0</v>
      </c>
      <c r="M335" s="27">
        <f t="shared" ca="1" si="58"/>
        <v>3.2249868495307071E-3</v>
      </c>
      <c r="N335" s="27">
        <f ca="1">C335*(M335-E335)^2</f>
        <v>0</v>
      </c>
      <c r="O335" s="25">
        <f ca="1">(C335*O$1-O$2*F335+O$3*H335)^2</f>
        <v>0</v>
      </c>
      <c r="P335" s="27">
        <f ca="1">(-C335*O$2+O$4*F335-O$5*H335)^2</f>
        <v>0</v>
      </c>
      <c r="Q335" s="27">
        <f ca="1">+(C335*O$3-F335*O$5+H335*O$6)^2</f>
        <v>0</v>
      </c>
      <c r="R335">
        <f t="shared" ca="1" si="59"/>
        <v>-3.2249868495307071E-3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8"/>
  <sheetViews>
    <sheetView workbookViewId="0"/>
  </sheetViews>
  <sheetFormatPr defaultRowHeight="12.75" x14ac:dyDescent="0.2"/>
  <cols>
    <col min="1" max="1" width="16.42578125" style="1" customWidth="1"/>
    <col min="2" max="2" width="5.28515625" style="1" customWidth="1"/>
    <col min="4" max="4" width="6.140625" style="1" customWidth="1"/>
    <col min="5" max="5" width="19.140625" style="1" customWidth="1"/>
    <col min="6" max="8" width="26.7109375" style="1" customWidth="1"/>
    <col min="11" max="11" width="15.5703125" style="1" customWidth="1"/>
    <col min="12" max="12" width="15" style="1" customWidth="1"/>
  </cols>
  <sheetData>
    <row r="1" spans="1:12" ht="15.75" x14ac:dyDescent="0.25">
      <c r="A1" s="108" t="s">
        <v>179</v>
      </c>
    </row>
    <row r="3" spans="1:12" x14ac:dyDescent="0.2">
      <c r="A3" s="109" t="s">
        <v>180</v>
      </c>
    </row>
    <row r="11" spans="1:12" s="112" customFormat="1" ht="12.75" customHeight="1" x14ac:dyDescent="0.2">
      <c r="A11" s="110" t="s">
        <v>47</v>
      </c>
      <c r="B11" s="111" t="str">
        <f t="shared" ref="B11:B42" si="0">IF(G11=INT(G11),"I","II")</f>
        <v>I</v>
      </c>
      <c r="C11" s="112">
        <v>28333.323</v>
      </c>
      <c r="D11" s="113" t="s">
        <v>35</v>
      </c>
      <c r="E11" s="112">
        <f>VLOOKUP(C11,Active!C$21:E$73,3,FALSE)</f>
        <v>-54267.196873666166</v>
      </c>
      <c r="F11" s="113" t="s">
        <v>181</v>
      </c>
      <c r="G11" s="114">
        <v>0</v>
      </c>
      <c r="H11" s="114" t="s">
        <v>182</v>
      </c>
      <c r="J11" s="113"/>
      <c r="L11" s="115" t="s">
        <v>183</v>
      </c>
    </row>
    <row r="12" spans="1:12" s="112" customFormat="1" ht="12.75" customHeight="1" x14ac:dyDescent="0.2">
      <c r="A12" s="110" t="s">
        <v>47</v>
      </c>
      <c r="B12" s="111" t="str">
        <f t="shared" si="0"/>
        <v>I</v>
      </c>
      <c r="C12" s="112">
        <v>28334.252</v>
      </c>
      <c r="D12" s="113" t="s">
        <v>35</v>
      </c>
      <c r="E12" s="112">
        <f>VLOOKUP(C12,Active!C$21:E$73,3,FALSE)</f>
        <v>-54265.20430771738</v>
      </c>
      <c r="F12" s="113" t="s">
        <v>184</v>
      </c>
      <c r="G12" s="114">
        <v>2</v>
      </c>
      <c r="H12" s="114" t="s">
        <v>185</v>
      </c>
      <c r="J12" s="113"/>
      <c r="L12" s="115" t="s">
        <v>183</v>
      </c>
    </row>
    <row r="13" spans="1:12" s="112" customFormat="1" ht="12.75" customHeight="1" x14ac:dyDescent="0.2">
      <c r="A13" s="110" t="s">
        <v>47</v>
      </c>
      <c r="B13" s="111" t="str">
        <f t="shared" si="0"/>
        <v>I</v>
      </c>
      <c r="C13" s="112">
        <v>28335.192999999999</v>
      </c>
      <c r="D13" s="113" t="s">
        <v>35</v>
      </c>
      <c r="E13" s="112">
        <f>VLOOKUP(C13,Active!C$21:E$73,3,FALSE)</f>
        <v>-54263.186003564741</v>
      </c>
      <c r="F13" s="113" t="s">
        <v>186</v>
      </c>
      <c r="G13" s="114">
        <v>4</v>
      </c>
      <c r="H13" s="114" t="s">
        <v>187</v>
      </c>
      <c r="J13" s="113"/>
      <c r="L13" s="115" t="s">
        <v>183</v>
      </c>
    </row>
    <row r="14" spans="1:12" s="112" customFormat="1" ht="12.75" customHeight="1" x14ac:dyDescent="0.2">
      <c r="A14" s="110" t="s">
        <v>47</v>
      </c>
      <c r="B14" s="111" t="str">
        <f t="shared" si="0"/>
        <v>I</v>
      </c>
      <c r="C14" s="112">
        <v>28339.397000000001</v>
      </c>
      <c r="D14" s="113" t="s">
        <v>35</v>
      </c>
      <c r="E14" s="112">
        <f>VLOOKUP(C14,Active!C$21:E$73,3,FALSE)</f>
        <v>-54254.169052812649</v>
      </c>
      <c r="F14" s="113" t="s">
        <v>188</v>
      </c>
      <c r="G14" s="114">
        <v>13</v>
      </c>
      <c r="H14" s="114" t="s">
        <v>189</v>
      </c>
      <c r="J14" s="113"/>
      <c r="L14" s="115" t="s">
        <v>183</v>
      </c>
    </row>
    <row r="15" spans="1:12" s="112" customFormat="1" ht="12.75" customHeight="1" x14ac:dyDescent="0.2">
      <c r="A15" s="110" t="s">
        <v>47</v>
      </c>
      <c r="B15" s="111" t="str">
        <f t="shared" si="0"/>
        <v>I</v>
      </c>
      <c r="C15" s="112">
        <v>28347.303</v>
      </c>
      <c r="D15" s="113" t="s">
        <v>35</v>
      </c>
      <c r="E15" s="112">
        <f>VLOOKUP(C15,Active!C$21:E$73,3,FALSE)</f>
        <v>-54237.211866169921</v>
      </c>
      <c r="F15" s="113" t="s">
        <v>190</v>
      </c>
      <c r="G15" s="114">
        <v>30</v>
      </c>
      <c r="H15" s="114" t="s">
        <v>191</v>
      </c>
      <c r="J15" s="113"/>
      <c r="L15" s="115" t="s">
        <v>183</v>
      </c>
    </row>
    <row r="16" spans="1:12" s="112" customFormat="1" ht="12.75" customHeight="1" x14ac:dyDescent="0.2">
      <c r="A16" s="110" t="s">
        <v>47</v>
      </c>
      <c r="B16" s="111" t="str">
        <f t="shared" si="0"/>
        <v>I</v>
      </c>
      <c r="C16" s="112">
        <v>28574.215</v>
      </c>
      <c r="D16" s="113" t="s">
        <v>35</v>
      </c>
      <c r="E16" s="112">
        <f>VLOOKUP(C16,Active!C$21:E$73,3,FALSE)</f>
        <v>-53750.519589990414</v>
      </c>
      <c r="F16" s="113" t="s">
        <v>192</v>
      </c>
      <c r="G16" s="114">
        <v>517</v>
      </c>
      <c r="H16" s="114" t="s">
        <v>193</v>
      </c>
      <c r="J16" s="113"/>
      <c r="L16" s="115" t="s">
        <v>194</v>
      </c>
    </row>
    <row r="17" spans="1:12" s="112" customFormat="1" ht="12.75" customHeight="1" x14ac:dyDescent="0.2">
      <c r="A17" s="110" t="s">
        <v>47</v>
      </c>
      <c r="B17" s="111" t="str">
        <f t="shared" si="0"/>
        <v>I</v>
      </c>
      <c r="C17" s="112">
        <v>29024.282999999999</v>
      </c>
      <c r="D17" s="113" t="s">
        <v>35</v>
      </c>
      <c r="E17" s="112">
        <f>VLOOKUP(C17,Active!C$21:E$73,3,FALSE)</f>
        <v>-52785.191095439404</v>
      </c>
      <c r="F17" s="113" t="s">
        <v>195</v>
      </c>
      <c r="G17" s="114">
        <v>1483</v>
      </c>
      <c r="H17" s="114" t="s">
        <v>196</v>
      </c>
      <c r="J17" s="113"/>
      <c r="L17" s="115" t="s">
        <v>194</v>
      </c>
    </row>
    <row r="18" spans="1:12" s="112" customFormat="1" ht="12.75" customHeight="1" x14ac:dyDescent="0.2">
      <c r="A18" s="110" t="s">
        <v>47</v>
      </c>
      <c r="B18" s="111" t="str">
        <f t="shared" si="0"/>
        <v>I</v>
      </c>
      <c r="C18" s="112">
        <v>29038.291000000001</v>
      </c>
      <c r="D18" s="113" t="s">
        <v>35</v>
      </c>
      <c r="E18" s="112">
        <f>VLOOKUP(C18,Active!C$21:E$73,3,FALSE)</f>
        <v>-52755.146032134144</v>
      </c>
      <c r="F18" s="113" t="s">
        <v>197</v>
      </c>
      <c r="G18" s="114">
        <v>1513</v>
      </c>
      <c r="H18" s="114" t="s">
        <v>198</v>
      </c>
      <c r="J18" s="113"/>
      <c r="L18" s="115" t="s">
        <v>194</v>
      </c>
    </row>
    <row r="19" spans="1:12" s="112" customFormat="1" ht="12.75" customHeight="1" x14ac:dyDescent="0.2">
      <c r="A19" s="110" t="s">
        <v>47</v>
      </c>
      <c r="B19" s="111" t="str">
        <f t="shared" si="0"/>
        <v>I</v>
      </c>
      <c r="C19" s="112">
        <v>29039.205999999998</v>
      </c>
      <c r="D19" s="113" t="s">
        <v>35</v>
      </c>
      <c r="E19" s="112">
        <f>VLOOKUP(C19,Active!C$21:E$73,3,FALSE)</f>
        <v>-52753.18349408987</v>
      </c>
      <c r="F19" s="113" t="s">
        <v>199</v>
      </c>
      <c r="G19" s="114">
        <v>1515</v>
      </c>
      <c r="H19" s="114" t="s">
        <v>200</v>
      </c>
      <c r="J19" s="113"/>
      <c r="L19" s="115" t="s">
        <v>194</v>
      </c>
    </row>
    <row r="20" spans="1:12" s="112" customFormat="1" ht="12.75" customHeight="1" x14ac:dyDescent="0.2">
      <c r="A20" s="110" t="s">
        <v>47</v>
      </c>
      <c r="B20" s="111" t="str">
        <f t="shared" si="0"/>
        <v>I</v>
      </c>
      <c r="C20" s="112">
        <v>29045.253000000001</v>
      </c>
      <c r="D20" s="113" t="s">
        <v>35</v>
      </c>
      <c r="E20" s="112">
        <f>VLOOKUP(C20,Active!C$21:E$73,3,FALSE)</f>
        <v>-52740.213584195022</v>
      </c>
      <c r="F20" s="113" t="s">
        <v>201</v>
      </c>
      <c r="G20" s="114">
        <v>1528</v>
      </c>
      <c r="H20" s="114" t="s">
        <v>202</v>
      </c>
      <c r="J20" s="113"/>
      <c r="L20" s="115" t="s">
        <v>194</v>
      </c>
    </row>
    <row r="21" spans="1:12" s="112" customFormat="1" ht="12.75" customHeight="1" x14ac:dyDescent="0.2">
      <c r="A21" s="110" t="s">
        <v>203</v>
      </c>
      <c r="B21" s="111" t="str">
        <f t="shared" si="0"/>
        <v>I</v>
      </c>
      <c r="C21" s="112">
        <v>30515.778999999999</v>
      </c>
      <c r="D21" s="113" t="s">
        <v>34</v>
      </c>
      <c r="E21" s="112">
        <f>VLOOKUP(C21,Active!C$21:E$73,3,FALSE)</f>
        <v>-49586.155420144009</v>
      </c>
      <c r="F21" s="113" t="s">
        <v>204</v>
      </c>
      <c r="G21" s="114">
        <v>4684</v>
      </c>
      <c r="H21" s="114" t="s">
        <v>205</v>
      </c>
      <c r="J21" s="113"/>
      <c r="L21" s="115" t="s">
        <v>206</v>
      </c>
    </row>
    <row r="22" spans="1:12" s="112" customFormat="1" ht="12.75" customHeight="1" x14ac:dyDescent="0.2">
      <c r="A22" s="110" t="s">
        <v>207</v>
      </c>
      <c r="B22" s="111" t="str">
        <f t="shared" si="0"/>
        <v>I</v>
      </c>
      <c r="C22" s="112">
        <v>34920.750999999997</v>
      </c>
      <c r="D22" s="113" t="s">
        <v>34</v>
      </c>
      <c r="E22" s="112">
        <f>VLOOKUP(C22,Active!C$21:E$73,3,FALSE)</f>
        <v>-40138.149809215567</v>
      </c>
      <c r="F22" s="113" t="s">
        <v>208</v>
      </c>
      <c r="G22" s="114">
        <v>14138</v>
      </c>
      <c r="H22" s="114" t="s">
        <v>209</v>
      </c>
      <c r="J22" s="113"/>
      <c r="L22" s="115" t="s">
        <v>210</v>
      </c>
    </row>
    <row r="23" spans="1:12" s="112" customFormat="1" ht="12.75" customHeight="1" x14ac:dyDescent="0.2">
      <c r="A23" s="110" t="s">
        <v>211</v>
      </c>
      <c r="B23" s="111" t="str">
        <f t="shared" si="0"/>
        <v>II</v>
      </c>
      <c r="C23" s="112">
        <v>42937.428</v>
      </c>
      <c r="D23" s="113" t="s">
        <v>35</v>
      </c>
      <c r="E23" s="112">
        <f>VLOOKUP(C23,Active!C$21:E$73,3,FALSE)</f>
        <v>-22943.577567439457</v>
      </c>
      <c r="F23" s="113" t="s">
        <v>212</v>
      </c>
      <c r="G23" s="114">
        <v>31343.5</v>
      </c>
      <c r="H23" s="114" t="s">
        <v>213</v>
      </c>
      <c r="J23" s="113"/>
      <c r="L23" s="115" t="s">
        <v>214</v>
      </c>
    </row>
    <row r="24" spans="1:12" s="112" customFormat="1" ht="12.75" customHeight="1" x14ac:dyDescent="0.2">
      <c r="A24" s="110" t="s">
        <v>215</v>
      </c>
      <c r="B24" s="111" t="str">
        <f t="shared" si="0"/>
        <v>II</v>
      </c>
      <c r="C24" s="112">
        <v>46177.531999999999</v>
      </c>
      <c r="D24" s="113" t="s">
        <v>35</v>
      </c>
      <c r="E24" s="112">
        <f>VLOOKUP(C24,Active!C$21:E$73,3,FALSE)</f>
        <v>-15994.039460956217</v>
      </c>
      <c r="F24" s="113" t="s">
        <v>216</v>
      </c>
      <c r="G24" s="114">
        <v>38297.5</v>
      </c>
      <c r="H24" s="114" t="s">
        <v>217</v>
      </c>
      <c r="J24" s="113"/>
      <c r="L24" s="116" t="s">
        <v>218</v>
      </c>
    </row>
    <row r="25" spans="1:12" s="112" customFormat="1" ht="12.75" customHeight="1" x14ac:dyDescent="0.2">
      <c r="A25" s="110" t="s">
        <v>219</v>
      </c>
      <c r="B25" s="111" t="str">
        <f t="shared" si="0"/>
        <v>II</v>
      </c>
      <c r="C25" s="112">
        <v>47363.41</v>
      </c>
      <c r="D25" s="113" t="s">
        <v>35</v>
      </c>
      <c r="E25" s="112">
        <f>VLOOKUP(C25,Active!C$21:E$73,3,FALSE)</f>
        <v>-13450.508651253764</v>
      </c>
      <c r="F25" s="113" t="s">
        <v>220</v>
      </c>
      <c r="G25" s="114">
        <v>40842.5</v>
      </c>
      <c r="H25" s="114" t="s">
        <v>221</v>
      </c>
      <c r="J25" s="113"/>
      <c r="L25" s="115" t="s">
        <v>222</v>
      </c>
    </row>
    <row r="26" spans="1:12" s="112" customFormat="1" ht="12.75" customHeight="1" x14ac:dyDescent="0.2">
      <c r="A26" s="110" t="s">
        <v>219</v>
      </c>
      <c r="B26" s="111" t="str">
        <f t="shared" si="0"/>
        <v>II</v>
      </c>
      <c r="C26" s="112">
        <v>48013.362000000001</v>
      </c>
      <c r="D26" s="113" t="s">
        <v>35</v>
      </c>
      <c r="E26" s="112">
        <f>VLOOKUP(C26,Active!C$21:E$73,3,FALSE)</f>
        <v>-12056.458895016009</v>
      </c>
      <c r="F26" s="113" t="s">
        <v>223</v>
      </c>
      <c r="G26" s="114">
        <v>42237.5</v>
      </c>
      <c r="H26" s="114" t="s">
        <v>224</v>
      </c>
      <c r="J26" s="113"/>
      <c r="L26" s="115" t="s">
        <v>225</v>
      </c>
    </row>
    <row r="27" spans="1:12" s="112" customFormat="1" ht="12.75" customHeight="1" x14ac:dyDescent="0.2">
      <c r="A27" s="110" t="s">
        <v>219</v>
      </c>
      <c r="B27" s="111" t="str">
        <f t="shared" si="0"/>
        <v>I</v>
      </c>
      <c r="C27" s="112">
        <v>48015.442000000003</v>
      </c>
      <c r="D27" s="113" t="s">
        <v>35</v>
      </c>
      <c r="E27" s="112">
        <f>VLOOKUP(C27,Active!C$21:E$73,3,FALSE)</f>
        <v>-12051.997606347035</v>
      </c>
      <c r="F27" s="113" t="s">
        <v>226</v>
      </c>
      <c r="G27" s="114">
        <v>42242</v>
      </c>
      <c r="H27" s="114" t="s">
        <v>227</v>
      </c>
      <c r="J27" s="113"/>
      <c r="L27" s="115" t="s">
        <v>225</v>
      </c>
    </row>
    <row r="28" spans="1:12" s="112" customFormat="1" ht="12.75" customHeight="1" x14ac:dyDescent="0.2">
      <c r="A28" s="110" t="s">
        <v>219</v>
      </c>
      <c r="B28" s="111" t="str">
        <f t="shared" si="0"/>
        <v>I</v>
      </c>
      <c r="C28" s="112">
        <v>48042.459000000003</v>
      </c>
      <c r="D28" s="113" t="s">
        <v>35</v>
      </c>
      <c r="E28" s="112">
        <f>VLOOKUP(C28,Active!C$21:E$73,3,FALSE)</f>
        <v>-11994.05018520782</v>
      </c>
      <c r="F28" s="113" t="s">
        <v>228</v>
      </c>
      <c r="G28" s="114">
        <v>42300</v>
      </c>
      <c r="H28" s="114" t="s">
        <v>229</v>
      </c>
      <c r="J28" s="113"/>
      <c r="L28" s="115" t="s">
        <v>225</v>
      </c>
    </row>
    <row r="29" spans="1:12" s="112" customFormat="1" ht="12.75" customHeight="1" x14ac:dyDescent="0.2">
      <c r="A29" s="110" t="s">
        <v>219</v>
      </c>
      <c r="B29" s="111" t="str">
        <f t="shared" si="0"/>
        <v>I</v>
      </c>
      <c r="C29" s="112">
        <v>48084.421999999999</v>
      </c>
      <c r="D29" s="113" t="s">
        <v>35</v>
      </c>
      <c r="E29" s="112">
        <f>VLOOKUP(C29,Active!C$21:E$73,3,FALSE)</f>
        <v>-11904.045831161675</v>
      </c>
      <c r="F29" s="113" t="s">
        <v>230</v>
      </c>
      <c r="G29" s="114">
        <v>42390</v>
      </c>
      <c r="H29" s="114" t="s">
        <v>231</v>
      </c>
      <c r="J29" s="113"/>
      <c r="L29" s="115" t="s">
        <v>232</v>
      </c>
    </row>
    <row r="30" spans="1:12" s="112" customFormat="1" ht="12.75" customHeight="1" x14ac:dyDescent="0.2">
      <c r="A30" s="110" t="s">
        <v>219</v>
      </c>
      <c r="B30" s="111" t="str">
        <f t="shared" si="0"/>
        <v>II</v>
      </c>
      <c r="C30" s="112">
        <v>48088.404999999999</v>
      </c>
      <c r="D30" s="113" t="s">
        <v>35</v>
      </c>
      <c r="E30" s="112">
        <f>VLOOKUP(C30,Active!C$21:E$73,3,FALSE)</f>
        <v>-11895.50289233066</v>
      </c>
      <c r="F30" s="113" t="s">
        <v>233</v>
      </c>
      <c r="G30" s="114">
        <v>42398.5</v>
      </c>
      <c r="H30" s="114" t="s">
        <v>234</v>
      </c>
      <c r="J30" s="113"/>
      <c r="L30" s="115" t="s">
        <v>232</v>
      </c>
    </row>
    <row r="31" spans="1:12" s="112" customFormat="1" ht="12.75" customHeight="1" x14ac:dyDescent="0.2">
      <c r="A31" s="110" t="s">
        <v>219</v>
      </c>
      <c r="B31" s="111" t="str">
        <f t="shared" si="0"/>
        <v>I</v>
      </c>
      <c r="C31" s="112">
        <v>48091.409</v>
      </c>
      <c r="D31" s="113" t="s">
        <v>35</v>
      </c>
      <c r="E31" s="112">
        <f>VLOOKUP(C31,Active!C$21:E$73,3,FALSE)</f>
        <v>-11889.05976196451</v>
      </c>
      <c r="F31" s="113" t="s">
        <v>235</v>
      </c>
      <c r="G31" s="114">
        <v>42405</v>
      </c>
      <c r="H31" s="114" t="s">
        <v>236</v>
      </c>
      <c r="J31" s="113"/>
      <c r="L31" s="115" t="s">
        <v>232</v>
      </c>
    </row>
    <row r="32" spans="1:12" s="112" customFormat="1" ht="12.75" customHeight="1" x14ac:dyDescent="0.2">
      <c r="A32" s="110" t="s">
        <v>219</v>
      </c>
      <c r="B32" s="111" t="str">
        <f t="shared" si="0"/>
        <v>I</v>
      </c>
      <c r="C32" s="112">
        <v>48385.402000000002</v>
      </c>
      <c r="D32" s="113" t="s">
        <v>35</v>
      </c>
      <c r="E32" s="112">
        <f>VLOOKUP(C32,Active!C$21:E$73,3,FALSE)</f>
        <v>-11258.488781360387</v>
      </c>
      <c r="F32" s="113" t="s">
        <v>237</v>
      </c>
      <c r="G32" s="114">
        <v>43036</v>
      </c>
      <c r="H32" s="114" t="s">
        <v>238</v>
      </c>
      <c r="J32" s="113"/>
      <c r="L32" s="115" t="s">
        <v>239</v>
      </c>
    </row>
    <row r="33" spans="1:12" s="112" customFormat="1" ht="12.75" customHeight="1" x14ac:dyDescent="0.2">
      <c r="A33" s="110" t="s">
        <v>219</v>
      </c>
      <c r="B33" s="111" t="str">
        <f t="shared" si="0"/>
        <v>I</v>
      </c>
      <c r="C33" s="112">
        <v>48406.396000000001</v>
      </c>
      <c r="D33" s="113" t="s">
        <v>35</v>
      </c>
      <c r="E33" s="112">
        <f>VLOOKUP(C33,Active!C$21:E$73,3,FALSE)</f>
        <v>-11213.459793708294</v>
      </c>
      <c r="F33" s="113" t="s">
        <v>240</v>
      </c>
      <c r="G33" s="114">
        <v>43081</v>
      </c>
      <c r="H33" s="114" t="s">
        <v>241</v>
      </c>
      <c r="J33" s="113"/>
      <c r="L33" s="115" t="s">
        <v>239</v>
      </c>
    </row>
    <row r="34" spans="1:12" s="112" customFormat="1" ht="12.75" customHeight="1" x14ac:dyDescent="0.2">
      <c r="A34" s="110" t="s">
        <v>219</v>
      </c>
      <c r="B34" s="111" t="str">
        <f t="shared" si="0"/>
        <v>I</v>
      </c>
      <c r="C34" s="112">
        <v>48440.41</v>
      </c>
      <c r="D34" s="113" t="s">
        <v>35</v>
      </c>
      <c r="E34" s="112">
        <f>VLOOKUP(C34,Active!C$21:E$73,3,FALSE)</f>
        <v>-11140.504854868695</v>
      </c>
      <c r="F34" s="113" t="s">
        <v>242</v>
      </c>
      <c r="G34" s="114">
        <v>43154</v>
      </c>
      <c r="H34" s="114" t="s">
        <v>243</v>
      </c>
      <c r="J34" s="113"/>
      <c r="L34" s="115" t="s">
        <v>239</v>
      </c>
    </row>
    <row r="35" spans="1:12" s="112" customFormat="1" ht="12.75" customHeight="1" x14ac:dyDescent="0.2">
      <c r="A35" s="110" t="s">
        <v>219</v>
      </c>
      <c r="B35" s="111" t="str">
        <f t="shared" si="0"/>
        <v>I</v>
      </c>
      <c r="C35" s="112">
        <v>48761.41</v>
      </c>
      <c r="D35" s="113" t="s">
        <v>35</v>
      </c>
      <c r="E35" s="112">
        <f>VLOOKUP(C35,Active!C$21:E$73,3,FALSE)</f>
        <v>-10452.007901628576</v>
      </c>
      <c r="F35" s="113" t="s">
        <v>244</v>
      </c>
      <c r="G35" s="114">
        <v>43843</v>
      </c>
      <c r="H35" s="114" t="s">
        <v>209</v>
      </c>
      <c r="J35" s="113"/>
      <c r="L35" s="115" t="s">
        <v>245</v>
      </c>
    </row>
    <row r="36" spans="1:12" s="112" customFormat="1" ht="12.75" customHeight="1" x14ac:dyDescent="0.2">
      <c r="A36" s="110" t="s">
        <v>219</v>
      </c>
      <c r="B36" s="111" t="str">
        <f t="shared" si="0"/>
        <v>I</v>
      </c>
      <c r="C36" s="112">
        <v>48768.425000000003</v>
      </c>
      <c r="D36" s="113" t="s">
        <v>35</v>
      </c>
      <c r="E36" s="112">
        <f>VLOOKUP(C36,Active!C$21:E$73,3,FALSE)</f>
        <v>-10436.961776622411</v>
      </c>
      <c r="F36" s="113" t="s">
        <v>246</v>
      </c>
      <c r="G36" s="114">
        <v>43858</v>
      </c>
      <c r="H36" s="114" t="s">
        <v>247</v>
      </c>
      <c r="J36" s="113"/>
      <c r="L36" s="115" t="s">
        <v>245</v>
      </c>
    </row>
    <row r="37" spans="1:12" s="112" customFormat="1" ht="12.75" customHeight="1" x14ac:dyDescent="0.2">
      <c r="A37" s="110" t="s">
        <v>219</v>
      </c>
      <c r="B37" s="111" t="str">
        <f t="shared" si="0"/>
        <v>I</v>
      </c>
      <c r="C37" s="112">
        <v>48795.447</v>
      </c>
      <c r="D37" s="113" t="s">
        <v>35</v>
      </c>
      <c r="E37" s="112">
        <f>VLOOKUP(C37,Active!C$21:E$73,3,FALSE)</f>
        <v>-10379.003631231593</v>
      </c>
      <c r="F37" s="113" t="s">
        <v>248</v>
      </c>
      <c r="G37" s="114">
        <v>43916</v>
      </c>
      <c r="H37" s="114" t="s">
        <v>249</v>
      </c>
      <c r="J37" s="113"/>
      <c r="L37" s="115" t="s">
        <v>245</v>
      </c>
    </row>
    <row r="38" spans="1:12" s="112" customFormat="1" ht="12.75" customHeight="1" x14ac:dyDescent="0.2">
      <c r="A38" s="110" t="s">
        <v>219</v>
      </c>
      <c r="B38" s="111" t="str">
        <f t="shared" si="0"/>
        <v>I</v>
      </c>
      <c r="C38" s="112">
        <v>48802.442000000003</v>
      </c>
      <c r="D38" s="113" t="s">
        <v>35</v>
      </c>
      <c r="E38" s="112">
        <f>VLOOKUP(C38,Active!C$21:E$73,3,FALSE)</f>
        <v>-10364.000403231854</v>
      </c>
      <c r="F38" s="113" t="s">
        <v>250</v>
      </c>
      <c r="G38" s="114">
        <v>43931</v>
      </c>
      <c r="H38" s="114" t="s">
        <v>241</v>
      </c>
      <c r="J38" s="113"/>
      <c r="L38" s="115" t="s">
        <v>245</v>
      </c>
    </row>
    <row r="39" spans="1:12" s="112" customFormat="1" ht="12.75" customHeight="1" x14ac:dyDescent="0.2">
      <c r="A39" s="110" t="s">
        <v>219</v>
      </c>
      <c r="B39" s="111" t="str">
        <f t="shared" si="0"/>
        <v>I</v>
      </c>
      <c r="C39" s="112">
        <v>48823.409</v>
      </c>
      <c r="D39" s="113" t="s">
        <v>35</v>
      </c>
      <c r="E39" s="112">
        <f>VLOOKUP(C39,Active!C$21:E$73,3,FALSE)</f>
        <v>-10319.029326538448</v>
      </c>
      <c r="F39" s="113" t="s">
        <v>251</v>
      </c>
      <c r="G39" s="114">
        <v>43976</v>
      </c>
      <c r="H39" s="114" t="s">
        <v>252</v>
      </c>
      <c r="J39" s="113"/>
      <c r="L39" s="115" t="s">
        <v>245</v>
      </c>
    </row>
    <row r="40" spans="1:12" s="112" customFormat="1" ht="12.75" customHeight="1" x14ac:dyDescent="0.2">
      <c r="A40" s="110" t="s">
        <v>219</v>
      </c>
      <c r="B40" s="111" t="str">
        <f t="shared" si="0"/>
        <v>I</v>
      </c>
      <c r="C40" s="112">
        <v>48837.389000000003</v>
      </c>
      <c r="D40" s="113" t="s">
        <v>35</v>
      </c>
      <c r="E40" s="112">
        <f>VLOOKUP(C40,Active!C$21:E$73,3,FALSE)</f>
        <v>-10289.044319042188</v>
      </c>
      <c r="F40" s="113" t="s">
        <v>253</v>
      </c>
      <c r="G40" s="114">
        <v>44006</v>
      </c>
      <c r="H40" s="114" t="s">
        <v>243</v>
      </c>
      <c r="J40" s="113"/>
      <c r="L40" s="115" t="s">
        <v>254</v>
      </c>
    </row>
    <row r="41" spans="1:12" s="112" customFormat="1" ht="12.75" customHeight="1" x14ac:dyDescent="0.2">
      <c r="A41" s="110" t="s">
        <v>219</v>
      </c>
      <c r="B41" s="111" t="str">
        <f t="shared" si="0"/>
        <v>I</v>
      </c>
      <c r="C41" s="112">
        <v>49158.411</v>
      </c>
      <c r="D41" s="113" t="s">
        <v>35</v>
      </c>
      <c r="E41" s="112">
        <f>VLOOKUP(C41,Active!C$21:E$73,3,FALSE)</f>
        <v>-9600.5001790950009</v>
      </c>
      <c r="F41" s="113" t="s">
        <v>255</v>
      </c>
      <c r="G41" s="114">
        <v>44695</v>
      </c>
      <c r="H41" s="114" t="s">
        <v>256</v>
      </c>
      <c r="J41" s="113"/>
      <c r="L41" s="115" t="s">
        <v>257</v>
      </c>
    </row>
    <row r="42" spans="1:12" s="112" customFormat="1" ht="12.75" customHeight="1" x14ac:dyDescent="0.2">
      <c r="A42" s="110" t="s">
        <v>219</v>
      </c>
      <c r="B42" s="111" t="str">
        <f t="shared" si="0"/>
        <v>I</v>
      </c>
      <c r="C42" s="112">
        <v>49520.434000000001</v>
      </c>
      <c r="D42" s="113" t="s">
        <v>35</v>
      </c>
      <c r="E42" s="112">
        <f>VLOOKUP(C42,Active!C$21:E$73,3,FALSE)</f>
        <v>-8824.0150311110501</v>
      </c>
      <c r="F42" s="113" t="s">
        <v>258</v>
      </c>
      <c r="G42" s="114">
        <v>45472</v>
      </c>
      <c r="H42" s="114" t="s">
        <v>259</v>
      </c>
      <c r="J42" s="113"/>
      <c r="L42" s="115" t="s">
        <v>260</v>
      </c>
    </row>
    <row r="43" spans="1:12" s="112" customFormat="1" ht="12.75" customHeight="1" x14ac:dyDescent="0.2">
      <c r="A43" s="110" t="s">
        <v>219</v>
      </c>
      <c r="B43" s="111" t="str">
        <f t="shared" ref="B43:B74" si="1">IF(G43=INT(G43),"I","II")</f>
        <v>I</v>
      </c>
      <c r="C43" s="112">
        <v>49534.428999999996</v>
      </c>
      <c r="D43" s="113" t="s">
        <v>35</v>
      </c>
      <c r="E43" s="112">
        <f>VLOOKUP(C43,Active!C$21:E$73,3,FALSE)</f>
        <v>-8793.9978508599852</v>
      </c>
      <c r="F43" s="113" t="s">
        <v>261</v>
      </c>
      <c r="G43" s="114">
        <v>45502</v>
      </c>
      <c r="H43" s="114" t="s">
        <v>241</v>
      </c>
      <c r="J43" s="113"/>
      <c r="L43" s="115" t="s">
        <v>260</v>
      </c>
    </row>
    <row r="44" spans="1:12" s="112" customFormat="1" ht="12.75" customHeight="1" x14ac:dyDescent="0.2">
      <c r="A44" s="110" t="s">
        <v>211</v>
      </c>
      <c r="B44" s="111" t="str">
        <f t="shared" si="1"/>
        <v>II</v>
      </c>
      <c r="C44" s="112">
        <v>49544.415999999997</v>
      </c>
      <c r="D44" s="113" t="s">
        <v>35</v>
      </c>
      <c r="E44" s="112">
        <f>VLOOKUP(C44,Active!C$21:E$73,3,FALSE)</f>
        <v>-8772.5772306979597</v>
      </c>
      <c r="F44" s="113" t="s">
        <v>262</v>
      </c>
      <c r="G44" s="114">
        <v>45523.5</v>
      </c>
      <c r="H44" s="114" t="s">
        <v>263</v>
      </c>
      <c r="J44" s="113"/>
      <c r="L44" s="115" t="s">
        <v>260</v>
      </c>
    </row>
    <row r="45" spans="1:12" s="112" customFormat="1" ht="12.75" customHeight="1" x14ac:dyDescent="0.2">
      <c r="A45" s="110" t="s">
        <v>219</v>
      </c>
      <c r="B45" s="111" t="str">
        <f t="shared" si="1"/>
        <v>I</v>
      </c>
      <c r="C45" s="112">
        <v>49569.374000000003</v>
      </c>
      <c r="D45" s="113" t="s">
        <v>35</v>
      </c>
      <c r="E45" s="112">
        <f>VLOOKUP(C45,Active!C$21:E$73,3,FALSE)</f>
        <v>-8719.0460563709476</v>
      </c>
      <c r="F45" s="113" t="s">
        <v>264</v>
      </c>
      <c r="G45" s="114">
        <v>45577</v>
      </c>
      <c r="H45" s="114" t="s">
        <v>252</v>
      </c>
      <c r="J45" s="113"/>
      <c r="L45" s="115" t="s">
        <v>260</v>
      </c>
    </row>
    <row r="46" spans="1:12" s="112" customFormat="1" ht="12.75" customHeight="1" x14ac:dyDescent="0.2">
      <c r="A46" s="110" t="s">
        <v>211</v>
      </c>
      <c r="B46" s="111" t="str">
        <f t="shared" si="1"/>
        <v>I</v>
      </c>
      <c r="C46" s="112">
        <v>50587.406000000003</v>
      </c>
      <c r="D46" s="113" t="s">
        <v>36</v>
      </c>
      <c r="E46" s="112">
        <f>VLOOKUP(C46,Active!C$21:E$73,3,FALSE)</f>
        <v>-6535.5197937511866</v>
      </c>
      <c r="F46" s="113" t="s">
        <v>265</v>
      </c>
      <c r="G46" s="114">
        <v>47762</v>
      </c>
      <c r="H46" s="114" t="s">
        <v>182</v>
      </c>
      <c r="J46" s="113" t="s">
        <v>266</v>
      </c>
      <c r="L46" s="115" t="s">
        <v>267</v>
      </c>
    </row>
    <row r="47" spans="1:12" s="112" customFormat="1" ht="12.75" customHeight="1" x14ac:dyDescent="0.2">
      <c r="A47" s="110" t="s">
        <v>211</v>
      </c>
      <c r="B47" s="111" t="str">
        <f t="shared" si="1"/>
        <v>I</v>
      </c>
      <c r="C47" s="112">
        <v>50949.440300000002</v>
      </c>
      <c r="D47" s="113" t="s">
        <v>36</v>
      </c>
      <c r="E47" s="112">
        <f>VLOOKUP(C47,Active!C$21:E$73,3,FALSE)</f>
        <v>-5759.0104089586057</v>
      </c>
      <c r="F47" s="113" t="s">
        <v>268</v>
      </c>
      <c r="G47" s="114">
        <v>48539</v>
      </c>
      <c r="H47" s="114" t="s">
        <v>269</v>
      </c>
      <c r="J47" s="113" t="s">
        <v>266</v>
      </c>
      <c r="L47" s="115" t="s">
        <v>270</v>
      </c>
    </row>
    <row r="48" spans="1:12" s="112" customFormat="1" ht="12.75" customHeight="1" x14ac:dyDescent="0.2">
      <c r="A48" s="110" t="s">
        <v>271</v>
      </c>
      <c r="B48" s="111" t="str">
        <f t="shared" si="1"/>
        <v>I</v>
      </c>
      <c r="C48" s="112">
        <v>51660.4476</v>
      </c>
      <c r="D48" s="113" t="s">
        <v>36</v>
      </c>
      <c r="E48" s="112">
        <f>VLOOKUP(C48,Active!C$21:E$73,3,FALSE)</f>
        <v>-4234.0061728792261</v>
      </c>
      <c r="F48" s="113" t="s">
        <v>272</v>
      </c>
      <c r="G48" s="114">
        <v>50065</v>
      </c>
      <c r="H48" s="114" t="s">
        <v>273</v>
      </c>
      <c r="J48" s="113" t="s">
        <v>274</v>
      </c>
      <c r="L48" s="116" t="s">
        <v>275</v>
      </c>
    </row>
    <row r="49" spans="1:12" s="112" customFormat="1" ht="12.75" customHeight="1" x14ac:dyDescent="0.2">
      <c r="A49" s="110" t="s">
        <v>211</v>
      </c>
      <c r="B49" s="111" t="str">
        <f t="shared" si="1"/>
        <v>I</v>
      </c>
      <c r="C49" s="112">
        <v>52001.506000000001</v>
      </c>
      <c r="D49" s="113" t="s">
        <v>36</v>
      </c>
      <c r="E49" s="112">
        <f>VLOOKUP(C49,Active!C$21:E$73,3,FALSE)</f>
        <v>-3502.4869539479155</v>
      </c>
      <c r="F49" s="113" t="s">
        <v>276</v>
      </c>
      <c r="G49" s="114">
        <v>50797</v>
      </c>
      <c r="H49" s="114" t="s">
        <v>277</v>
      </c>
      <c r="J49" s="113" t="s">
        <v>266</v>
      </c>
      <c r="L49" s="115" t="s">
        <v>278</v>
      </c>
    </row>
    <row r="50" spans="1:12" s="112" customFormat="1" ht="12.75" customHeight="1" x14ac:dyDescent="0.2">
      <c r="A50" s="110" t="s">
        <v>279</v>
      </c>
      <c r="B50" s="111" t="str">
        <f t="shared" si="1"/>
        <v>II</v>
      </c>
      <c r="C50" s="112">
        <v>53143.771500000003</v>
      </c>
      <c r="D50" s="113" t="s">
        <v>36</v>
      </c>
      <c r="E50" s="112">
        <f>VLOOKUP(C50,Active!C$21:E$73,3,FALSE)</f>
        <v>-1052.4984288971334</v>
      </c>
      <c r="F50" s="113" t="s">
        <v>280</v>
      </c>
      <c r="G50" s="114">
        <v>53248.5</v>
      </c>
      <c r="H50" s="114" t="s">
        <v>281</v>
      </c>
      <c r="J50" s="113" t="s">
        <v>266</v>
      </c>
      <c r="L50" s="116" t="s">
        <v>282</v>
      </c>
    </row>
    <row r="51" spans="1:12" s="112" customFormat="1" ht="12.75" customHeight="1" x14ac:dyDescent="0.2">
      <c r="A51" s="110" t="s">
        <v>283</v>
      </c>
      <c r="B51" s="111" t="str">
        <f t="shared" si="1"/>
        <v>I</v>
      </c>
      <c r="C51" s="112">
        <v>53503.703399999999</v>
      </c>
      <c r="D51" s="113" t="s">
        <v>36</v>
      </c>
      <c r="E51" s="112" t="e">
        <f>VLOOKUP(C51,Active!C$21:E$73,3,FALSE)</f>
        <v>#N/A</v>
      </c>
      <c r="F51" s="113" t="s">
        <v>284</v>
      </c>
      <c r="G51" s="114">
        <v>54021</v>
      </c>
      <c r="H51" s="114" t="s">
        <v>285</v>
      </c>
      <c r="J51" s="113" t="s">
        <v>266</v>
      </c>
      <c r="L51" s="116" t="s">
        <v>286</v>
      </c>
    </row>
    <row r="52" spans="1:12" s="112" customFormat="1" ht="12.75" customHeight="1" x14ac:dyDescent="0.2">
      <c r="A52" s="110" t="s">
        <v>287</v>
      </c>
      <c r="B52" s="111" t="str">
        <f t="shared" si="1"/>
        <v>I</v>
      </c>
      <c r="C52" s="112">
        <v>53893.707999999999</v>
      </c>
      <c r="D52" s="113" t="s">
        <v>37</v>
      </c>
      <c r="E52" s="112" t="e">
        <f>VLOOKUP(C52,Active!C$21:E$73,3,FALSE)</f>
        <v>#N/A</v>
      </c>
      <c r="F52" s="113" t="s">
        <v>288</v>
      </c>
      <c r="G52" s="114">
        <v>54858</v>
      </c>
      <c r="H52" s="114" t="s">
        <v>289</v>
      </c>
      <c r="J52" s="113" t="s">
        <v>88</v>
      </c>
      <c r="L52" s="116" t="s">
        <v>290</v>
      </c>
    </row>
    <row r="53" spans="1:12" s="112" customFormat="1" ht="12.75" customHeight="1" x14ac:dyDescent="0.2">
      <c r="A53" s="110" t="s">
        <v>291</v>
      </c>
      <c r="B53" s="111" t="str">
        <f t="shared" si="1"/>
        <v>I</v>
      </c>
      <c r="C53" s="112">
        <v>54595.389199999998</v>
      </c>
      <c r="D53" s="113" t="s">
        <v>37</v>
      </c>
      <c r="E53" s="112" t="e">
        <f>VLOOKUP(C53,Active!C$21:E$73,3,FALSE)</f>
        <v>#N/A</v>
      </c>
      <c r="F53" s="113" t="s">
        <v>292</v>
      </c>
      <c r="G53" s="114">
        <v>56364</v>
      </c>
      <c r="H53" s="114" t="s">
        <v>293</v>
      </c>
      <c r="J53" s="113" t="s">
        <v>294</v>
      </c>
      <c r="L53" s="116" t="s">
        <v>295</v>
      </c>
    </row>
    <row r="54" spans="1:12" s="112" customFormat="1" ht="12.75" customHeight="1" x14ac:dyDescent="0.2">
      <c r="A54" s="110" t="s">
        <v>211</v>
      </c>
      <c r="B54" s="111" t="str">
        <f t="shared" si="1"/>
        <v>II</v>
      </c>
      <c r="C54" s="112">
        <v>55267.936500000003</v>
      </c>
      <c r="D54" s="113" t="s">
        <v>37</v>
      </c>
      <c r="E54" s="112" t="e">
        <f>VLOOKUP(C54,Active!C$21:E$73,3,FALSE)</f>
        <v>#N/A</v>
      </c>
      <c r="F54" s="113" t="s">
        <v>296</v>
      </c>
      <c r="G54" s="114">
        <v>57807.5</v>
      </c>
      <c r="H54" s="114" t="s">
        <v>297</v>
      </c>
      <c r="J54" s="113" t="s">
        <v>88</v>
      </c>
      <c r="L54" s="116" t="s">
        <v>298</v>
      </c>
    </row>
    <row r="55" spans="1:12" s="112" customFormat="1" ht="12.75" customHeight="1" x14ac:dyDescent="0.2">
      <c r="A55" s="110" t="s">
        <v>211</v>
      </c>
      <c r="B55" s="111" t="str">
        <f t="shared" si="1"/>
        <v>II</v>
      </c>
      <c r="C55" s="112">
        <v>55665.8632</v>
      </c>
      <c r="D55" s="113" t="s">
        <v>37</v>
      </c>
      <c r="E55" s="112" t="e">
        <f>VLOOKUP(C55,Active!C$21:E$73,3,FALSE)</f>
        <v>#N/A</v>
      </c>
      <c r="F55" s="113" t="s">
        <v>299</v>
      </c>
      <c r="G55" s="114">
        <v>58661.5</v>
      </c>
      <c r="H55" s="114" t="s">
        <v>300</v>
      </c>
      <c r="J55" s="113" t="s">
        <v>88</v>
      </c>
      <c r="L55" s="116" t="s">
        <v>301</v>
      </c>
    </row>
    <row r="56" spans="1:12" s="112" customFormat="1" ht="12.75" customHeight="1" x14ac:dyDescent="0.2">
      <c r="A56" s="110" t="s">
        <v>291</v>
      </c>
      <c r="B56" s="111" t="str">
        <f t="shared" si="1"/>
        <v>I</v>
      </c>
      <c r="C56" s="112">
        <v>55689.402900000001</v>
      </c>
      <c r="D56" s="113" t="s">
        <v>37</v>
      </c>
      <c r="E56" s="112" t="e">
        <f>VLOOKUP(C56,Active!C$21:E$73,3,FALSE)</f>
        <v>#N/A</v>
      </c>
      <c r="F56" s="113" t="s">
        <v>302</v>
      </c>
      <c r="G56" s="114">
        <v>58712</v>
      </c>
      <c r="H56" s="114" t="s">
        <v>303</v>
      </c>
      <c r="J56" s="113" t="s">
        <v>304</v>
      </c>
      <c r="L56" s="116" t="s">
        <v>305</v>
      </c>
    </row>
    <row r="57" spans="1:12" s="112" customFormat="1" ht="12.75" customHeight="1" x14ac:dyDescent="0.2">
      <c r="A57" s="110" t="s">
        <v>211</v>
      </c>
      <c r="B57" s="111" t="str">
        <f t="shared" si="1"/>
        <v>I</v>
      </c>
      <c r="C57" s="112">
        <v>56030.9211</v>
      </c>
      <c r="D57" s="113" t="s">
        <v>37</v>
      </c>
      <c r="E57" s="112" t="e">
        <f>VLOOKUP(C57,Active!C$21:E$73,3,FALSE)</f>
        <v>#N/A</v>
      </c>
      <c r="F57" s="113" t="s">
        <v>306</v>
      </c>
      <c r="G57" s="114">
        <v>59445</v>
      </c>
      <c r="H57" s="114" t="s">
        <v>307</v>
      </c>
      <c r="J57" s="113" t="s">
        <v>88</v>
      </c>
      <c r="L57" s="116" t="s">
        <v>308</v>
      </c>
    </row>
    <row r="58" spans="1:12" s="112" customFormat="1" ht="12.75" customHeight="1" x14ac:dyDescent="0.2">
      <c r="A58" s="110" t="s">
        <v>80</v>
      </c>
      <c r="B58" s="111" t="str">
        <f t="shared" si="1"/>
        <v>I</v>
      </c>
      <c r="C58" s="112">
        <v>54569.2817</v>
      </c>
      <c r="D58" s="113" t="s">
        <v>37</v>
      </c>
      <c r="E58" s="112" t="e">
        <f>VLOOKUP(C58,Active!C$21:E$73,3,FALSE)</f>
        <v>#N/A</v>
      </c>
      <c r="F58" s="113" t="s">
        <v>309</v>
      </c>
      <c r="G58" s="114">
        <v>56308</v>
      </c>
      <c r="H58" s="114" t="s">
        <v>310</v>
      </c>
      <c r="J58" s="113" t="s">
        <v>311</v>
      </c>
      <c r="L58" s="116" t="s">
        <v>312</v>
      </c>
    </row>
    <row r="59" spans="1:12" s="112" customFormat="1" ht="12.75" customHeight="1" x14ac:dyDescent="0.2">
      <c r="A59" s="110" t="s">
        <v>80</v>
      </c>
      <c r="B59" s="111" t="str">
        <f t="shared" si="1"/>
        <v>II</v>
      </c>
      <c r="C59" s="112">
        <v>54594.226900000001</v>
      </c>
      <c r="D59" s="113" t="s">
        <v>37</v>
      </c>
      <c r="E59" s="112" t="e">
        <f>VLOOKUP(C59,Active!C$21:E$73,3,FALSE)</f>
        <v>#N/A</v>
      </c>
      <c r="F59" s="113" t="s">
        <v>313</v>
      </c>
      <c r="G59" s="114">
        <v>56361.5</v>
      </c>
      <c r="H59" s="114" t="s">
        <v>314</v>
      </c>
      <c r="J59" s="113" t="s">
        <v>311</v>
      </c>
      <c r="L59" s="116" t="s">
        <v>312</v>
      </c>
    </row>
    <row r="60" spans="1:12" s="112" customFormat="1" ht="12.75" customHeight="1" x14ac:dyDescent="0.2">
      <c r="A60" s="110" t="s">
        <v>84</v>
      </c>
      <c r="B60" s="111" t="str">
        <f t="shared" si="1"/>
        <v>II</v>
      </c>
      <c r="C60" s="112">
        <v>55683.112099999998</v>
      </c>
      <c r="D60" s="113" t="s">
        <v>37</v>
      </c>
      <c r="E60" s="112" t="e">
        <f>VLOOKUP(C60,Active!C$21:E$73,3,FALSE)</f>
        <v>#N/A</v>
      </c>
      <c r="F60" s="113" t="s">
        <v>315</v>
      </c>
      <c r="G60" s="114">
        <v>58698.5</v>
      </c>
      <c r="H60" s="114" t="s">
        <v>316</v>
      </c>
      <c r="J60" s="113" t="s">
        <v>317</v>
      </c>
      <c r="L60" s="116" t="s">
        <v>318</v>
      </c>
    </row>
    <row r="61" spans="1:12" s="112" customFormat="1" ht="12.75" customHeight="1" x14ac:dyDescent="0.2">
      <c r="A61" s="110" t="s">
        <v>71</v>
      </c>
      <c r="B61" s="111" t="str">
        <f t="shared" si="1"/>
        <v>I</v>
      </c>
      <c r="C61" s="112">
        <v>51673.042999999998</v>
      </c>
      <c r="D61" s="113" t="s">
        <v>36</v>
      </c>
      <c r="E61" s="112">
        <f>VLOOKUP(C61,Active!C$21:E$73,3,FALSE)</f>
        <v>-4206.9909251382933</v>
      </c>
      <c r="F61" s="113" t="s">
        <v>319</v>
      </c>
      <c r="G61" s="114">
        <v>50092</v>
      </c>
      <c r="H61" s="114" t="s">
        <v>320</v>
      </c>
      <c r="J61" s="113" t="s">
        <v>266</v>
      </c>
      <c r="L61" s="116" t="s">
        <v>321</v>
      </c>
    </row>
    <row r="62" spans="1:12" s="112" customFormat="1" ht="12.75" customHeight="1" x14ac:dyDescent="0.2">
      <c r="A62" s="110" t="s">
        <v>71</v>
      </c>
      <c r="B62" s="111" t="str">
        <f t="shared" si="1"/>
        <v>I</v>
      </c>
      <c r="C62" s="112">
        <v>51694.015599999999</v>
      </c>
      <c r="D62" s="113" t="s">
        <v>36</v>
      </c>
      <c r="E62" s="112">
        <f>VLOOKUP(C62,Active!C$21:E$73,3,FALSE)</f>
        <v>-4162.0078372830776</v>
      </c>
      <c r="F62" s="113" t="s">
        <v>322</v>
      </c>
      <c r="G62" s="114">
        <v>50137</v>
      </c>
      <c r="H62" s="114" t="s">
        <v>323</v>
      </c>
      <c r="J62" s="113" t="s">
        <v>266</v>
      </c>
      <c r="L62" s="116" t="s">
        <v>321</v>
      </c>
    </row>
    <row r="63" spans="1:12" s="112" customFormat="1" ht="12.75" customHeight="1" x14ac:dyDescent="0.2">
      <c r="A63" s="110" t="s">
        <v>71</v>
      </c>
      <c r="B63" s="111" t="str">
        <f t="shared" si="1"/>
        <v>I</v>
      </c>
      <c r="C63" s="112">
        <v>52397.097999999998</v>
      </c>
      <c r="D63" s="113" t="s">
        <v>36</v>
      </c>
      <c r="E63" s="112">
        <f>VLOOKUP(C63,Active!C$21:E$73,3,FALSE)</f>
        <v>-2654.0013255175022</v>
      </c>
      <c r="F63" s="113" t="s">
        <v>324</v>
      </c>
      <c r="G63" s="114">
        <v>51646</v>
      </c>
      <c r="H63" s="114" t="s">
        <v>325</v>
      </c>
      <c r="J63" s="113" t="s">
        <v>266</v>
      </c>
      <c r="L63" s="116" t="s">
        <v>326</v>
      </c>
    </row>
    <row r="64" spans="1:12" s="112" customFormat="1" ht="12.75" customHeight="1" x14ac:dyDescent="0.2">
      <c r="A64" s="110" t="s">
        <v>71</v>
      </c>
      <c r="B64" s="111" t="str">
        <f t="shared" si="1"/>
        <v>II</v>
      </c>
      <c r="C64" s="112">
        <v>52791.995900000002</v>
      </c>
      <c r="D64" s="113" t="s">
        <v>36</v>
      </c>
      <c r="E64" s="112">
        <f>VLOOKUP(C64,Active!C$21:E$73,3,FALSE)</f>
        <v>-1807.0044376953113</v>
      </c>
      <c r="F64" s="113" t="s">
        <v>327</v>
      </c>
      <c r="G64" s="114">
        <v>52493.5</v>
      </c>
      <c r="H64" s="114" t="s">
        <v>328</v>
      </c>
      <c r="J64" s="113" t="s">
        <v>266</v>
      </c>
      <c r="L64" s="116" t="s">
        <v>329</v>
      </c>
    </row>
    <row r="65" spans="1:12" s="112" customFormat="1" ht="12.75" customHeight="1" x14ac:dyDescent="0.2">
      <c r="A65" s="110" t="s">
        <v>72</v>
      </c>
      <c r="B65" s="111" t="str">
        <f t="shared" si="1"/>
        <v>I</v>
      </c>
      <c r="C65" s="112">
        <v>53029.3102</v>
      </c>
      <c r="D65" s="113" t="s">
        <v>36</v>
      </c>
      <c r="E65" s="112">
        <f>VLOOKUP(C65,Active!C$21:E$73,3,FALSE)</f>
        <v>-1298.0007850152174</v>
      </c>
      <c r="F65" s="113" t="s">
        <v>330</v>
      </c>
      <c r="G65" s="114">
        <v>53003</v>
      </c>
      <c r="H65" s="114" t="s">
        <v>331</v>
      </c>
      <c r="J65" s="113" t="s">
        <v>266</v>
      </c>
      <c r="L65" s="116" t="s">
        <v>332</v>
      </c>
    </row>
    <row r="66" spans="1:12" s="112" customFormat="1" ht="12.75" customHeight="1" x14ac:dyDescent="0.2">
      <c r="A66" s="110" t="s">
        <v>71</v>
      </c>
      <c r="B66" s="111" t="str">
        <f t="shared" si="1"/>
        <v>II</v>
      </c>
      <c r="C66" s="112">
        <v>53161.405200000001</v>
      </c>
      <c r="D66" s="113" t="s">
        <v>36</v>
      </c>
      <c r="E66" s="112" t="e">
        <f>VLOOKUP(C66,Active!C$21:E$73,3,FALSE)</f>
        <v>#N/A</v>
      </c>
      <c r="F66" s="113" t="s">
        <v>333</v>
      </c>
      <c r="G66" s="114">
        <v>53286.5</v>
      </c>
      <c r="H66" s="114" t="s">
        <v>334</v>
      </c>
      <c r="J66" s="113" t="s">
        <v>266</v>
      </c>
      <c r="L66" s="116" t="s">
        <v>332</v>
      </c>
    </row>
    <row r="67" spans="1:12" s="112" customFormat="1" ht="12.75" customHeight="1" x14ac:dyDescent="0.2">
      <c r="A67" s="110" t="s">
        <v>71</v>
      </c>
      <c r="B67" s="111" t="str">
        <f t="shared" si="1"/>
        <v>II</v>
      </c>
      <c r="C67" s="112">
        <v>53494.146099999998</v>
      </c>
      <c r="D67" s="113" t="s">
        <v>36</v>
      </c>
      <c r="E67" s="112" t="e">
        <f>VLOOKUP(C67,Active!C$21:E$73,3,FALSE)</f>
        <v>#N/A</v>
      </c>
      <c r="F67" s="113" t="s">
        <v>335</v>
      </c>
      <c r="G67" s="114">
        <v>54000.5</v>
      </c>
      <c r="H67" s="114" t="s">
        <v>336</v>
      </c>
      <c r="J67" s="113" t="s">
        <v>266</v>
      </c>
      <c r="L67" s="116" t="s">
        <v>337</v>
      </c>
    </row>
    <row r="68" spans="1:12" s="112" customFormat="1" ht="12.75" customHeight="1" x14ac:dyDescent="0.2">
      <c r="A68" s="110" t="s">
        <v>71</v>
      </c>
      <c r="B68" s="111" t="str">
        <f t="shared" si="1"/>
        <v>II</v>
      </c>
      <c r="C68" s="112">
        <v>53495.077299999997</v>
      </c>
      <c r="D68" s="113" t="s">
        <v>36</v>
      </c>
      <c r="E68" s="112" t="e">
        <f>VLOOKUP(C68,Active!C$21:E$73,3,FALSE)</f>
        <v>#N/A</v>
      </c>
      <c r="F68" s="113" t="s">
        <v>338</v>
      </c>
      <c r="G68" s="114">
        <v>54002.5</v>
      </c>
      <c r="H68" s="114" t="s">
        <v>339</v>
      </c>
      <c r="J68" s="113" t="s">
        <v>266</v>
      </c>
      <c r="L68" s="116" t="s">
        <v>337</v>
      </c>
    </row>
    <row r="69" spans="1:12" s="112" customFormat="1" ht="12.75" customHeight="1" x14ac:dyDescent="0.2">
      <c r="A69" s="110" t="s">
        <v>72</v>
      </c>
      <c r="B69" s="111" t="str">
        <f t="shared" si="1"/>
        <v>II</v>
      </c>
      <c r="C69" s="112">
        <v>53495.077700000002</v>
      </c>
      <c r="D69" s="113" t="s">
        <v>36</v>
      </c>
      <c r="E69" s="112" t="e">
        <f>VLOOKUP(C69,Active!C$21:E$73,3,FALSE)</f>
        <v>#N/A</v>
      </c>
      <c r="F69" s="113" t="s">
        <v>338</v>
      </c>
      <c r="G69" s="114">
        <v>54002.5</v>
      </c>
      <c r="H69" s="114" t="s">
        <v>340</v>
      </c>
      <c r="J69" s="113" t="s">
        <v>266</v>
      </c>
      <c r="L69" s="116" t="s">
        <v>337</v>
      </c>
    </row>
    <row r="70" spans="1:12" s="112" customFormat="1" ht="12.75" customHeight="1" x14ac:dyDescent="0.2">
      <c r="A70" s="110" t="s">
        <v>72</v>
      </c>
      <c r="B70" s="111" t="str">
        <f t="shared" si="1"/>
        <v>I</v>
      </c>
      <c r="C70" s="112">
        <v>53498.108899999999</v>
      </c>
      <c r="D70" s="113" t="s">
        <v>36</v>
      </c>
      <c r="E70" s="112" t="e">
        <f>VLOOKUP(C70,Active!C$21:E$73,3,FALSE)</f>
        <v>#N/A</v>
      </c>
      <c r="F70" s="113" t="s">
        <v>341</v>
      </c>
      <c r="G70" s="114">
        <v>54009</v>
      </c>
      <c r="H70" s="114" t="s">
        <v>342</v>
      </c>
      <c r="J70" s="113" t="s">
        <v>266</v>
      </c>
      <c r="L70" s="116" t="s">
        <v>337</v>
      </c>
    </row>
    <row r="71" spans="1:12" s="112" customFormat="1" ht="12.75" customHeight="1" x14ac:dyDescent="0.2">
      <c r="A71" s="110" t="s">
        <v>72</v>
      </c>
      <c r="B71" s="111" t="str">
        <f t="shared" si="1"/>
        <v>II</v>
      </c>
      <c r="C71" s="112">
        <v>53522.117400000003</v>
      </c>
      <c r="D71" s="113" t="s">
        <v>36</v>
      </c>
      <c r="E71" s="112" t="e">
        <f>VLOOKUP(C71,Active!C$21:E$73,3,FALSE)</f>
        <v>#N/A</v>
      </c>
      <c r="F71" s="113" t="s">
        <v>343</v>
      </c>
      <c r="G71" s="114">
        <v>54060.5</v>
      </c>
      <c r="H71" s="114" t="s">
        <v>344</v>
      </c>
      <c r="J71" s="113" t="s">
        <v>266</v>
      </c>
      <c r="L71" s="116" t="s">
        <v>337</v>
      </c>
    </row>
    <row r="72" spans="1:12" s="112" customFormat="1" ht="12.75" customHeight="1" x14ac:dyDescent="0.2">
      <c r="A72" s="110" t="s">
        <v>78</v>
      </c>
      <c r="B72" s="111" t="str">
        <f t="shared" si="1"/>
        <v>I</v>
      </c>
      <c r="C72" s="112">
        <v>53824.241900000001</v>
      </c>
      <c r="D72" s="113" t="s">
        <v>36</v>
      </c>
      <c r="E72" s="112" t="e">
        <f>VLOOKUP(C72,Active!C$21:E$73,3,FALSE)</f>
        <v>#N/A</v>
      </c>
      <c r="F72" s="113" t="s">
        <v>345</v>
      </c>
      <c r="G72" s="114">
        <v>54709</v>
      </c>
      <c r="H72" s="114" t="s">
        <v>346</v>
      </c>
      <c r="J72" s="113" t="s">
        <v>266</v>
      </c>
      <c r="L72" s="116" t="s">
        <v>347</v>
      </c>
    </row>
    <row r="73" spans="1:12" s="112" customFormat="1" ht="12.75" customHeight="1" x14ac:dyDescent="0.2">
      <c r="A73" s="110" t="s">
        <v>78</v>
      </c>
      <c r="B73" s="111" t="str">
        <f t="shared" si="1"/>
        <v>II</v>
      </c>
      <c r="C73" s="112">
        <v>53828.199000000001</v>
      </c>
      <c r="D73" s="113" t="s">
        <v>36</v>
      </c>
      <c r="E73" s="112" t="e">
        <f>VLOOKUP(C73,Active!C$21:E$73,3,FALSE)</f>
        <v>#N/A</v>
      </c>
      <c r="F73" s="113" t="s">
        <v>348</v>
      </c>
      <c r="G73" s="114">
        <v>54717.5</v>
      </c>
      <c r="H73" s="114" t="s">
        <v>349</v>
      </c>
      <c r="J73" s="113" t="s">
        <v>266</v>
      </c>
      <c r="L73" s="116" t="s">
        <v>347</v>
      </c>
    </row>
    <row r="74" spans="1:12" s="112" customFormat="1" ht="12.75" customHeight="1" x14ac:dyDescent="0.2">
      <c r="A74" s="110" t="s">
        <v>78</v>
      </c>
      <c r="B74" s="111" t="str">
        <f t="shared" si="1"/>
        <v>II</v>
      </c>
      <c r="C74" s="112">
        <v>53828.199399999998</v>
      </c>
      <c r="D74" s="113" t="s">
        <v>36</v>
      </c>
      <c r="E74" s="112" t="e">
        <f>VLOOKUP(C74,Active!C$21:E$73,3,FALSE)</f>
        <v>#N/A</v>
      </c>
      <c r="F74" s="113" t="s">
        <v>350</v>
      </c>
      <c r="G74" s="114">
        <v>54717.5</v>
      </c>
      <c r="H74" s="114" t="s">
        <v>351</v>
      </c>
      <c r="J74" s="113" t="s">
        <v>266</v>
      </c>
      <c r="L74" s="116" t="s">
        <v>347</v>
      </c>
    </row>
    <row r="75" spans="1:12" s="112" customFormat="1" ht="12.75" customHeight="1" x14ac:dyDescent="0.2">
      <c r="A75" s="110" t="s">
        <v>78</v>
      </c>
      <c r="B75" s="111" t="str">
        <f t="shared" ref="B75:B88" si="2">IF(G75=INT(G75),"I","II")</f>
        <v>II</v>
      </c>
      <c r="C75" s="112">
        <v>53876.223299999998</v>
      </c>
      <c r="D75" s="113" t="s">
        <v>36</v>
      </c>
      <c r="E75" s="112" t="e">
        <f>VLOOKUP(C75,Active!C$21:E$73,3,FALSE)</f>
        <v>#N/A</v>
      </c>
      <c r="F75" s="113" t="s">
        <v>352</v>
      </c>
      <c r="G75" s="114">
        <v>54820.5</v>
      </c>
      <c r="H75" s="114" t="s">
        <v>353</v>
      </c>
      <c r="J75" s="113" t="s">
        <v>266</v>
      </c>
      <c r="L75" s="116" t="s">
        <v>347</v>
      </c>
    </row>
    <row r="76" spans="1:12" s="112" customFormat="1" ht="12.75" customHeight="1" x14ac:dyDescent="0.2">
      <c r="A76" s="110" t="s">
        <v>78</v>
      </c>
      <c r="B76" s="111" t="str">
        <f t="shared" si="2"/>
        <v>I</v>
      </c>
      <c r="C76" s="112">
        <v>53880.187100000003</v>
      </c>
      <c r="D76" s="113" t="s">
        <v>36</v>
      </c>
      <c r="E76" s="112" t="e">
        <f>VLOOKUP(C76,Active!C$21:E$73,3,FALSE)</f>
        <v>#N/A</v>
      </c>
      <c r="F76" s="113" t="s">
        <v>354</v>
      </c>
      <c r="G76" s="114">
        <v>54829</v>
      </c>
      <c r="H76" s="114" t="s">
        <v>355</v>
      </c>
      <c r="J76" s="113" t="s">
        <v>266</v>
      </c>
      <c r="L76" s="116" t="s">
        <v>347</v>
      </c>
    </row>
    <row r="77" spans="1:12" s="112" customFormat="1" ht="12.75" customHeight="1" x14ac:dyDescent="0.2">
      <c r="A77" s="110" t="s">
        <v>78</v>
      </c>
      <c r="B77" s="111" t="str">
        <f t="shared" si="2"/>
        <v>I</v>
      </c>
      <c r="C77" s="112">
        <v>53887.1803</v>
      </c>
      <c r="D77" s="113" t="s">
        <v>36</v>
      </c>
      <c r="E77" s="112" t="e">
        <f>VLOOKUP(C77,Active!C$21:E$73,3,FALSE)</f>
        <v>#N/A</v>
      </c>
      <c r="F77" s="113" t="s">
        <v>356</v>
      </c>
      <c r="G77" s="114">
        <v>54844</v>
      </c>
      <c r="H77" s="114" t="s">
        <v>357</v>
      </c>
      <c r="J77" s="113" t="s">
        <v>266</v>
      </c>
      <c r="L77" s="116" t="s">
        <v>347</v>
      </c>
    </row>
    <row r="78" spans="1:12" s="112" customFormat="1" ht="12.75" customHeight="1" x14ac:dyDescent="0.2">
      <c r="A78" s="110" t="s">
        <v>78</v>
      </c>
      <c r="B78" s="111" t="str">
        <f t="shared" si="2"/>
        <v>II</v>
      </c>
      <c r="C78" s="112">
        <v>53906.063900000001</v>
      </c>
      <c r="D78" s="113" t="s">
        <v>36</v>
      </c>
      <c r="E78" s="112" t="e">
        <f>VLOOKUP(C78,Active!C$21:E$73,3,FALSE)</f>
        <v>#N/A</v>
      </c>
      <c r="F78" s="113" t="s">
        <v>358</v>
      </c>
      <c r="G78" s="114">
        <v>54884.5</v>
      </c>
      <c r="H78" s="114" t="s">
        <v>359</v>
      </c>
      <c r="J78" s="113" t="s">
        <v>266</v>
      </c>
      <c r="L78" s="116" t="s">
        <v>347</v>
      </c>
    </row>
    <row r="79" spans="1:12" s="112" customFormat="1" ht="12.75" customHeight="1" x14ac:dyDescent="0.2">
      <c r="A79" s="110" t="s">
        <v>78</v>
      </c>
      <c r="B79" s="111" t="str">
        <f t="shared" si="2"/>
        <v>I</v>
      </c>
      <c r="C79" s="112">
        <v>53916.087299999999</v>
      </c>
      <c r="D79" s="113" t="s">
        <v>36</v>
      </c>
      <c r="E79" s="112" t="e">
        <f>VLOOKUP(C79,Active!C$21:E$73,3,FALSE)</f>
        <v>#N/A</v>
      </c>
      <c r="F79" s="113" t="s">
        <v>360</v>
      </c>
      <c r="G79" s="114">
        <v>54906</v>
      </c>
      <c r="H79" s="114" t="s">
        <v>361</v>
      </c>
      <c r="J79" s="113" t="s">
        <v>266</v>
      </c>
      <c r="L79" s="116" t="s">
        <v>347</v>
      </c>
    </row>
    <row r="80" spans="1:12" s="112" customFormat="1" ht="12.75" customHeight="1" x14ac:dyDescent="0.2">
      <c r="A80" s="110" t="s">
        <v>78</v>
      </c>
      <c r="B80" s="111" t="str">
        <f t="shared" si="2"/>
        <v>I</v>
      </c>
      <c r="C80" s="112">
        <v>53944.060599999997</v>
      </c>
      <c r="D80" s="113" t="s">
        <v>36</v>
      </c>
      <c r="E80" s="112" t="e">
        <f>VLOOKUP(C80,Active!C$21:E$73,3,FALSE)</f>
        <v>#N/A</v>
      </c>
      <c r="F80" s="113" t="s">
        <v>362</v>
      </c>
      <c r="G80" s="114">
        <v>54966</v>
      </c>
      <c r="H80" s="114" t="s">
        <v>363</v>
      </c>
      <c r="J80" s="113" t="s">
        <v>266</v>
      </c>
      <c r="L80" s="116" t="s">
        <v>347</v>
      </c>
    </row>
    <row r="81" spans="1:12" s="112" customFormat="1" ht="12.75" customHeight="1" x14ac:dyDescent="0.2">
      <c r="A81" s="110" t="s">
        <v>78</v>
      </c>
      <c r="B81" s="111" t="str">
        <f t="shared" si="2"/>
        <v>I</v>
      </c>
      <c r="C81" s="112">
        <v>53944.993499999997</v>
      </c>
      <c r="D81" s="113" t="s">
        <v>36</v>
      </c>
      <c r="E81" s="112" t="e">
        <f>VLOOKUP(C81,Active!C$21:E$73,3,FALSE)</f>
        <v>#N/A</v>
      </c>
      <c r="F81" s="113" t="s">
        <v>364</v>
      </c>
      <c r="G81" s="114">
        <v>54968</v>
      </c>
      <c r="H81" s="114" t="s">
        <v>365</v>
      </c>
      <c r="J81" s="113" t="s">
        <v>266</v>
      </c>
      <c r="L81" s="116" t="s">
        <v>347</v>
      </c>
    </row>
    <row r="82" spans="1:12" s="112" customFormat="1" ht="12.75" customHeight="1" x14ac:dyDescent="0.2">
      <c r="A82" s="110" t="s">
        <v>78</v>
      </c>
      <c r="B82" s="111" t="str">
        <f t="shared" si="2"/>
        <v>I</v>
      </c>
      <c r="C82" s="112">
        <v>53951.986799999999</v>
      </c>
      <c r="D82" s="113" t="s">
        <v>36</v>
      </c>
      <c r="E82" s="112" t="e">
        <f>VLOOKUP(C82,Active!C$21:E$73,3,FALSE)</f>
        <v>#N/A</v>
      </c>
      <c r="F82" s="113" t="s">
        <v>366</v>
      </c>
      <c r="G82" s="114">
        <v>54983</v>
      </c>
      <c r="H82" s="114" t="s">
        <v>367</v>
      </c>
      <c r="J82" s="113" t="s">
        <v>266</v>
      </c>
      <c r="L82" s="116" t="s">
        <v>347</v>
      </c>
    </row>
    <row r="83" spans="1:12" s="112" customFormat="1" ht="12.75" customHeight="1" x14ac:dyDescent="0.2">
      <c r="A83" s="110" t="s">
        <v>78</v>
      </c>
      <c r="B83" s="111" t="str">
        <f t="shared" si="2"/>
        <v>II</v>
      </c>
      <c r="C83" s="112">
        <v>53962.013599999998</v>
      </c>
      <c r="D83" s="113" t="s">
        <v>36</v>
      </c>
      <c r="E83" s="112" t="e">
        <f>VLOOKUP(C83,Active!C$21:E$73,3,FALSE)</f>
        <v>#N/A</v>
      </c>
      <c r="F83" s="113" t="s">
        <v>368</v>
      </c>
      <c r="G83" s="114">
        <v>55004.5</v>
      </c>
      <c r="H83" s="114" t="s">
        <v>369</v>
      </c>
      <c r="J83" s="113" t="s">
        <v>266</v>
      </c>
      <c r="L83" s="116" t="s">
        <v>347</v>
      </c>
    </row>
    <row r="84" spans="1:12" s="112" customFormat="1" ht="12.75" customHeight="1" x14ac:dyDescent="0.2">
      <c r="A84" s="110" t="s">
        <v>47</v>
      </c>
      <c r="B84" s="111" t="str">
        <f t="shared" si="2"/>
        <v>I</v>
      </c>
      <c r="C84" s="112">
        <v>28313.293000000001</v>
      </c>
      <c r="D84" s="113" t="s">
        <v>35</v>
      </c>
      <c r="E84" s="112">
        <f>VLOOKUP(C84,Active!C$21:E$73,3,FALSE)</f>
        <v>-54310.158225608218</v>
      </c>
      <c r="F84" s="113" t="s">
        <v>370</v>
      </c>
      <c r="G84" s="114">
        <v>-43</v>
      </c>
      <c r="H84" s="114" t="s">
        <v>198</v>
      </c>
      <c r="J84" s="113"/>
      <c r="L84" s="115" t="s">
        <v>194</v>
      </c>
    </row>
    <row r="85" spans="1:12" s="112" customFormat="1" ht="12.75" customHeight="1" x14ac:dyDescent="0.2">
      <c r="A85" s="110" t="s">
        <v>47</v>
      </c>
      <c r="B85" s="111" t="str">
        <f t="shared" si="2"/>
        <v>I</v>
      </c>
      <c r="C85" s="112">
        <v>28314.224999999999</v>
      </c>
      <c r="D85" s="113" t="s">
        <v>35</v>
      </c>
      <c r="E85" s="112">
        <f>VLOOKUP(C85,Active!C$21:E$73,3,FALSE)</f>
        <v>-54308.15922510848</v>
      </c>
      <c r="F85" s="113" t="s">
        <v>371</v>
      </c>
      <c r="G85" s="114">
        <v>-41</v>
      </c>
      <c r="H85" s="114" t="s">
        <v>198</v>
      </c>
      <c r="J85" s="113"/>
      <c r="L85" s="115" t="s">
        <v>194</v>
      </c>
    </row>
    <row r="86" spans="1:12" s="112" customFormat="1" ht="12.75" customHeight="1" x14ac:dyDescent="0.2">
      <c r="A86" s="110" t="s">
        <v>47</v>
      </c>
      <c r="B86" s="111" t="str">
        <f t="shared" si="2"/>
        <v>I</v>
      </c>
      <c r="C86" s="112">
        <v>28318.418000000001</v>
      </c>
      <c r="D86" s="113" t="s">
        <v>35</v>
      </c>
      <c r="E86" s="112">
        <f>VLOOKUP(C86,Active!C$21:E$73,3,FALSE)</f>
        <v>-54299.165867709919</v>
      </c>
      <c r="F86" s="113" t="s">
        <v>372</v>
      </c>
      <c r="G86" s="114">
        <v>-32</v>
      </c>
      <c r="H86" s="114" t="s">
        <v>198</v>
      </c>
      <c r="J86" s="113"/>
      <c r="L86" s="115" t="s">
        <v>194</v>
      </c>
    </row>
    <row r="87" spans="1:12" s="112" customFormat="1" ht="12.75" customHeight="1" x14ac:dyDescent="0.2">
      <c r="A87" s="110" t="s">
        <v>47</v>
      </c>
      <c r="B87" s="111" t="str">
        <f t="shared" si="2"/>
        <v>I</v>
      </c>
      <c r="C87" s="112">
        <v>28319.357</v>
      </c>
      <c r="D87" s="113" t="s">
        <v>35</v>
      </c>
      <c r="E87" s="112">
        <f>VLOOKUP(C87,Active!C$21:E$73,3,FALSE)</f>
        <v>-54297.151853257921</v>
      </c>
      <c r="F87" s="113" t="s">
        <v>373</v>
      </c>
      <c r="G87" s="114">
        <v>-30</v>
      </c>
      <c r="H87" s="114" t="s">
        <v>374</v>
      </c>
      <c r="J87" s="113"/>
      <c r="L87" s="115" t="s">
        <v>194</v>
      </c>
    </row>
    <row r="88" spans="1:12" s="112" customFormat="1" ht="12.75" customHeight="1" x14ac:dyDescent="0.2">
      <c r="A88" s="110" t="s">
        <v>47</v>
      </c>
      <c r="B88" s="111" t="str">
        <f t="shared" si="2"/>
        <v>I</v>
      </c>
      <c r="C88" s="112">
        <v>28342.191999999999</v>
      </c>
      <c r="D88" s="113" t="s">
        <v>35</v>
      </c>
      <c r="E88" s="112">
        <f>VLOOKUP(C88,Active!C$21:E$73,3,FALSE)</f>
        <v>-54248.174196163724</v>
      </c>
      <c r="F88" s="113" t="s">
        <v>375</v>
      </c>
      <c r="G88" s="114">
        <v>19</v>
      </c>
      <c r="H88" s="114" t="s">
        <v>376</v>
      </c>
      <c r="J88" s="113"/>
      <c r="L88" s="115" t="s">
        <v>194</v>
      </c>
    </row>
  </sheetData>
  <sheetProtection selectLockedCells="1" selectUnlockedCells="1"/>
  <hyperlinks>
    <hyperlink ref="A3" r:id="rId1" xr:uid="{00000000-0004-0000-0200-000000000000}"/>
    <hyperlink ref="L24" r:id="rId2" xr:uid="{00000000-0004-0000-0200-000001000000}"/>
    <hyperlink ref="L48" r:id="rId3" xr:uid="{00000000-0004-0000-0200-000002000000}"/>
    <hyperlink ref="L50" r:id="rId4" xr:uid="{00000000-0004-0000-0200-000003000000}"/>
    <hyperlink ref="L51" r:id="rId5" xr:uid="{00000000-0004-0000-0200-000004000000}"/>
    <hyperlink ref="L52" r:id="rId6" xr:uid="{00000000-0004-0000-0200-000005000000}"/>
    <hyperlink ref="L53" r:id="rId7" xr:uid="{00000000-0004-0000-0200-000006000000}"/>
    <hyperlink ref="L54" r:id="rId8" xr:uid="{00000000-0004-0000-0200-000007000000}"/>
    <hyperlink ref="L55" r:id="rId9" xr:uid="{00000000-0004-0000-0200-000008000000}"/>
    <hyperlink ref="L56" r:id="rId10" xr:uid="{00000000-0004-0000-0200-000009000000}"/>
    <hyperlink ref="L57" r:id="rId11" xr:uid="{00000000-0004-0000-0200-00000A000000}"/>
    <hyperlink ref="L58" r:id="rId12" xr:uid="{00000000-0004-0000-0200-00000B000000}"/>
    <hyperlink ref="L59" r:id="rId13" xr:uid="{00000000-0004-0000-0200-00000C000000}"/>
    <hyperlink ref="L60" r:id="rId14" xr:uid="{00000000-0004-0000-0200-00000D000000}"/>
    <hyperlink ref="L61" r:id="rId15" xr:uid="{00000000-0004-0000-0200-00000E000000}"/>
    <hyperlink ref="L62" r:id="rId16" xr:uid="{00000000-0004-0000-0200-00000F000000}"/>
    <hyperlink ref="L63" r:id="rId17" xr:uid="{00000000-0004-0000-0200-000010000000}"/>
    <hyperlink ref="L64" r:id="rId18" xr:uid="{00000000-0004-0000-0200-000011000000}"/>
    <hyperlink ref="L65" r:id="rId19" xr:uid="{00000000-0004-0000-0200-000012000000}"/>
    <hyperlink ref="L66" r:id="rId20" xr:uid="{00000000-0004-0000-0200-000013000000}"/>
    <hyperlink ref="L67" r:id="rId21" xr:uid="{00000000-0004-0000-0200-000014000000}"/>
    <hyperlink ref="L68" r:id="rId22" xr:uid="{00000000-0004-0000-0200-000015000000}"/>
    <hyperlink ref="L69" r:id="rId23" xr:uid="{00000000-0004-0000-0200-000016000000}"/>
    <hyperlink ref="L70" r:id="rId24" xr:uid="{00000000-0004-0000-0200-000017000000}"/>
    <hyperlink ref="L71" r:id="rId25" xr:uid="{00000000-0004-0000-0200-000018000000}"/>
    <hyperlink ref="L72" r:id="rId26" xr:uid="{00000000-0004-0000-0200-000019000000}"/>
    <hyperlink ref="L73" r:id="rId27" xr:uid="{00000000-0004-0000-0200-00001A000000}"/>
    <hyperlink ref="L74" r:id="rId28" xr:uid="{00000000-0004-0000-0200-00001B000000}"/>
    <hyperlink ref="L75" r:id="rId29" xr:uid="{00000000-0004-0000-0200-00001C000000}"/>
    <hyperlink ref="L76" r:id="rId30" xr:uid="{00000000-0004-0000-0200-00001D000000}"/>
    <hyperlink ref="L77" r:id="rId31" xr:uid="{00000000-0004-0000-0200-00001E000000}"/>
    <hyperlink ref="L78" r:id="rId32" xr:uid="{00000000-0004-0000-0200-00001F000000}"/>
    <hyperlink ref="L79" r:id="rId33" xr:uid="{00000000-0004-0000-0200-000020000000}"/>
    <hyperlink ref="L80" r:id="rId34" xr:uid="{00000000-0004-0000-0200-000021000000}"/>
    <hyperlink ref="L81" r:id="rId35" xr:uid="{00000000-0004-0000-0200-000022000000}"/>
    <hyperlink ref="L82" r:id="rId36" xr:uid="{00000000-0004-0000-0200-000023000000}"/>
    <hyperlink ref="L83" r:id="rId37" xr:uid="{00000000-0004-0000-0200-00002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8"/>
  <sheetViews>
    <sheetView workbookViewId="0"/>
  </sheetViews>
  <sheetFormatPr defaultRowHeight="12.75" x14ac:dyDescent="0.2"/>
  <cols>
    <col min="1" max="1" width="18.140625" style="1" customWidth="1"/>
    <col min="2" max="2" width="5" style="2" customWidth="1"/>
    <col min="3" max="3" width="12.85546875" style="3" customWidth="1"/>
    <col min="5" max="5" width="13.7109375" style="1" customWidth="1"/>
  </cols>
  <sheetData>
    <row r="1" spans="1:15" x14ac:dyDescent="0.2">
      <c r="A1" s="1" t="s">
        <v>377</v>
      </c>
    </row>
    <row r="3" spans="1:15" x14ac:dyDescent="0.2">
      <c r="A3" s="109" t="s">
        <v>378</v>
      </c>
    </row>
    <row r="11" spans="1:15" x14ac:dyDescent="0.2">
      <c r="A11" s="1" t="s">
        <v>379</v>
      </c>
      <c r="B11" s="2" t="s">
        <v>48</v>
      </c>
      <c r="C11" s="3">
        <v>28313.293000000001</v>
      </c>
      <c r="D11" s="1" t="s">
        <v>35</v>
      </c>
      <c r="E11" s="1">
        <f>VLOOKUP(C11,Active!C$21:E$104,3,FALSE)</f>
        <v>-54310.158225608218</v>
      </c>
      <c r="K11" s="1" t="s">
        <v>380</v>
      </c>
      <c r="N11" s="1">
        <v>-43</v>
      </c>
      <c r="O11" s="1">
        <v>1.41E-2</v>
      </c>
    </row>
    <row r="12" spans="1:15" x14ac:dyDescent="0.2">
      <c r="A12" s="1" t="s">
        <v>379</v>
      </c>
      <c r="B12" s="2" t="s">
        <v>48</v>
      </c>
      <c r="C12" s="3">
        <v>28314.224999999999</v>
      </c>
      <c r="D12" s="1" t="s">
        <v>35</v>
      </c>
      <c r="E12" s="1">
        <f>VLOOKUP(C12,Active!C$21:E$104,3,FALSE)</f>
        <v>-54308.15922510848</v>
      </c>
      <c r="K12" s="1" t="s">
        <v>380</v>
      </c>
      <c r="N12" s="1">
        <v>-41</v>
      </c>
      <c r="O12" s="1">
        <v>1.3599999999999999E-2</v>
      </c>
    </row>
    <row r="13" spans="1:15" x14ac:dyDescent="0.2">
      <c r="A13" s="1" t="s">
        <v>379</v>
      </c>
      <c r="B13" s="2" t="s">
        <v>48</v>
      </c>
      <c r="C13" s="3">
        <v>28318.418000000001</v>
      </c>
      <c r="D13" s="1" t="s">
        <v>35</v>
      </c>
      <c r="E13" s="1">
        <f>VLOOKUP(C13,Active!C$21:E$104,3,FALSE)</f>
        <v>-54299.165867709919</v>
      </c>
      <c r="K13" s="1" t="s">
        <v>380</v>
      </c>
      <c r="N13" s="1">
        <v>-32</v>
      </c>
      <c r="O13" s="1">
        <v>1.0500000000000001E-2</v>
      </c>
    </row>
    <row r="14" spans="1:15" x14ac:dyDescent="0.2">
      <c r="A14" s="1" t="s">
        <v>379</v>
      </c>
      <c r="B14" s="2" t="s">
        <v>48</v>
      </c>
      <c r="C14" s="3">
        <v>28319.357</v>
      </c>
      <c r="D14" s="1" t="s">
        <v>35</v>
      </c>
      <c r="E14" s="1">
        <f>VLOOKUP(C14,Active!C$21:E$104,3,FALSE)</f>
        <v>-54297.151853257921</v>
      </c>
      <c r="K14" s="1" t="s">
        <v>380</v>
      </c>
      <c r="N14" s="1">
        <v>-30</v>
      </c>
      <c r="O14" s="1">
        <v>1.7000000000000001E-2</v>
      </c>
    </row>
    <row r="15" spans="1:15" x14ac:dyDescent="0.2">
      <c r="A15" s="1" t="s">
        <v>379</v>
      </c>
      <c r="B15" s="2" t="s">
        <v>48</v>
      </c>
      <c r="C15" s="3">
        <v>28333.323</v>
      </c>
      <c r="D15" s="1" t="s">
        <v>35</v>
      </c>
      <c r="E15" s="1">
        <f>VLOOKUP(C15,Active!C$21:E$104,3,FALSE)</f>
        <v>-54267.196873666166</v>
      </c>
      <c r="K15" s="1" t="s">
        <v>381</v>
      </c>
      <c r="N15" s="1">
        <v>0</v>
      </c>
      <c r="O15" s="1">
        <v>-4.0000000000000001E-3</v>
      </c>
    </row>
    <row r="16" spans="1:15" x14ac:dyDescent="0.2">
      <c r="A16" s="1" t="s">
        <v>379</v>
      </c>
      <c r="B16" s="2" t="s">
        <v>48</v>
      </c>
      <c r="C16" s="3">
        <v>28334.252</v>
      </c>
      <c r="D16" s="1" t="s">
        <v>35</v>
      </c>
      <c r="E16" s="1">
        <f>VLOOKUP(C16,Active!C$21:E$104,3,FALSE)</f>
        <v>-54265.20430771738</v>
      </c>
      <c r="K16" s="1" t="s">
        <v>382</v>
      </c>
      <c r="N16" s="1">
        <v>2</v>
      </c>
      <c r="O16" s="1">
        <v>-7.4999999999999997E-3</v>
      </c>
    </row>
    <row r="17" spans="1:15" x14ac:dyDescent="0.2">
      <c r="A17" s="1" t="s">
        <v>379</v>
      </c>
      <c r="B17" s="2" t="s">
        <v>48</v>
      </c>
      <c r="C17" s="3">
        <v>28335.192999999999</v>
      </c>
      <c r="D17" s="1" t="s">
        <v>35</v>
      </c>
      <c r="E17" s="1">
        <f>VLOOKUP(C17,Active!C$21:E$104,3,FALSE)</f>
        <v>-54263.186003564741</v>
      </c>
      <c r="K17" s="1" t="s">
        <v>382</v>
      </c>
      <c r="N17" s="1">
        <v>4</v>
      </c>
      <c r="O17" s="1">
        <v>1.1000000000000001E-3</v>
      </c>
    </row>
    <row r="18" spans="1:15" x14ac:dyDescent="0.2">
      <c r="A18" s="1" t="s">
        <v>379</v>
      </c>
      <c r="B18" s="2" t="s">
        <v>48</v>
      </c>
      <c r="C18" s="3">
        <v>28339.397000000001</v>
      </c>
      <c r="D18" s="1" t="s">
        <v>35</v>
      </c>
      <c r="E18" s="1">
        <f>VLOOKUP(C18,Active!C$21:E$104,3,FALSE)</f>
        <v>-54254.169052812649</v>
      </c>
      <c r="K18" s="1" t="s">
        <v>382</v>
      </c>
      <c r="N18" s="1">
        <v>13</v>
      </c>
      <c r="O18" s="1">
        <v>8.9999999999999993E-3</v>
      </c>
    </row>
    <row r="19" spans="1:15" x14ac:dyDescent="0.2">
      <c r="A19" s="1" t="s">
        <v>379</v>
      </c>
      <c r="B19" s="2" t="s">
        <v>48</v>
      </c>
      <c r="C19" s="3">
        <v>28342.191999999999</v>
      </c>
      <c r="D19" s="1" t="s">
        <v>35</v>
      </c>
      <c r="E19" s="1">
        <f>VLOOKUP(C19,Active!C$21:E$104,3,FALSE)</f>
        <v>-54248.174196163724</v>
      </c>
      <c r="K19" s="1" t="s">
        <v>380</v>
      </c>
      <c r="N19" s="1">
        <v>19</v>
      </c>
      <c r="O19" s="1">
        <v>6.4999999999999997E-3</v>
      </c>
    </row>
    <row r="20" spans="1:15" x14ac:dyDescent="0.2">
      <c r="A20" s="1" t="s">
        <v>379</v>
      </c>
      <c r="B20" s="2" t="s">
        <v>48</v>
      </c>
      <c r="C20" s="3">
        <v>28347.303</v>
      </c>
      <c r="D20" s="1" t="s">
        <v>35</v>
      </c>
      <c r="E20" s="1">
        <f>VLOOKUP(C20,Active!C$21:E$104,3,FALSE)</f>
        <v>-54237.211866169921</v>
      </c>
      <c r="K20" s="1" t="s">
        <v>382</v>
      </c>
      <c r="N20" s="1">
        <v>30</v>
      </c>
      <c r="O20" s="1">
        <v>-1.0999999999999999E-2</v>
      </c>
    </row>
    <row r="21" spans="1:15" x14ac:dyDescent="0.2">
      <c r="A21" s="1" t="s">
        <v>379</v>
      </c>
      <c r="B21" s="2" t="s">
        <v>48</v>
      </c>
      <c r="C21" s="3">
        <v>29024.282999999999</v>
      </c>
      <c r="D21" s="1" t="s">
        <v>35</v>
      </c>
      <c r="E21" s="1">
        <f>VLOOKUP(C21,Active!C$21:E$104,3,FALSE)</f>
        <v>-52785.191095439404</v>
      </c>
      <c r="K21" s="1" t="s">
        <v>380</v>
      </c>
      <c r="N21" s="1">
        <v>1482</v>
      </c>
      <c r="O21" s="1">
        <v>-3.7000000000000002E-3</v>
      </c>
    </row>
    <row r="22" spans="1:15" x14ac:dyDescent="0.2">
      <c r="A22" s="1" t="s">
        <v>379</v>
      </c>
      <c r="B22" s="2" t="s">
        <v>48</v>
      </c>
      <c r="C22" s="3">
        <v>29038.291000000001</v>
      </c>
      <c r="D22" s="1" t="s">
        <v>35</v>
      </c>
      <c r="E22" s="1">
        <f>VLOOKUP(C22,Active!C$21:E$104,3,FALSE)</f>
        <v>-52755.146032134144</v>
      </c>
      <c r="K22" s="1" t="s">
        <v>380</v>
      </c>
      <c r="N22" s="1">
        <v>1512</v>
      </c>
      <c r="O22" s="1">
        <v>1.7299999999999999E-2</v>
      </c>
    </row>
    <row r="23" spans="1:15" x14ac:dyDescent="0.2">
      <c r="A23" s="1" t="s">
        <v>379</v>
      </c>
      <c r="B23" s="2" t="s">
        <v>48</v>
      </c>
      <c r="C23" s="3">
        <v>29039.205999999998</v>
      </c>
      <c r="D23" s="1" t="s">
        <v>35</v>
      </c>
      <c r="E23" s="1">
        <f>VLOOKUP(C23,Active!C$21:E$104,3,FALSE)</f>
        <v>-52753.18349408987</v>
      </c>
      <c r="K23" s="1" t="s">
        <v>380</v>
      </c>
      <c r="N23" s="1">
        <v>1514</v>
      </c>
      <c r="O23" s="1">
        <v>-2.0000000000000001E-4</v>
      </c>
    </row>
    <row r="24" spans="1:15" x14ac:dyDescent="0.2">
      <c r="A24" s="1" t="s">
        <v>379</v>
      </c>
      <c r="B24" s="2" t="s">
        <v>48</v>
      </c>
      <c r="C24" s="3">
        <v>29045.253000000001</v>
      </c>
      <c r="D24" s="1" t="s">
        <v>35</v>
      </c>
      <c r="E24" s="1">
        <f>VLOOKUP(C24,Active!C$21:E$104,3,FALSE)</f>
        <v>-52740.213584195022</v>
      </c>
      <c r="K24" s="1" t="s">
        <v>380</v>
      </c>
      <c r="N24" s="1">
        <v>1527</v>
      </c>
      <c r="O24" s="1">
        <v>-1.4200000000000001E-2</v>
      </c>
    </row>
    <row r="25" spans="1:15" x14ac:dyDescent="0.2">
      <c r="A25" s="1" t="s">
        <v>383</v>
      </c>
      <c r="B25" s="2" t="s">
        <v>48</v>
      </c>
      <c r="C25" s="3">
        <v>30515.778999999999</v>
      </c>
      <c r="D25" s="1" t="s">
        <v>34</v>
      </c>
      <c r="E25" s="1">
        <f>VLOOKUP(C25,Active!C$21:E$104,3,FALSE)</f>
        <v>-49586.155420144009</v>
      </c>
      <c r="K25" s="1" t="s">
        <v>384</v>
      </c>
      <c r="N25" s="1">
        <v>4681</v>
      </c>
      <c r="O25" s="1">
        <v>7.7999999999999996E-3</v>
      </c>
    </row>
    <row r="26" spans="1:15" x14ac:dyDescent="0.2">
      <c r="A26" s="1" t="s">
        <v>385</v>
      </c>
      <c r="B26" s="2" t="s">
        <v>48</v>
      </c>
      <c r="C26" s="3">
        <v>34920.750999999997</v>
      </c>
      <c r="D26" s="1" t="s">
        <v>34</v>
      </c>
      <c r="E26" s="1">
        <f>VLOOKUP(C26,Active!C$21:E$104,3,FALSE)</f>
        <v>-40138.149809215567</v>
      </c>
      <c r="L26" s="1" t="s">
        <v>386</v>
      </c>
      <c r="N26" s="1">
        <v>14129</v>
      </c>
      <c r="O26" s="1">
        <v>-4.7000000000000002E-3</v>
      </c>
    </row>
    <row r="27" spans="1:15" x14ac:dyDescent="0.2">
      <c r="A27" s="1" t="s">
        <v>77</v>
      </c>
      <c r="B27" s="2" t="s">
        <v>51</v>
      </c>
      <c r="C27" s="3">
        <v>42937.428</v>
      </c>
      <c r="D27" s="1" t="s">
        <v>35</v>
      </c>
      <c r="E27" s="1">
        <f>VLOOKUP(C27,Active!C$21:E$104,3,FALSE)</f>
        <v>-22943.577567439457</v>
      </c>
      <c r="K27" s="1" t="s">
        <v>387</v>
      </c>
      <c r="N27" s="1">
        <v>31323</v>
      </c>
      <c r="O27" s="1">
        <v>5.9999999999999995E-4</v>
      </c>
    </row>
    <row r="28" spans="1:15" x14ac:dyDescent="0.2">
      <c r="A28" s="1" t="s">
        <v>388</v>
      </c>
      <c r="B28" s="2" t="s">
        <v>48</v>
      </c>
      <c r="C28" s="3">
        <v>46177.531999999999</v>
      </c>
      <c r="D28" s="1" t="s">
        <v>35</v>
      </c>
      <c r="E28" s="1">
        <f>VLOOKUP(C28,Active!C$21:E$104,3,FALSE)</f>
        <v>-15994.039460956217</v>
      </c>
      <c r="K28" s="1" t="s">
        <v>389</v>
      </c>
      <c r="N28" s="1">
        <v>38273</v>
      </c>
      <c r="O28" s="1">
        <v>8.2000000000000007E-3</v>
      </c>
    </row>
    <row r="29" spans="1:15" x14ac:dyDescent="0.2">
      <c r="A29" s="1" t="s">
        <v>55</v>
      </c>
      <c r="B29" s="2" t="s">
        <v>51</v>
      </c>
      <c r="C29" s="3">
        <v>47363.41</v>
      </c>
      <c r="D29" s="1" t="s">
        <v>35</v>
      </c>
      <c r="E29" s="1">
        <f>VLOOKUP(C29,Active!C$21:E$104,3,FALSE)</f>
        <v>-13450.508651253764</v>
      </c>
      <c r="L29" s="1" t="s">
        <v>390</v>
      </c>
      <c r="N29" s="1">
        <v>40816</v>
      </c>
      <c r="O29" s="1">
        <v>1.7600000000000001E-2</v>
      </c>
    </row>
    <row r="30" spans="1:15" x14ac:dyDescent="0.2">
      <c r="A30" s="1" t="s">
        <v>55</v>
      </c>
      <c r="B30" s="2" t="s">
        <v>51</v>
      </c>
      <c r="C30" s="3">
        <v>48013.362000000001</v>
      </c>
      <c r="D30" s="1" t="s">
        <v>35</v>
      </c>
      <c r="E30" s="1">
        <f>VLOOKUP(C30,Active!C$21:E$104,3,FALSE)</f>
        <v>-12056.458895016009</v>
      </c>
      <c r="L30" s="1" t="s">
        <v>391</v>
      </c>
      <c r="N30" s="1">
        <v>42210</v>
      </c>
      <c r="O30" s="1">
        <v>3.85E-2</v>
      </c>
    </row>
    <row r="31" spans="1:15" x14ac:dyDescent="0.2">
      <c r="A31" s="1" t="s">
        <v>55</v>
      </c>
      <c r="B31" s="2" t="s">
        <v>48</v>
      </c>
      <c r="C31" s="3">
        <v>48015.442000000003</v>
      </c>
      <c r="D31" s="1" t="s">
        <v>35</v>
      </c>
      <c r="E31" s="1">
        <f>VLOOKUP(C31,Active!C$21:E$104,3,FALSE)</f>
        <v>-12051.997606347035</v>
      </c>
      <c r="L31" s="1" t="s">
        <v>391</v>
      </c>
      <c r="N31" s="1">
        <v>42215</v>
      </c>
      <c r="O31" s="1">
        <v>2.1399999999999999E-2</v>
      </c>
    </row>
    <row r="32" spans="1:15" x14ac:dyDescent="0.2">
      <c r="A32" s="1" t="s">
        <v>55</v>
      </c>
      <c r="B32" s="2" t="s">
        <v>48</v>
      </c>
      <c r="C32" s="3">
        <v>48042.459000000003</v>
      </c>
      <c r="D32" s="1" t="s">
        <v>35</v>
      </c>
      <c r="E32" s="1">
        <f>VLOOKUP(C32,Active!C$21:E$104,3,FALSE)</f>
        <v>-11994.05018520782</v>
      </c>
      <c r="L32" s="1" t="s">
        <v>391</v>
      </c>
      <c r="N32" s="1">
        <v>42273</v>
      </c>
      <c r="O32" s="1">
        <v>-3.2000000000000002E-3</v>
      </c>
    </row>
    <row r="33" spans="1:15" x14ac:dyDescent="0.2">
      <c r="A33" s="1" t="s">
        <v>55</v>
      </c>
      <c r="B33" s="2" t="s">
        <v>48</v>
      </c>
      <c r="C33" s="3">
        <v>48084.421999999999</v>
      </c>
      <c r="D33" s="1" t="s">
        <v>35</v>
      </c>
      <c r="E33" s="1">
        <f>VLOOKUP(C33,Active!C$21:E$104,3,FALSE)</f>
        <v>-11904.045831161675</v>
      </c>
      <c r="L33" s="1" t="s">
        <v>392</v>
      </c>
      <c r="N33" s="1">
        <v>42363</v>
      </c>
      <c r="O33" s="1">
        <v>-1.4E-3</v>
      </c>
    </row>
    <row r="34" spans="1:15" x14ac:dyDescent="0.2">
      <c r="A34" s="1" t="s">
        <v>55</v>
      </c>
      <c r="B34" s="2" t="s">
        <v>51</v>
      </c>
      <c r="C34" s="3">
        <v>48088.404999999999</v>
      </c>
      <c r="D34" s="1" t="s">
        <v>35</v>
      </c>
      <c r="E34" s="1">
        <f>VLOOKUP(C34,Active!C$21:E$104,3,FALSE)</f>
        <v>-11895.50289233066</v>
      </c>
      <c r="L34" s="1" t="s">
        <v>392</v>
      </c>
      <c r="N34" s="1">
        <v>42371</v>
      </c>
      <c r="O34" s="1">
        <v>1.78E-2</v>
      </c>
    </row>
    <row r="35" spans="1:15" x14ac:dyDescent="0.2">
      <c r="A35" s="1" t="s">
        <v>55</v>
      </c>
      <c r="B35" s="2" t="s">
        <v>48</v>
      </c>
      <c r="C35" s="3">
        <v>48091.409</v>
      </c>
      <c r="D35" s="1" t="s">
        <v>35</v>
      </c>
      <c r="E35" s="1">
        <f>VLOOKUP(C35,Active!C$21:E$104,3,FALSE)</f>
        <v>-11889.05976196451</v>
      </c>
      <c r="L35" s="1" t="s">
        <v>392</v>
      </c>
      <c r="N35" s="1">
        <v>42378</v>
      </c>
      <c r="O35" s="1">
        <v>-7.9000000000000008E-3</v>
      </c>
    </row>
    <row r="36" spans="1:15" x14ac:dyDescent="0.2">
      <c r="A36" s="1" t="s">
        <v>55</v>
      </c>
      <c r="B36" s="2" t="s">
        <v>51</v>
      </c>
      <c r="C36" s="3">
        <v>48385.402000000002</v>
      </c>
      <c r="D36" s="1" t="s">
        <v>35</v>
      </c>
      <c r="E36" s="1">
        <f>VLOOKUP(C36,Active!C$21:E$104,3,FALSE)</f>
        <v>-11258.488781360387</v>
      </c>
      <c r="L36" s="1" t="s">
        <v>393</v>
      </c>
      <c r="N36" s="1">
        <v>43008</v>
      </c>
      <c r="O36" s="1">
        <v>2.3300000000000001E-2</v>
      </c>
    </row>
    <row r="37" spans="1:15" x14ac:dyDescent="0.2">
      <c r="A37" s="1" t="s">
        <v>55</v>
      </c>
      <c r="B37" s="2" t="s">
        <v>51</v>
      </c>
      <c r="C37" s="3">
        <v>48406.396000000001</v>
      </c>
      <c r="D37" s="1" t="s">
        <v>35</v>
      </c>
      <c r="E37" s="1">
        <f>VLOOKUP(C37,Active!C$21:E$104,3,FALSE)</f>
        <v>-11213.459793708294</v>
      </c>
      <c r="L37" s="1" t="s">
        <v>393</v>
      </c>
      <c r="N37" s="1">
        <v>43053</v>
      </c>
      <c r="O37" s="1">
        <v>3.6799999999999999E-2</v>
      </c>
    </row>
    <row r="38" spans="1:15" x14ac:dyDescent="0.2">
      <c r="A38" s="1" t="s">
        <v>55</v>
      </c>
      <c r="B38" s="2" t="s">
        <v>51</v>
      </c>
      <c r="C38" s="3">
        <v>48440.41</v>
      </c>
      <c r="D38" s="1" t="s">
        <v>35</v>
      </c>
      <c r="E38" s="1">
        <f>VLOOKUP(C38,Active!C$21:E$104,3,FALSE)</f>
        <v>-11140.504854868695</v>
      </c>
      <c r="L38" s="1" t="s">
        <v>393</v>
      </c>
      <c r="N38" s="1">
        <v>43126</v>
      </c>
      <c r="O38" s="1">
        <v>1.5599999999999999E-2</v>
      </c>
    </row>
    <row r="39" spans="1:15" x14ac:dyDescent="0.2">
      <c r="A39" s="1" t="s">
        <v>55</v>
      </c>
      <c r="B39" s="2" t="s">
        <v>48</v>
      </c>
      <c r="C39" s="3">
        <v>48761.41</v>
      </c>
      <c r="D39" s="1" t="s">
        <v>35</v>
      </c>
      <c r="E39" s="1">
        <f>VLOOKUP(C39,Active!C$21:E$104,3,FALSE)</f>
        <v>-10452.007901628576</v>
      </c>
      <c r="L39" s="1" t="s">
        <v>394</v>
      </c>
      <c r="N39" s="1">
        <v>43815</v>
      </c>
      <c r="O39" s="1">
        <v>1.4E-2</v>
      </c>
    </row>
    <row r="40" spans="1:15" x14ac:dyDescent="0.2">
      <c r="A40" s="1" t="s">
        <v>55</v>
      </c>
      <c r="B40" s="2" t="s">
        <v>48</v>
      </c>
      <c r="C40" s="3">
        <v>48768.425000000003</v>
      </c>
      <c r="D40" s="1" t="s">
        <v>35</v>
      </c>
      <c r="E40" s="1">
        <f>VLOOKUP(C40,Active!C$21:E$104,3,FALSE)</f>
        <v>-10436.961776622411</v>
      </c>
      <c r="L40" s="1" t="s">
        <v>394</v>
      </c>
      <c r="N40" s="1">
        <v>43830</v>
      </c>
      <c r="O40" s="1">
        <v>3.5499999999999997E-2</v>
      </c>
    </row>
    <row r="41" spans="1:15" x14ac:dyDescent="0.2">
      <c r="A41" s="1" t="s">
        <v>55</v>
      </c>
      <c r="B41" s="2" t="s">
        <v>48</v>
      </c>
      <c r="C41" s="3">
        <v>48795.447</v>
      </c>
      <c r="D41" s="1" t="s">
        <v>35</v>
      </c>
      <c r="E41" s="1">
        <f>VLOOKUP(C41,Active!C$21:E$104,3,FALSE)</f>
        <v>-10379.003631231593</v>
      </c>
      <c r="L41" s="1" t="s">
        <v>394</v>
      </c>
      <c r="N41" s="1">
        <v>43888</v>
      </c>
      <c r="O41" s="1">
        <v>1.5900000000000001E-2</v>
      </c>
    </row>
    <row r="42" spans="1:15" x14ac:dyDescent="0.2">
      <c r="A42" s="1" t="s">
        <v>55</v>
      </c>
      <c r="B42" s="2" t="s">
        <v>48</v>
      </c>
      <c r="C42" s="3">
        <v>48802.442000000003</v>
      </c>
      <c r="D42" s="1" t="s">
        <v>35</v>
      </c>
      <c r="E42" s="1">
        <f>VLOOKUP(C42,Active!C$21:E$104,3,FALSE)</f>
        <v>-10364.000403231854</v>
      </c>
      <c r="L42" s="1" t="s">
        <v>394</v>
      </c>
      <c r="N42" s="1">
        <v>43903</v>
      </c>
      <c r="O42" s="1">
        <v>1.7399999999999999E-2</v>
      </c>
    </row>
    <row r="43" spans="1:15" x14ac:dyDescent="0.2">
      <c r="A43" s="1" t="s">
        <v>55</v>
      </c>
      <c r="B43" s="2" t="s">
        <v>48</v>
      </c>
      <c r="C43" s="3">
        <v>48823.409</v>
      </c>
      <c r="D43" s="1" t="s">
        <v>35</v>
      </c>
      <c r="E43" s="1">
        <f>VLOOKUP(C43,Active!C$21:E$104,3,FALSE)</f>
        <v>-10319.029326538448</v>
      </c>
      <c r="L43" s="1" t="s">
        <v>394</v>
      </c>
      <c r="N43" s="1">
        <v>43948</v>
      </c>
      <c r="O43" s="1">
        <v>3.8E-3</v>
      </c>
    </row>
    <row r="44" spans="1:15" x14ac:dyDescent="0.2">
      <c r="A44" s="1" t="s">
        <v>55</v>
      </c>
      <c r="B44" s="2" t="s">
        <v>48</v>
      </c>
      <c r="C44" s="3">
        <v>48837.389000000003</v>
      </c>
      <c r="D44" s="1" t="s">
        <v>35</v>
      </c>
      <c r="E44" s="1">
        <f>VLOOKUP(C44,Active!C$21:E$104,3,FALSE)</f>
        <v>-10289.044319042188</v>
      </c>
      <c r="L44" s="1" t="s">
        <v>395</v>
      </c>
      <c r="N44" s="1">
        <v>43978</v>
      </c>
      <c r="O44" s="1">
        <v>-3.2000000000000002E-3</v>
      </c>
    </row>
    <row r="45" spans="1:15" x14ac:dyDescent="0.2">
      <c r="A45" s="1" t="s">
        <v>55</v>
      </c>
      <c r="B45" s="2" t="s">
        <v>51</v>
      </c>
      <c r="C45" s="3">
        <v>49158.411</v>
      </c>
      <c r="D45" s="1" t="s">
        <v>35</v>
      </c>
      <c r="E45" s="1">
        <f>VLOOKUP(C45,Active!C$21:E$104,3,FALSE)</f>
        <v>-9600.5001790950009</v>
      </c>
      <c r="L45" s="1" t="s">
        <v>396</v>
      </c>
      <c r="N45" s="1">
        <v>44666</v>
      </c>
      <c r="O45" s="1">
        <v>1.54E-2</v>
      </c>
    </row>
    <row r="46" spans="1:15" x14ac:dyDescent="0.2">
      <c r="A46" s="1" t="s">
        <v>55</v>
      </c>
      <c r="B46" s="2" t="s">
        <v>48</v>
      </c>
      <c r="C46" s="3">
        <v>49520.434000000001</v>
      </c>
      <c r="D46" s="1" t="s">
        <v>35</v>
      </c>
      <c r="E46" s="1">
        <f>VLOOKUP(C46,Active!C$21:E$104,3,FALSE)</f>
        <v>-8824.0150311110501</v>
      </c>
      <c r="L46" s="1" t="s">
        <v>397</v>
      </c>
      <c r="N46" s="1">
        <v>45443</v>
      </c>
      <c r="O46" s="1">
        <v>8.0999999999999996E-3</v>
      </c>
    </row>
    <row r="47" spans="1:15" x14ac:dyDescent="0.2">
      <c r="A47" s="1" t="s">
        <v>55</v>
      </c>
      <c r="B47" s="2" t="s">
        <v>48</v>
      </c>
      <c r="C47" s="3">
        <v>49534.428999999996</v>
      </c>
      <c r="D47" s="1" t="s">
        <v>35</v>
      </c>
      <c r="E47" s="1">
        <f>VLOOKUP(C47,Active!C$21:E$104,3,FALSE)</f>
        <v>-8793.9978508599852</v>
      </c>
      <c r="L47" s="1" t="s">
        <v>397</v>
      </c>
      <c r="N47" s="1">
        <v>45473</v>
      </c>
      <c r="O47" s="1">
        <v>1.6E-2</v>
      </c>
    </row>
    <row r="48" spans="1:15" x14ac:dyDescent="0.2">
      <c r="A48" s="1" t="s">
        <v>77</v>
      </c>
      <c r="B48" s="2" t="s">
        <v>51</v>
      </c>
      <c r="C48" s="3">
        <v>49544.415999999997</v>
      </c>
      <c r="D48" s="1" t="s">
        <v>35</v>
      </c>
      <c r="E48" s="1">
        <f>VLOOKUP(C48,Active!C$21:E$104,3,FALSE)</f>
        <v>-8772.5772306979597</v>
      </c>
      <c r="K48" s="1" t="s">
        <v>397</v>
      </c>
      <c r="N48" s="1">
        <v>45494</v>
      </c>
      <c r="O48" s="1">
        <v>-2.1899999999999999E-2</v>
      </c>
    </row>
    <row r="49" spans="1:15" x14ac:dyDescent="0.2">
      <c r="A49" s="1" t="s">
        <v>55</v>
      </c>
      <c r="B49" s="2" t="s">
        <v>48</v>
      </c>
      <c r="C49" s="3">
        <v>49569.374000000003</v>
      </c>
      <c r="D49" s="1" t="s">
        <v>35</v>
      </c>
      <c r="E49" s="1">
        <f>VLOOKUP(C49,Active!C$21:E$104,3,FALSE)</f>
        <v>-8719.0460563709476</v>
      </c>
      <c r="L49" s="1" t="s">
        <v>397</v>
      </c>
      <c r="N49" s="1">
        <v>45548</v>
      </c>
      <c r="O49" s="1">
        <v>-6.6E-3</v>
      </c>
    </row>
    <row r="50" spans="1:15" x14ac:dyDescent="0.2">
      <c r="A50" s="1" t="s">
        <v>77</v>
      </c>
      <c r="B50" s="2" t="s">
        <v>51</v>
      </c>
      <c r="C50" s="3">
        <v>50587.406000000003</v>
      </c>
      <c r="D50" s="1" t="s">
        <v>65</v>
      </c>
      <c r="E50" s="1">
        <f>VLOOKUP(C50,Active!C$21:E$104,3,FALSE)</f>
        <v>-6535.5197937511866</v>
      </c>
      <c r="K50" s="1" t="s">
        <v>398</v>
      </c>
      <c r="N50" s="1">
        <v>47731</v>
      </c>
      <c r="O50" s="1">
        <v>1.2999999999999999E-3</v>
      </c>
    </row>
    <row r="51" spans="1:15" x14ac:dyDescent="0.2">
      <c r="A51" s="1" t="s">
        <v>77</v>
      </c>
      <c r="B51" s="2" t="s">
        <v>48</v>
      </c>
      <c r="C51" s="3">
        <v>50949.440300000002</v>
      </c>
      <c r="D51" s="1" t="s">
        <v>65</v>
      </c>
      <c r="E51" s="1">
        <f>VLOOKUP(C51,Active!C$21:E$104,3,FALSE)</f>
        <v>-5759.0104089586057</v>
      </c>
      <c r="K51" s="1" t="s">
        <v>399</v>
      </c>
      <c r="N51" s="1">
        <v>48508</v>
      </c>
      <c r="O51" s="1">
        <v>5.3E-3</v>
      </c>
    </row>
    <row r="52" spans="1:15" x14ac:dyDescent="0.2">
      <c r="A52" s="1" t="s">
        <v>400</v>
      </c>
      <c r="B52" s="2" t="s">
        <v>48</v>
      </c>
      <c r="C52" s="3">
        <v>51660.4476</v>
      </c>
      <c r="D52" s="1" t="s">
        <v>65</v>
      </c>
      <c r="E52" s="1">
        <f>VLOOKUP(C52,Active!C$21:E$104,3,FALSE)</f>
        <v>-4234.0061728792261</v>
      </c>
      <c r="K52" s="1" t="s">
        <v>401</v>
      </c>
      <c r="N52" s="1">
        <v>50033</v>
      </c>
      <c r="O52" s="1">
        <v>4.8999999999999998E-3</v>
      </c>
    </row>
    <row r="53" spans="1:15" x14ac:dyDescent="0.2">
      <c r="A53" s="1" t="s">
        <v>402</v>
      </c>
      <c r="B53" s="2" t="s">
        <v>48</v>
      </c>
      <c r="C53" s="3">
        <v>51673.042999999998</v>
      </c>
      <c r="D53" s="1" t="s">
        <v>88</v>
      </c>
      <c r="E53" s="1">
        <f>VLOOKUP(C53,Active!C$21:E$104,3,FALSE)</f>
        <v>-4206.9909251382933</v>
      </c>
      <c r="K53" s="1" t="s">
        <v>403</v>
      </c>
      <c r="N53" s="1">
        <v>50060</v>
      </c>
      <c r="O53" s="1">
        <v>1.1900000000000001E-2</v>
      </c>
    </row>
    <row r="54" spans="1:15" x14ac:dyDescent="0.2">
      <c r="A54" s="1" t="s">
        <v>402</v>
      </c>
      <c r="B54" s="2" t="s">
        <v>48</v>
      </c>
      <c r="C54" s="3">
        <v>51694.015599999999</v>
      </c>
      <c r="D54" s="1" t="s">
        <v>88</v>
      </c>
      <c r="E54" s="1">
        <f>VLOOKUP(C54,Active!C$21:E$104,3,FALSE)</f>
        <v>-4162.0078372830776</v>
      </c>
      <c r="K54" s="1" t="s">
        <v>404</v>
      </c>
      <c r="N54" s="1">
        <v>50105</v>
      </c>
      <c r="O54" s="1">
        <v>4.0000000000000001E-3</v>
      </c>
    </row>
    <row r="55" spans="1:15" x14ac:dyDescent="0.2">
      <c r="A55" s="1" t="s">
        <v>77</v>
      </c>
      <c r="B55" s="2" t="s">
        <v>51</v>
      </c>
      <c r="C55" s="3">
        <v>52001.506000000001</v>
      </c>
      <c r="D55" s="1" t="s">
        <v>65</v>
      </c>
      <c r="E55" s="1">
        <f>VLOOKUP(C55,Active!C$21:E$104,3,FALSE)</f>
        <v>-3502.4869539479155</v>
      </c>
      <c r="K55" s="1" t="s">
        <v>405</v>
      </c>
      <c r="N55" s="1">
        <v>50764</v>
      </c>
      <c r="O55" s="1">
        <v>1.18E-2</v>
      </c>
    </row>
    <row r="56" spans="1:15" x14ac:dyDescent="0.2">
      <c r="A56" s="1" t="s">
        <v>402</v>
      </c>
      <c r="B56" s="2" t="s">
        <v>48</v>
      </c>
      <c r="C56" s="3">
        <v>52397.097999999998</v>
      </c>
      <c r="D56" s="1" t="s">
        <v>317</v>
      </c>
      <c r="E56" s="1">
        <f>VLOOKUP(C56,Active!C$21:E$104,3,FALSE)</f>
        <v>-2654.0013255175022</v>
      </c>
      <c r="K56" s="1" t="s">
        <v>406</v>
      </c>
      <c r="N56" s="1">
        <v>51613</v>
      </c>
      <c r="O56" s="1">
        <v>4.5999999999999999E-3</v>
      </c>
    </row>
    <row r="57" spans="1:15" x14ac:dyDescent="0.2">
      <c r="A57" s="1" t="s">
        <v>402</v>
      </c>
      <c r="B57" s="2" t="s">
        <v>48</v>
      </c>
      <c r="C57" s="3">
        <v>52791.995900000002</v>
      </c>
      <c r="D57" s="1" t="s">
        <v>151</v>
      </c>
      <c r="E57" s="1">
        <f>VLOOKUP(C57,Active!C$21:E$104,3,FALSE)</f>
        <v>-1807.0044376953113</v>
      </c>
      <c r="K57" s="1" t="s">
        <v>407</v>
      </c>
      <c r="N57" s="1">
        <v>52460</v>
      </c>
      <c r="O57" s="1">
        <v>1.8E-3</v>
      </c>
    </row>
    <row r="58" spans="1:15" x14ac:dyDescent="0.2">
      <c r="A58" s="1" t="s">
        <v>408</v>
      </c>
      <c r="B58" s="2" t="s">
        <v>48</v>
      </c>
      <c r="C58" s="3">
        <v>53029.3102</v>
      </c>
      <c r="D58" s="1" t="s">
        <v>88</v>
      </c>
      <c r="E58" s="1">
        <f>VLOOKUP(C58,Active!C$21:E$104,3,FALSE)</f>
        <v>-1298.0007850152174</v>
      </c>
      <c r="J58" s="1" t="s">
        <v>409</v>
      </c>
      <c r="N58" s="1">
        <v>52969</v>
      </c>
      <c r="O58" s="1">
        <v>2.7000000000000001E-3</v>
      </c>
    </row>
    <row r="59" spans="1:15" x14ac:dyDescent="0.2">
      <c r="A59" s="1" t="s">
        <v>410</v>
      </c>
      <c r="B59" s="2" t="s">
        <v>51</v>
      </c>
      <c r="C59" s="3">
        <v>53143.771500000003</v>
      </c>
      <c r="D59" s="1" t="s">
        <v>65</v>
      </c>
      <c r="E59" s="1">
        <f>VLOOKUP(C59,Active!C$21:E$104,3,FALSE)</f>
        <v>-1052.4984288971334</v>
      </c>
      <c r="K59" s="1" t="s">
        <v>411</v>
      </c>
      <c r="N59" s="1">
        <v>53214</v>
      </c>
      <c r="O59" s="1">
        <v>2.5000000000000001E-3</v>
      </c>
    </row>
    <row r="60" spans="1:15" x14ac:dyDescent="0.2">
      <c r="A60" s="1" t="s">
        <v>412</v>
      </c>
      <c r="B60" s="2" t="s">
        <v>48</v>
      </c>
      <c r="C60" s="3">
        <v>53494.146099999998</v>
      </c>
      <c r="D60" s="1" t="s">
        <v>88</v>
      </c>
      <c r="E60" s="1">
        <f>VLOOKUP(C60,Active!C$21:E$104,3,FALSE)</f>
        <v>-300.99735539955697</v>
      </c>
      <c r="K60" s="1" t="s">
        <v>413</v>
      </c>
      <c r="N60" s="1">
        <v>53966</v>
      </c>
      <c r="O60" s="1">
        <v>2.7000000000000001E-3</v>
      </c>
    </row>
    <row r="61" spans="1:15" x14ac:dyDescent="0.2">
      <c r="A61" s="1" t="s">
        <v>412</v>
      </c>
      <c r="B61" s="2" t="s">
        <v>48</v>
      </c>
      <c r="C61" s="3">
        <v>53495.077299999997</v>
      </c>
      <c r="D61" s="1" t="s">
        <v>88</v>
      </c>
      <c r="E61" s="1">
        <f>VLOOKUP(C61,Active!C$21:E$104,3,FALSE)</f>
        <v>-299.00007078006615</v>
      </c>
      <c r="K61" s="1" t="s">
        <v>413</v>
      </c>
      <c r="N61" s="1">
        <v>53968</v>
      </c>
      <c r="O61" s="1">
        <v>1.4E-3</v>
      </c>
    </row>
    <row r="62" spans="1:15" x14ac:dyDescent="0.2">
      <c r="A62" s="1" t="s">
        <v>408</v>
      </c>
      <c r="B62" s="2" t="s">
        <v>48</v>
      </c>
      <c r="C62" s="3">
        <v>53495.077700000002</v>
      </c>
      <c r="D62" s="1" t="s">
        <v>88</v>
      </c>
      <c r="E62" s="1">
        <f>VLOOKUP(C62,Active!C$21:E$104,3,FALSE)</f>
        <v>-298.99921283992796</v>
      </c>
      <c r="J62" s="1" t="s">
        <v>414</v>
      </c>
      <c r="N62" s="1">
        <v>53968</v>
      </c>
      <c r="O62" s="1">
        <v>1.8E-3</v>
      </c>
    </row>
    <row r="63" spans="1:15" x14ac:dyDescent="0.2">
      <c r="A63" s="1" t="s">
        <v>408</v>
      </c>
      <c r="B63" s="2" t="s">
        <v>51</v>
      </c>
      <c r="C63" s="3">
        <v>53498.108899999999</v>
      </c>
      <c r="D63" s="1" t="s">
        <v>88</v>
      </c>
      <c r="E63" s="1">
        <f>VLOOKUP(C63,Active!C$21:E$104,3,FALSE)</f>
        <v>-292.49774254503757</v>
      </c>
      <c r="J63" s="1" t="s">
        <v>414</v>
      </c>
      <c r="N63" s="1">
        <v>53974</v>
      </c>
      <c r="O63" s="1">
        <v>1.6000000000000001E-3</v>
      </c>
    </row>
    <row r="64" spans="1:15" x14ac:dyDescent="0.2">
      <c r="A64" s="1" t="s">
        <v>415</v>
      </c>
      <c r="B64" s="2" t="s">
        <v>51</v>
      </c>
      <c r="C64" s="3">
        <v>53503.703399999999</v>
      </c>
      <c r="D64" s="1" t="s">
        <v>88</v>
      </c>
      <c r="E64" s="1">
        <f>VLOOKUP(C64,Active!C$21:E$104,3,FALSE)</f>
        <v>-280.49837742073441</v>
      </c>
      <c r="K64" s="1" t="s">
        <v>416</v>
      </c>
      <c r="N64" s="1">
        <v>53986</v>
      </c>
      <c r="O64" s="1">
        <v>1.2999999999999999E-3</v>
      </c>
    </row>
    <row r="65" spans="1:15" x14ac:dyDescent="0.2">
      <c r="A65" s="1" t="s">
        <v>408</v>
      </c>
      <c r="B65" s="2" t="s">
        <v>48</v>
      </c>
      <c r="C65" s="3">
        <v>53522.117400000003</v>
      </c>
      <c r="D65" s="1" t="s">
        <v>88</v>
      </c>
      <c r="E65" s="1">
        <f>VLOOKUP(C65,Active!C$21:E$104,3,FALSE)</f>
        <v>-241.00310359840884</v>
      </c>
      <c r="J65" s="1" t="s">
        <v>414</v>
      </c>
      <c r="N65" s="1">
        <v>54026</v>
      </c>
      <c r="O65" s="1">
        <v>-1E-4</v>
      </c>
    </row>
    <row r="66" spans="1:15" x14ac:dyDescent="0.2">
      <c r="A66" s="1" t="s">
        <v>408</v>
      </c>
      <c r="B66" s="2" t="s">
        <v>48</v>
      </c>
      <c r="C66" s="3">
        <v>53824.241900000001</v>
      </c>
      <c r="D66" s="1" t="s">
        <v>311</v>
      </c>
      <c r="E66" s="1">
        <f>VLOOKUP(C66,Active!C$21:E$104,3,FALSE)</f>
        <v>407.0087273959611</v>
      </c>
      <c r="J66" s="1" t="s">
        <v>417</v>
      </c>
      <c r="N66" s="1">
        <v>54674</v>
      </c>
      <c r="O66" s="1">
        <v>4.4000000000000003E-3</v>
      </c>
    </row>
    <row r="67" spans="1:15" x14ac:dyDescent="0.2">
      <c r="A67" s="1" t="s">
        <v>408</v>
      </c>
      <c r="B67" s="2" t="s">
        <v>51</v>
      </c>
      <c r="C67" s="3">
        <v>53828.199000000001</v>
      </c>
      <c r="D67" s="1" t="s">
        <v>311</v>
      </c>
      <c r="E67" s="1">
        <f>VLOOKUP(C67,Active!C$21:E$104,3,FALSE)</f>
        <v>415.496114603644</v>
      </c>
      <c r="J67" s="1" t="s">
        <v>417</v>
      </c>
      <c r="N67" s="1">
        <v>54682</v>
      </c>
      <c r="O67" s="1">
        <v>-2.3999999999999998E-3</v>
      </c>
    </row>
    <row r="68" spans="1:15" x14ac:dyDescent="0.2">
      <c r="A68" s="1" t="s">
        <v>408</v>
      </c>
      <c r="B68" s="2" t="s">
        <v>51</v>
      </c>
      <c r="C68" s="3">
        <v>53828.199399999998</v>
      </c>
      <c r="D68" s="1" t="s">
        <v>88</v>
      </c>
      <c r="E68" s="1">
        <f>VLOOKUP(C68,Active!C$21:E$104,3,FALSE)</f>
        <v>415.49697254376656</v>
      </c>
      <c r="J68" s="1" t="s">
        <v>418</v>
      </c>
      <c r="N68" s="1">
        <v>54682</v>
      </c>
      <c r="O68" s="1">
        <v>-2E-3</v>
      </c>
    </row>
    <row r="69" spans="1:15" x14ac:dyDescent="0.2">
      <c r="A69" s="1" t="s">
        <v>408</v>
      </c>
      <c r="B69" s="2" t="s">
        <v>51</v>
      </c>
      <c r="C69" s="3">
        <v>53876.223299999998</v>
      </c>
      <c r="D69" s="1" t="s">
        <v>311</v>
      </c>
      <c r="E69" s="1">
        <f>VLOOKUP(C69,Active!C$21:E$104,3,FALSE)</f>
        <v>518.50104990422824</v>
      </c>
      <c r="J69" s="1" t="s">
        <v>417</v>
      </c>
      <c r="N69" s="1">
        <v>54785</v>
      </c>
      <c r="O69" s="1">
        <v>-2.9999999999999997E-4</v>
      </c>
    </row>
    <row r="70" spans="1:15" x14ac:dyDescent="0.2">
      <c r="A70" s="1" t="s">
        <v>408</v>
      </c>
      <c r="B70" s="2" t="s">
        <v>48</v>
      </c>
      <c r="C70" s="3">
        <v>53880.187100000003</v>
      </c>
      <c r="D70" s="1" t="s">
        <v>311</v>
      </c>
      <c r="E70" s="1">
        <f>VLOOKUP(C70,Active!C$21:E$104,3,FALSE)</f>
        <v>527.00280760907754</v>
      </c>
      <c r="J70" s="1" t="s">
        <v>417</v>
      </c>
      <c r="N70" s="1">
        <v>54794</v>
      </c>
      <c r="O70" s="1">
        <v>1.4E-3</v>
      </c>
    </row>
    <row r="71" spans="1:15" x14ac:dyDescent="0.2">
      <c r="A71" s="1" t="s">
        <v>408</v>
      </c>
      <c r="B71" s="2" t="s">
        <v>48</v>
      </c>
      <c r="C71" s="3">
        <v>53887.1803</v>
      </c>
      <c r="D71" s="1" t="s">
        <v>311</v>
      </c>
      <c r="E71" s="1">
        <f>VLOOKUP(C71,Active!C$21:E$104,3,FALSE)</f>
        <v>542.00217487822658</v>
      </c>
      <c r="J71" s="1" t="s">
        <v>417</v>
      </c>
      <c r="N71" s="1">
        <v>54809</v>
      </c>
      <c r="O71" s="1">
        <v>1.1000000000000001E-3</v>
      </c>
    </row>
    <row r="72" spans="1:15" x14ac:dyDescent="0.2">
      <c r="A72" s="1" t="s">
        <v>419</v>
      </c>
      <c r="B72" s="2" t="s">
        <v>48</v>
      </c>
      <c r="C72" s="3">
        <v>53893.707999999999</v>
      </c>
      <c r="D72" s="1" t="s">
        <v>88</v>
      </c>
      <c r="E72" s="1">
        <f>VLOOKUP(C72,Active!C$21:E$104,3,FALSE)</f>
        <v>556.00311432266471</v>
      </c>
      <c r="K72" s="1" t="s">
        <v>420</v>
      </c>
      <c r="N72" s="1">
        <v>54823</v>
      </c>
      <c r="O72" s="1">
        <v>1.5E-3</v>
      </c>
    </row>
    <row r="73" spans="1:15" x14ac:dyDescent="0.2">
      <c r="A73" s="1" t="s">
        <v>408</v>
      </c>
      <c r="B73" s="2" t="s">
        <v>51</v>
      </c>
      <c r="C73" s="3">
        <v>53906.063900000001</v>
      </c>
      <c r="D73" s="1" t="s">
        <v>311</v>
      </c>
      <c r="E73" s="1">
        <f>VLOOKUP(C73,Active!C$21:E$104,3,FALSE)</f>
        <v>582.50467041157799</v>
      </c>
      <c r="J73" s="1" t="s">
        <v>417</v>
      </c>
      <c r="N73" s="1">
        <v>54849</v>
      </c>
      <c r="O73" s="1">
        <v>1.2999999999999999E-3</v>
      </c>
    </row>
    <row r="74" spans="1:15" x14ac:dyDescent="0.2">
      <c r="A74" s="1" t="s">
        <v>408</v>
      </c>
      <c r="B74" s="2" t="s">
        <v>48</v>
      </c>
      <c r="C74" s="3">
        <v>53916.087299999999</v>
      </c>
      <c r="D74" s="1" t="s">
        <v>311</v>
      </c>
      <c r="E74" s="1">
        <f>VLOOKUP(C74,Active!C$21:E$104,3,FALSE)</f>
        <v>604.00336312530317</v>
      </c>
      <c r="J74" s="1" t="s">
        <v>417</v>
      </c>
      <c r="N74" s="1">
        <v>54871</v>
      </c>
      <c r="O74" s="1">
        <v>1.6000000000000001E-3</v>
      </c>
    </row>
    <row r="75" spans="1:15" x14ac:dyDescent="0.2">
      <c r="A75" s="1" t="s">
        <v>408</v>
      </c>
      <c r="B75" s="2" t="s">
        <v>48</v>
      </c>
      <c r="C75" s="3">
        <v>53944.060599999997</v>
      </c>
      <c r="D75" s="1" t="s">
        <v>311</v>
      </c>
      <c r="E75" s="1">
        <f>VLOOKUP(C75,Active!C$21:E$104,3,FALSE)</f>
        <v>664.00190462707974</v>
      </c>
      <c r="J75" s="1" t="s">
        <v>417</v>
      </c>
      <c r="N75" s="1">
        <v>54931</v>
      </c>
      <c r="O75" s="1">
        <v>8.0000000000000004E-4</v>
      </c>
    </row>
    <row r="76" spans="1:15" x14ac:dyDescent="0.2">
      <c r="A76" s="1" t="s">
        <v>408</v>
      </c>
      <c r="B76" s="2" t="s">
        <v>48</v>
      </c>
      <c r="C76" s="3">
        <v>53944.993499999997</v>
      </c>
      <c r="D76" s="1" t="s">
        <v>311</v>
      </c>
      <c r="E76" s="1">
        <f>VLOOKUP(C76,Active!C$21:E$104,3,FALSE)</f>
        <v>666.00283549211895</v>
      </c>
      <c r="J76" s="1" t="s">
        <v>417</v>
      </c>
      <c r="N76" s="1">
        <v>54933</v>
      </c>
      <c r="O76" s="1">
        <v>1.1999999999999999E-3</v>
      </c>
    </row>
    <row r="77" spans="1:15" x14ac:dyDescent="0.2">
      <c r="A77" s="1" t="s">
        <v>408</v>
      </c>
      <c r="B77" s="2" t="s">
        <v>48</v>
      </c>
      <c r="C77" s="3">
        <v>53951.986799999999</v>
      </c>
      <c r="D77" s="1" t="s">
        <v>311</v>
      </c>
      <c r="E77" s="1">
        <f>VLOOKUP(C77,Active!C$21:E$104,3,FALSE)</f>
        <v>681.0024172463103</v>
      </c>
      <c r="J77" s="1" t="s">
        <v>417</v>
      </c>
      <c r="N77" s="1">
        <v>54948</v>
      </c>
      <c r="O77" s="1">
        <v>1E-3</v>
      </c>
    </row>
    <row r="78" spans="1:15" x14ac:dyDescent="0.2">
      <c r="A78" s="1" t="s">
        <v>408</v>
      </c>
      <c r="B78" s="2" t="s">
        <v>51</v>
      </c>
      <c r="C78" s="3">
        <v>53962.013599999998</v>
      </c>
      <c r="D78" s="1" t="s">
        <v>311</v>
      </c>
      <c r="E78" s="1">
        <f>VLOOKUP(C78,Active!C$21:E$104,3,FALSE)</f>
        <v>702.50840245113204</v>
      </c>
      <c r="J78" s="1" t="s">
        <v>417</v>
      </c>
      <c r="N78" s="1">
        <v>54969</v>
      </c>
      <c r="O78" s="1">
        <v>2.8999999999999998E-3</v>
      </c>
    </row>
    <row r="79" spans="1:15" x14ac:dyDescent="0.2">
      <c r="A79" s="1" t="s">
        <v>408</v>
      </c>
      <c r="B79" s="2" t="s">
        <v>48</v>
      </c>
      <c r="C79" s="3">
        <v>54569.2817</v>
      </c>
      <c r="D79" s="1" t="s">
        <v>311</v>
      </c>
      <c r="E79" s="1">
        <f>VLOOKUP(C79,Active!C$21:E$104,3,FALSE)</f>
        <v>2005.0075820458865</v>
      </c>
      <c r="J79" s="1" t="s">
        <v>421</v>
      </c>
      <c r="N79" s="1">
        <v>56272</v>
      </c>
      <c r="O79" s="1">
        <v>1.2999999999999999E-3</v>
      </c>
    </row>
    <row r="80" spans="1:15" x14ac:dyDescent="0.2">
      <c r="A80" s="1" t="s">
        <v>408</v>
      </c>
      <c r="B80" s="2" t="s">
        <v>51</v>
      </c>
      <c r="C80" s="3">
        <v>54594.226900000001</v>
      </c>
      <c r="D80" s="1" t="s">
        <v>311</v>
      </c>
      <c r="E80" s="1">
        <f>VLOOKUP(C80,Active!C$21:E$104,3,FALSE)</f>
        <v>2058.5113022887735</v>
      </c>
      <c r="J80" s="1" t="s">
        <v>421</v>
      </c>
      <c r="N80" s="1">
        <v>56325</v>
      </c>
      <c r="O80" s="1">
        <v>2.0999999999999999E-3</v>
      </c>
    </row>
    <row r="81" spans="1:15" x14ac:dyDescent="0.2">
      <c r="A81" s="1" t="s">
        <v>400</v>
      </c>
      <c r="B81" s="2" t="s">
        <v>48</v>
      </c>
      <c r="C81" s="3">
        <v>54595.389199999998</v>
      </c>
      <c r="D81" s="1" t="e">
        <f>-#NAME?</f>
        <v>#NAME?</v>
      </c>
      <c r="E81" s="1">
        <f>VLOOKUP(C81,Active!C$21:E$104,3,FALSE)</f>
        <v>2061.0042618175848</v>
      </c>
      <c r="K81" s="1" t="s">
        <v>422</v>
      </c>
      <c r="N81" s="1">
        <v>56328</v>
      </c>
      <c r="O81" s="1">
        <v>-2.9999999999999997E-4</v>
      </c>
    </row>
    <row r="82" spans="1:15" x14ac:dyDescent="0.2">
      <c r="A82" s="1" t="s">
        <v>77</v>
      </c>
      <c r="B82" s="2" t="s">
        <v>51</v>
      </c>
      <c r="C82" s="3">
        <v>55267.936500000003</v>
      </c>
      <c r="D82" s="1" t="s">
        <v>88</v>
      </c>
      <c r="E82" s="1">
        <f>VLOOKUP(C82,Active!C$21:E$104,3,FALSE)</f>
        <v>3503.5175545274651</v>
      </c>
      <c r="K82" s="1" t="s">
        <v>423</v>
      </c>
      <c r="N82" s="1">
        <v>57770</v>
      </c>
      <c r="O82" s="1">
        <v>2.7000000000000001E-3</v>
      </c>
    </row>
    <row r="83" spans="1:15" x14ac:dyDescent="0.2">
      <c r="A83" s="1" t="s">
        <v>77</v>
      </c>
      <c r="B83" s="2" t="s">
        <v>48</v>
      </c>
      <c r="C83" s="3">
        <v>55665.8632</v>
      </c>
      <c r="D83" s="1" t="s">
        <v>88</v>
      </c>
      <c r="E83" s="1">
        <f>VLOOKUP(C83,Active!C$21:E$104,3,FALSE)</f>
        <v>4357.0107650037644</v>
      </c>
      <c r="K83" s="1" t="s">
        <v>424</v>
      </c>
      <c r="N83" s="1">
        <v>58624</v>
      </c>
      <c r="O83" s="1">
        <v>-1E-3</v>
      </c>
    </row>
    <row r="84" spans="1:15" x14ac:dyDescent="0.2">
      <c r="A84" s="1" t="s">
        <v>425</v>
      </c>
      <c r="B84" s="2" t="s">
        <v>48</v>
      </c>
      <c r="C84" s="3">
        <v>55683.112099999998</v>
      </c>
      <c r="D84" s="1" t="s">
        <v>317</v>
      </c>
      <c r="E84" s="1">
        <f>VLOOKUP(C84,Active!C$21:E$104,3,FALSE)</f>
        <v>4394.0070737163578</v>
      </c>
      <c r="J84" s="1" t="s">
        <v>426</v>
      </c>
      <c r="N84" s="1">
        <v>58661</v>
      </c>
      <c r="O84" s="1">
        <v>-2.8E-3</v>
      </c>
    </row>
    <row r="85" spans="1:15" x14ac:dyDescent="0.2">
      <c r="A85" s="1" t="s">
        <v>427</v>
      </c>
      <c r="B85" s="2" t="s">
        <v>51</v>
      </c>
      <c r="C85" s="3">
        <v>55689.402900000001</v>
      </c>
      <c r="D85" s="1" t="e">
        <f>-#NAME?-#NAME?</f>
        <v>#NAME?</v>
      </c>
      <c r="E85" s="1" t="e">
        <f>VLOOKUP(C85,Active!C$21:E$104,3,FALSE)</f>
        <v>#N/A</v>
      </c>
      <c r="L85" s="1" t="s">
        <v>428</v>
      </c>
      <c r="N85" s="1">
        <v>58674</v>
      </c>
      <c r="O85" s="1">
        <v>-7.0000000000000001E-3</v>
      </c>
    </row>
    <row r="86" spans="1:15" x14ac:dyDescent="0.2">
      <c r="A86" s="1" t="s">
        <v>77</v>
      </c>
      <c r="B86" s="2" t="s">
        <v>48</v>
      </c>
      <c r="C86" s="3">
        <v>56030.9211</v>
      </c>
      <c r="D86" s="1" t="s">
        <v>88</v>
      </c>
      <c r="E86" s="1" t="e">
        <f>VLOOKUP(C86,Active!C$21:E$104,3,FALSE)</f>
        <v>#N/A</v>
      </c>
      <c r="K86" s="1" t="s">
        <v>429</v>
      </c>
      <c r="N86" s="1">
        <v>59407</v>
      </c>
      <c r="O86" s="1">
        <v>-4.7999999999999996E-3</v>
      </c>
    </row>
    <row r="87" spans="1:15" x14ac:dyDescent="0.2">
      <c r="A87" s="1" t="s">
        <v>69</v>
      </c>
      <c r="B87" s="2" t="s">
        <v>48</v>
      </c>
      <c r="C87" s="3">
        <v>51274.883999999998</v>
      </c>
      <c r="D87" s="1" t="s">
        <v>65</v>
      </c>
      <c r="E87" s="1">
        <f>VLOOKUP(C87,Active!C$21:E$104,3,FALSE)</f>
        <v>-5060.9823843443119</v>
      </c>
      <c r="K87" s="1" t="s">
        <v>430</v>
      </c>
      <c r="N87" s="1">
        <v>49206</v>
      </c>
      <c r="O87" s="1">
        <v>1.7299999999999999E-2</v>
      </c>
    </row>
    <row r="88" spans="1:15" x14ac:dyDescent="0.2">
      <c r="A88" s="1" t="s">
        <v>77</v>
      </c>
      <c r="B88" s="2" t="s">
        <v>48</v>
      </c>
      <c r="C88" s="3">
        <v>53634.481</v>
      </c>
      <c r="D88" s="1" t="s">
        <v>65</v>
      </c>
      <c r="E88" s="1">
        <f>VLOOKUP(C88,Active!C$21:E$104,3,FALSE)</f>
        <v>0</v>
      </c>
      <c r="K88" s="1" t="s">
        <v>431</v>
      </c>
      <c r="N88" s="1">
        <v>54267</v>
      </c>
      <c r="O88" s="1">
        <v>1E-3</v>
      </c>
    </row>
  </sheetData>
  <sheetProtection selectLockedCells="1" selectUnlockedCells="1"/>
  <hyperlinks>
    <hyperlink ref="A3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7"/>
  <sheetViews>
    <sheetView topLeftCell="A6" workbookViewId="0">
      <selection activeCell="E13" sqref="E13:E57"/>
    </sheetView>
  </sheetViews>
  <sheetFormatPr defaultRowHeight="12.75" x14ac:dyDescent="0.2"/>
  <cols>
    <col min="1" max="1" width="20.85546875" style="1" customWidth="1"/>
    <col min="2" max="2" width="5.28515625" style="2" customWidth="1"/>
    <col min="3" max="3" width="16.140625" style="3" customWidth="1"/>
    <col min="5" max="8" width="12.85546875" style="1" customWidth="1"/>
  </cols>
  <sheetData>
    <row r="1" spans="1:9" x14ac:dyDescent="0.2">
      <c r="A1" s="1" t="s">
        <v>432</v>
      </c>
    </row>
    <row r="13" spans="1:9" x14ac:dyDescent="0.2">
      <c r="A13" s="1" t="s">
        <v>433</v>
      </c>
      <c r="B13" s="2" t="s">
        <v>48</v>
      </c>
      <c r="C13" s="3">
        <v>28333.323</v>
      </c>
      <c r="D13" s="1" t="s">
        <v>54</v>
      </c>
      <c r="E13" s="1">
        <f>VLOOKUP(C13,Active!C$24:E$106,3,FALSE)</f>
        <v>-54267.196873666166</v>
      </c>
      <c r="F13" s="1" t="s">
        <v>434</v>
      </c>
      <c r="G13" s="1" t="s">
        <v>435</v>
      </c>
      <c r="H13" s="1" t="s">
        <v>436</v>
      </c>
      <c r="I13" s="1" t="s">
        <v>437</v>
      </c>
    </row>
    <row r="14" spans="1:9" x14ac:dyDescent="0.2">
      <c r="A14" s="1" t="s">
        <v>433</v>
      </c>
      <c r="B14" s="2" t="s">
        <v>48</v>
      </c>
      <c r="C14" s="3">
        <v>28333.330999999998</v>
      </c>
      <c r="D14" s="1" t="s">
        <v>54</v>
      </c>
      <c r="E14" s="1">
        <f>VLOOKUP(C14,Active!C$24:E$106,3,FALSE)</f>
        <v>-54267.179714863603</v>
      </c>
      <c r="F14" s="1" t="s">
        <v>434</v>
      </c>
      <c r="G14" s="1" t="s">
        <v>438</v>
      </c>
      <c r="H14" s="1">
        <v>1.6299999999999999E-3</v>
      </c>
      <c r="I14" s="1" t="s">
        <v>437</v>
      </c>
    </row>
    <row r="15" spans="1:9" x14ac:dyDescent="0.2">
      <c r="A15" s="1" t="s">
        <v>433</v>
      </c>
      <c r="B15" s="2" t="s">
        <v>48</v>
      </c>
      <c r="C15" s="3">
        <v>28334.252</v>
      </c>
      <c r="D15" s="1" t="s">
        <v>54</v>
      </c>
      <c r="E15" s="1">
        <f>VLOOKUP(C15,Active!C$24:E$106,3,FALSE)</f>
        <v>-54265.20430771738</v>
      </c>
      <c r="F15" s="1" t="s">
        <v>439</v>
      </c>
      <c r="G15" s="1" t="s">
        <v>440</v>
      </c>
      <c r="H15" s="1" t="s">
        <v>441</v>
      </c>
      <c r="I15" s="1" t="s">
        <v>437</v>
      </c>
    </row>
    <row r="16" spans="1:9" x14ac:dyDescent="0.2">
      <c r="A16" s="1" t="s">
        <v>433</v>
      </c>
      <c r="B16" s="2" t="s">
        <v>48</v>
      </c>
      <c r="C16" s="3">
        <v>28335.192999999999</v>
      </c>
      <c r="D16" s="1" t="s">
        <v>54</v>
      </c>
      <c r="E16" s="1">
        <f>VLOOKUP(C16,Active!C$24:E$106,3,FALSE)</f>
        <v>-54263.186003564741</v>
      </c>
      <c r="F16" s="1" t="s">
        <v>442</v>
      </c>
      <c r="G16" s="1" t="s">
        <v>443</v>
      </c>
      <c r="H16" s="1" t="s">
        <v>444</v>
      </c>
      <c r="I16" s="1" t="s">
        <v>437</v>
      </c>
    </row>
    <row r="17" spans="1:9" x14ac:dyDescent="0.2">
      <c r="A17" s="1" t="s">
        <v>433</v>
      </c>
      <c r="B17" s="2" t="s">
        <v>48</v>
      </c>
      <c r="C17" s="3">
        <v>28339.397000000001</v>
      </c>
      <c r="D17" s="1" t="s">
        <v>54</v>
      </c>
      <c r="E17" s="1">
        <f>VLOOKUP(C17,Active!C$24:E$106,3,FALSE)</f>
        <v>-54254.169052812649</v>
      </c>
      <c r="F17" s="1" t="s">
        <v>445</v>
      </c>
      <c r="G17" s="1" t="s">
        <v>446</v>
      </c>
      <c r="H17" s="1">
        <v>6.5199999999999998E-3</v>
      </c>
      <c r="I17" s="1" t="s">
        <v>437</v>
      </c>
    </row>
    <row r="18" spans="1:9" x14ac:dyDescent="0.2">
      <c r="A18" s="1" t="s">
        <v>433</v>
      </c>
      <c r="B18" s="2" t="s">
        <v>48</v>
      </c>
      <c r="C18" s="3">
        <v>28347.303</v>
      </c>
      <c r="D18" s="1" t="s">
        <v>54</v>
      </c>
      <c r="E18" s="1">
        <f>VLOOKUP(C18,Active!C$24:E$106,3,FALSE)</f>
        <v>-54237.211866169921</v>
      </c>
      <c r="F18" s="1" t="s">
        <v>447</v>
      </c>
      <c r="G18" s="1" t="s">
        <v>448</v>
      </c>
      <c r="H18" s="1" t="s">
        <v>449</v>
      </c>
      <c r="I18" s="1" t="s">
        <v>437</v>
      </c>
    </row>
    <row r="19" spans="1:9" x14ac:dyDescent="0.2">
      <c r="A19" s="1" t="s">
        <v>433</v>
      </c>
      <c r="B19" s="2" t="s">
        <v>51</v>
      </c>
      <c r="C19" s="3">
        <v>28574.215</v>
      </c>
      <c r="D19" s="1" t="s">
        <v>54</v>
      </c>
      <c r="E19" s="1">
        <f>VLOOKUP(C19,Active!C$24:E$106,3,FALSE)</f>
        <v>-53750.519589990414</v>
      </c>
      <c r="F19" s="1" t="s">
        <v>450</v>
      </c>
      <c r="H19" s="1">
        <v>3.8699999999999998E-2</v>
      </c>
      <c r="I19" s="1" t="s">
        <v>437</v>
      </c>
    </row>
    <row r="20" spans="1:9" x14ac:dyDescent="0.2">
      <c r="A20" s="1" t="s">
        <v>433</v>
      </c>
      <c r="B20" s="2" t="s">
        <v>48</v>
      </c>
      <c r="C20" s="3">
        <v>29024.282999999999</v>
      </c>
      <c r="D20" s="1" t="s">
        <v>54</v>
      </c>
      <c r="E20" s="1">
        <f>VLOOKUP(C20,Active!C$24:E$106,3,FALSE)</f>
        <v>-52785.191095439404</v>
      </c>
      <c r="F20" s="1" t="s">
        <v>451</v>
      </c>
      <c r="G20" s="1" t="s">
        <v>452</v>
      </c>
      <c r="H20" s="1" t="s">
        <v>453</v>
      </c>
      <c r="I20" s="1" t="s">
        <v>437</v>
      </c>
    </row>
    <row r="21" spans="1:9" x14ac:dyDescent="0.2">
      <c r="A21" s="1" t="s">
        <v>433</v>
      </c>
      <c r="B21" s="2" t="s">
        <v>48</v>
      </c>
      <c r="C21" s="3">
        <v>29038.291000000001</v>
      </c>
      <c r="D21" s="1" t="s">
        <v>54</v>
      </c>
      <c r="E21" s="1">
        <f>VLOOKUP(C21,Active!C$24:E$106,3,FALSE)</f>
        <v>-52755.146032134144</v>
      </c>
      <c r="F21" s="1" t="s">
        <v>454</v>
      </c>
      <c r="G21" s="1" t="s">
        <v>455</v>
      </c>
      <c r="H21" s="1">
        <v>1.4789999999999999E-2</v>
      </c>
      <c r="I21" s="1" t="s">
        <v>437</v>
      </c>
    </row>
    <row r="22" spans="1:9" x14ac:dyDescent="0.2">
      <c r="A22" s="1" t="s">
        <v>433</v>
      </c>
      <c r="B22" s="2" t="s">
        <v>48</v>
      </c>
      <c r="C22" s="3">
        <v>29039.205999999998</v>
      </c>
      <c r="D22" s="1" t="s">
        <v>54</v>
      </c>
      <c r="E22" s="1">
        <f>VLOOKUP(C22,Active!C$24:E$106,3,FALSE)</f>
        <v>-52753.18349408987</v>
      </c>
      <c r="F22" s="1" t="s">
        <v>456</v>
      </c>
      <c r="G22" s="1" t="s">
        <v>457</v>
      </c>
      <c r="H22" s="1" t="s">
        <v>458</v>
      </c>
      <c r="I22" s="1" t="s">
        <v>437</v>
      </c>
    </row>
    <row r="23" spans="1:9" x14ac:dyDescent="0.2">
      <c r="A23" s="1" t="s">
        <v>433</v>
      </c>
      <c r="B23" s="2" t="s">
        <v>48</v>
      </c>
      <c r="C23" s="3">
        <v>29045.253000000001</v>
      </c>
      <c r="D23" s="1" t="s">
        <v>54</v>
      </c>
      <c r="E23" s="1">
        <f>VLOOKUP(C23,Active!C$24:E$106,3,FALSE)</f>
        <v>-52740.213584195022</v>
      </c>
      <c r="F23" s="1" t="s">
        <v>459</v>
      </c>
      <c r="G23" s="1" t="s">
        <v>460</v>
      </c>
      <c r="H23" s="1" t="s">
        <v>461</v>
      </c>
      <c r="I23" s="1" t="s">
        <v>437</v>
      </c>
    </row>
    <row r="24" spans="1:9" x14ac:dyDescent="0.2">
      <c r="A24" s="1" t="s">
        <v>433</v>
      </c>
      <c r="B24" s="2" t="s">
        <v>48</v>
      </c>
      <c r="C24" s="3">
        <v>30515.778999999999</v>
      </c>
      <c r="D24" s="1" t="s">
        <v>56</v>
      </c>
      <c r="E24" s="1">
        <f>VLOOKUP(C24,Active!C$24:E$106,3,FALSE)</f>
        <v>-49586.155420144009</v>
      </c>
      <c r="F24" s="1" t="s">
        <v>462</v>
      </c>
      <c r="G24" s="1" t="s">
        <v>463</v>
      </c>
      <c r="H24" s="1">
        <v>5.1799999999999997E-3</v>
      </c>
      <c r="I24" s="1" t="s">
        <v>437</v>
      </c>
    </row>
    <row r="25" spans="1:9" x14ac:dyDescent="0.2">
      <c r="A25" s="1" t="s">
        <v>433</v>
      </c>
      <c r="B25" s="2" t="s">
        <v>48</v>
      </c>
      <c r="C25" s="3">
        <v>34920.750999999997</v>
      </c>
      <c r="D25" s="1" t="s">
        <v>56</v>
      </c>
      <c r="E25" s="1">
        <f>VLOOKUP(C25,Active!C$24:E$106,3,FALSE)</f>
        <v>-40138.149809215567</v>
      </c>
      <c r="F25" s="1" t="s">
        <v>464</v>
      </c>
      <c r="G25" s="1" t="s">
        <v>465</v>
      </c>
      <c r="H25" s="1" t="s">
        <v>466</v>
      </c>
      <c r="I25" s="1" t="s">
        <v>437</v>
      </c>
    </row>
    <row r="26" spans="1:9" x14ac:dyDescent="0.2">
      <c r="A26" s="1" t="s">
        <v>433</v>
      </c>
      <c r="B26" s="2" t="s">
        <v>51</v>
      </c>
      <c r="C26" s="3">
        <v>42937.428</v>
      </c>
      <c r="D26" s="1" t="s">
        <v>54</v>
      </c>
      <c r="E26" s="1">
        <f>VLOOKUP(C26,Active!C$24:E$106,3,FALSE)</f>
        <v>-22943.577567439457</v>
      </c>
      <c r="F26" s="1" t="s">
        <v>467</v>
      </c>
      <c r="G26" s="1" t="s">
        <v>468</v>
      </c>
      <c r="H26" s="1" t="s">
        <v>469</v>
      </c>
      <c r="I26" s="1" t="s">
        <v>470</v>
      </c>
    </row>
    <row r="27" spans="1:9" x14ac:dyDescent="0.2">
      <c r="A27" s="1" t="s">
        <v>433</v>
      </c>
      <c r="B27" s="2" t="s">
        <v>48</v>
      </c>
      <c r="C27" s="3">
        <v>46177.531999999999</v>
      </c>
      <c r="D27" s="1" t="s">
        <v>54</v>
      </c>
      <c r="E27" s="1">
        <f>VLOOKUP(C27,Active!C$24:E$106,3,FALSE)</f>
        <v>-15994.039460956217</v>
      </c>
      <c r="F27" s="1" t="s">
        <v>471</v>
      </c>
      <c r="G27" s="1" t="s">
        <v>472</v>
      </c>
      <c r="H27" s="1">
        <v>3.49E-3</v>
      </c>
      <c r="I27" s="1" t="s">
        <v>437</v>
      </c>
    </row>
    <row r="28" spans="1:9" x14ac:dyDescent="0.2">
      <c r="A28" s="1" t="s">
        <v>433</v>
      </c>
      <c r="B28" s="2" t="s">
        <v>51</v>
      </c>
      <c r="C28" s="3">
        <v>47363.41</v>
      </c>
      <c r="D28" s="1" t="s">
        <v>54</v>
      </c>
      <c r="E28" s="1">
        <f>VLOOKUP(C28,Active!C$24:E$106,3,FALSE)</f>
        <v>-13450.508651253764</v>
      </c>
      <c r="F28" s="1" t="s">
        <v>473</v>
      </c>
      <c r="G28" s="1">
        <v>7.4999999999999997E-3</v>
      </c>
      <c r="H28" s="1">
        <v>1.366E-2</v>
      </c>
      <c r="I28" s="1" t="s">
        <v>474</v>
      </c>
    </row>
    <row r="29" spans="1:9" x14ac:dyDescent="0.2">
      <c r="A29" s="1" t="s">
        <v>433</v>
      </c>
      <c r="B29" s="2" t="s">
        <v>51</v>
      </c>
      <c r="C29" s="3">
        <v>48013.362000000001</v>
      </c>
      <c r="D29" s="1" t="s">
        <v>54</v>
      </c>
      <c r="E29" s="1">
        <f>VLOOKUP(C29,Active!C$24:E$106,3,FALSE)</f>
        <v>-12056.458895016009</v>
      </c>
      <c r="F29" s="1" t="s">
        <v>475</v>
      </c>
      <c r="G29" s="1">
        <v>2.9399999999999999E-2</v>
      </c>
      <c r="H29" s="1">
        <v>3.4500000000000003E-2</v>
      </c>
      <c r="I29" s="1" t="s">
        <v>476</v>
      </c>
    </row>
    <row r="30" spans="1:9" x14ac:dyDescent="0.2">
      <c r="A30" s="1" t="s">
        <v>433</v>
      </c>
      <c r="B30" s="2" t="s">
        <v>48</v>
      </c>
      <c r="C30" s="3">
        <v>48015.442000000003</v>
      </c>
      <c r="D30" s="1" t="s">
        <v>54</v>
      </c>
      <c r="E30" s="1">
        <f>VLOOKUP(C30,Active!C$24:E$106,3,FALSE)</f>
        <v>-12051.997606347035</v>
      </c>
      <c r="F30" s="1" t="s">
        <v>477</v>
      </c>
      <c r="G30" s="1">
        <v>1.14E-2</v>
      </c>
      <c r="H30" s="1">
        <v>1.6500000000000001E-2</v>
      </c>
      <c r="I30" s="1" t="s">
        <v>476</v>
      </c>
    </row>
    <row r="31" spans="1:9" x14ac:dyDescent="0.2">
      <c r="A31" s="1" t="s">
        <v>433</v>
      </c>
      <c r="B31" s="2" t="s">
        <v>48</v>
      </c>
      <c r="C31" s="3">
        <v>48042.459000000003</v>
      </c>
      <c r="D31" s="1" t="s">
        <v>54</v>
      </c>
      <c r="E31" s="1">
        <f>VLOOKUP(C31,Active!C$24:E$106,3,FALSE)</f>
        <v>-11994.05018520782</v>
      </c>
      <c r="F31" s="1" t="s">
        <v>478</v>
      </c>
      <c r="G31" s="1" t="s">
        <v>479</v>
      </c>
      <c r="H31" s="1" t="s">
        <v>480</v>
      </c>
      <c r="I31" s="1" t="s">
        <v>476</v>
      </c>
    </row>
    <row r="32" spans="1:9" x14ac:dyDescent="0.2">
      <c r="A32" s="1" t="s">
        <v>433</v>
      </c>
      <c r="B32" s="2" t="s">
        <v>48</v>
      </c>
      <c r="C32" s="3">
        <v>48084.421999999999</v>
      </c>
      <c r="D32" s="1" t="s">
        <v>54</v>
      </c>
      <c r="E32" s="1">
        <f>VLOOKUP(C32,Active!C$24:E$106,3,FALSE)</f>
        <v>-11904.045831161675</v>
      </c>
      <c r="F32" s="1" t="s">
        <v>481</v>
      </c>
      <c r="G32" s="1" t="s">
        <v>482</v>
      </c>
      <c r="H32" s="1" t="s">
        <v>483</v>
      </c>
      <c r="I32" s="1" t="s">
        <v>484</v>
      </c>
    </row>
    <row r="33" spans="1:9" x14ac:dyDescent="0.2">
      <c r="A33" s="1" t="s">
        <v>433</v>
      </c>
      <c r="B33" s="2" t="s">
        <v>51</v>
      </c>
      <c r="C33" s="3">
        <v>48088.404999999999</v>
      </c>
      <c r="D33" s="1" t="s">
        <v>54</v>
      </c>
      <c r="E33" s="1">
        <f>VLOOKUP(C33,Active!C$24:E$106,3,FALSE)</f>
        <v>-11895.50289233066</v>
      </c>
      <c r="F33" s="1" t="s">
        <v>485</v>
      </c>
      <c r="G33" s="1">
        <v>8.8000000000000005E-3</v>
      </c>
      <c r="H33" s="1">
        <v>1.3780000000000001E-2</v>
      </c>
      <c r="I33" s="1" t="s">
        <v>484</v>
      </c>
    </row>
    <row r="34" spans="1:9" x14ac:dyDescent="0.2">
      <c r="A34" s="1" t="s">
        <v>433</v>
      </c>
      <c r="B34" s="2" t="s">
        <v>48</v>
      </c>
      <c r="C34" s="3">
        <v>48091.409</v>
      </c>
      <c r="D34" s="1" t="s">
        <v>54</v>
      </c>
      <c r="E34" s="1">
        <f>VLOOKUP(C34,Active!C$24:E$106,3,FALSE)</f>
        <v>-11889.05976196451</v>
      </c>
      <c r="F34" s="1" t="s">
        <v>486</v>
      </c>
      <c r="G34" s="1" t="s">
        <v>487</v>
      </c>
      <c r="H34" s="1" t="s">
        <v>488</v>
      </c>
      <c r="I34" s="1" t="s">
        <v>484</v>
      </c>
    </row>
    <row r="35" spans="1:9" x14ac:dyDescent="0.2">
      <c r="A35" s="1" t="s">
        <v>433</v>
      </c>
      <c r="B35" s="2" t="s">
        <v>48</v>
      </c>
      <c r="C35" s="3">
        <v>54470.439100000003</v>
      </c>
      <c r="D35" s="1" t="s">
        <v>37</v>
      </c>
      <c r="E35" s="1">
        <f>VLOOKUP(C35,Active!C$24:E$106,3,FALSE)</f>
        <v>1793.0049996461071</v>
      </c>
      <c r="F35" s="1">
        <v>4226</v>
      </c>
      <c r="G35" s="1">
        <v>1E-4</v>
      </c>
      <c r="H35" s="1" t="s">
        <v>489</v>
      </c>
      <c r="I35" s="1" t="s">
        <v>490</v>
      </c>
    </row>
    <row r="36" spans="1:9" x14ac:dyDescent="0.2">
      <c r="A36" s="1" t="s">
        <v>433</v>
      </c>
      <c r="B36" s="2" t="s">
        <v>51</v>
      </c>
      <c r="C36" s="3">
        <v>48385.402000000002</v>
      </c>
      <c r="D36" s="1" t="s">
        <v>54</v>
      </c>
      <c r="E36" s="1">
        <f>VLOOKUP(C36,Active!C$24:E$106,3,FALSE)</f>
        <v>-11258.488781360387</v>
      </c>
      <c r="F36" s="1" t="s">
        <v>491</v>
      </c>
      <c r="G36" s="1">
        <v>1.9290000000000002E-2</v>
      </c>
      <c r="H36" s="1" t="s">
        <v>492</v>
      </c>
    </row>
    <row r="37" spans="1:9" x14ac:dyDescent="0.2">
      <c r="A37" s="1" t="s">
        <v>433</v>
      </c>
      <c r="B37" s="2" t="s">
        <v>51</v>
      </c>
      <c r="C37" s="3">
        <v>48406.396000000001</v>
      </c>
      <c r="D37" s="1" t="s">
        <v>54</v>
      </c>
      <c r="E37" s="1">
        <f>VLOOKUP(C37,Active!C$24:E$106,3,FALSE)</f>
        <v>-11213.459793708294</v>
      </c>
      <c r="F37" s="1" t="s">
        <v>493</v>
      </c>
      <c r="G37" s="1">
        <v>3.2759999999999997E-2</v>
      </c>
      <c r="H37" s="1" t="s">
        <v>492</v>
      </c>
    </row>
    <row r="38" spans="1:9" x14ac:dyDescent="0.2">
      <c r="A38" s="1" t="s">
        <v>433</v>
      </c>
      <c r="B38" s="2" t="s">
        <v>51</v>
      </c>
      <c r="C38" s="3">
        <v>48440.41</v>
      </c>
      <c r="D38" s="1" t="s">
        <v>54</v>
      </c>
      <c r="E38" s="1">
        <f>VLOOKUP(C38,Active!C$24:E$106,3,FALSE)</f>
        <v>-11140.504854868695</v>
      </c>
      <c r="F38" s="1" t="s">
        <v>494</v>
      </c>
      <c r="G38" s="1">
        <v>1.1599999999999999E-2</v>
      </c>
      <c r="H38" s="1" t="s">
        <v>492</v>
      </c>
    </row>
    <row r="39" spans="1:9" x14ac:dyDescent="0.2">
      <c r="A39" s="1" t="s">
        <v>433</v>
      </c>
      <c r="B39" s="2" t="s">
        <v>48</v>
      </c>
      <c r="C39" s="3">
        <v>48761.41</v>
      </c>
      <c r="D39" s="1" t="s">
        <v>54</v>
      </c>
      <c r="E39" s="1">
        <f>VLOOKUP(C39,Active!C$24:E$106,3,FALSE)</f>
        <v>-10452.007901628576</v>
      </c>
      <c r="F39" s="1" t="s">
        <v>495</v>
      </c>
      <c r="G39" s="1">
        <v>5.1000000000000004E-3</v>
      </c>
      <c r="H39" s="1">
        <v>8.9800000000000001E-3</v>
      </c>
      <c r="I39" s="1" t="s">
        <v>496</v>
      </c>
    </row>
    <row r="40" spans="1:9" x14ac:dyDescent="0.2">
      <c r="A40" s="1" t="s">
        <v>433</v>
      </c>
      <c r="B40" s="2" t="s">
        <v>48</v>
      </c>
      <c r="C40" s="3">
        <v>48768.425000000003</v>
      </c>
      <c r="D40" s="1" t="s">
        <v>54</v>
      </c>
      <c r="E40" s="1">
        <f>VLOOKUP(C40,Active!C$24:E$106,3,FALSE)</f>
        <v>-10436.961776622411</v>
      </c>
      <c r="F40" s="1" t="s">
        <v>497</v>
      </c>
      <c r="G40" s="1">
        <v>2.6599999999999999E-2</v>
      </c>
      <c r="H40" s="1">
        <v>3.0470000000000001E-2</v>
      </c>
      <c r="I40" s="1" t="s">
        <v>496</v>
      </c>
    </row>
    <row r="41" spans="1:9" x14ac:dyDescent="0.2">
      <c r="A41" s="1" t="s">
        <v>433</v>
      </c>
      <c r="B41" s="2" t="s">
        <v>48</v>
      </c>
      <c r="C41" s="3">
        <v>48795.447</v>
      </c>
      <c r="D41" s="1" t="s">
        <v>54</v>
      </c>
      <c r="E41" s="1">
        <f>VLOOKUP(C41,Active!C$24:E$106,3,FALSE)</f>
        <v>-10379.003631231593</v>
      </c>
      <c r="F41" s="1" t="s">
        <v>498</v>
      </c>
      <c r="G41" s="1">
        <v>7.1000000000000004E-3</v>
      </c>
      <c r="H41" s="1">
        <v>1.093E-2</v>
      </c>
      <c r="I41" s="1" t="s">
        <v>496</v>
      </c>
    </row>
    <row r="42" spans="1:9" x14ac:dyDescent="0.2">
      <c r="A42" s="1" t="s">
        <v>433</v>
      </c>
      <c r="B42" s="2" t="s">
        <v>48</v>
      </c>
      <c r="C42" s="3">
        <v>48802.442000000003</v>
      </c>
      <c r="D42" s="1" t="s">
        <v>54</v>
      </c>
      <c r="E42" s="1">
        <f>VLOOKUP(C42,Active!C$24:E$106,3,FALSE)</f>
        <v>-10364.000403231854</v>
      </c>
      <c r="F42" s="1" t="s">
        <v>499</v>
      </c>
      <c r="G42" s="1">
        <v>8.6E-3</v>
      </c>
      <c r="H42" s="1">
        <v>1.2409999999999999E-2</v>
      </c>
      <c r="I42" s="1" t="s">
        <v>496</v>
      </c>
    </row>
    <row r="43" spans="1:9" x14ac:dyDescent="0.2">
      <c r="A43" s="1" t="s">
        <v>433</v>
      </c>
      <c r="B43" s="2" t="s">
        <v>48</v>
      </c>
      <c r="C43" s="3">
        <v>48823.409</v>
      </c>
      <c r="D43" s="1" t="s">
        <v>54</v>
      </c>
      <c r="E43" s="1">
        <f>VLOOKUP(C43,Active!C$24:E$106,3,FALSE)</f>
        <v>-10319.029326538448</v>
      </c>
      <c r="F43" s="1" t="s">
        <v>500</v>
      </c>
      <c r="G43" s="1" t="s">
        <v>501</v>
      </c>
      <c r="H43" s="1" t="s">
        <v>502</v>
      </c>
      <c r="I43" s="1" t="s">
        <v>496</v>
      </c>
    </row>
    <row r="44" spans="1:9" x14ac:dyDescent="0.2">
      <c r="A44" s="1" t="s">
        <v>433</v>
      </c>
      <c r="B44" s="2" t="s">
        <v>48</v>
      </c>
      <c r="C44" s="3">
        <v>48837.389000000003</v>
      </c>
      <c r="D44" s="1" t="s">
        <v>54</v>
      </c>
      <c r="E44" s="1">
        <f>VLOOKUP(C44,Active!C$24:E$106,3,FALSE)</f>
        <v>-10289.044319042188</v>
      </c>
      <c r="F44" s="1" t="s">
        <v>503</v>
      </c>
      <c r="G44" s="1" t="s">
        <v>504</v>
      </c>
      <c r="H44" s="1" t="s">
        <v>505</v>
      </c>
      <c r="I44" s="1" t="s">
        <v>506</v>
      </c>
    </row>
    <row r="45" spans="1:9" x14ac:dyDescent="0.2">
      <c r="A45" s="1" t="s">
        <v>433</v>
      </c>
      <c r="B45" s="2" t="s">
        <v>51</v>
      </c>
      <c r="C45" s="3">
        <v>49158.411</v>
      </c>
      <c r="D45" s="1" t="s">
        <v>54</v>
      </c>
      <c r="E45" s="1">
        <f>VLOOKUP(C45,Active!C$24:E$106,3,FALSE)</f>
        <v>-9600.5001790950009</v>
      </c>
      <c r="F45" s="1" t="s">
        <v>507</v>
      </c>
      <c r="G45" s="1">
        <v>1.123E-2</v>
      </c>
      <c r="H45" s="1" t="s">
        <v>508</v>
      </c>
    </row>
    <row r="46" spans="1:9" x14ac:dyDescent="0.2">
      <c r="A46" s="1" t="s">
        <v>433</v>
      </c>
      <c r="B46" s="2" t="s">
        <v>48</v>
      </c>
      <c r="C46" s="3">
        <v>49520.434000000001</v>
      </c>
      <c r="D46" s="1" t="s">
        <v>54</v>
      </c>
      <c r="E46" s="1">
        <f>VLOOKUP(C46,Active!C$24:E$106,3,FALSE)</f>
        <v>-8824.0150311110501</v>
      </c>
      <c r="F46" s="1" t="s">
        <v>509</v>
      </c>
      <c r="G46" s="1">
        <v>4.0000000000000002E-4</v>
      </c>
      <c r="H46" s="1">
        <v>3.0500000000000002E-3</v>
      </c>
      <c r="I46" s="1" t="s">
        <v>510</v>
      </c>
    </row>
    <row r="47" spans="1:9" x14ac:dyDescent="0.2">
      <c r="A47" s="1" t="s">
        <v>433</v>
      </c>
      <c r="B47" s="2" t="s">
        <v>48</v>
      </c>
      <c r="C47" s="3">
        <v>49534.428999999996</v>
      </c>
      <c r="D47" s="1" t="s">
        <v>54</v>
      </c>
      <c r="E47" s="1">
        <f>VLOOKUP(C47,Active!C$24:E$106,3,FALSE)</f>
        <v>-8793.9978508599852</v>
      </c>
      <c r="F47" s="1" t="s">
        <v>511</v>
      </c>
      <c r="G47" s="1">
        <v>8.3000000000000001E-3</v>
      </c>
      <c r="H47" s="1">
        <v>1.0919999999999999E-2</v>
      </c>
      <c r="I47" s="1" t="s">
        <v>510</v>
      </c>
    </row>
    <row r="48" spans="1:9" x14ac:dyDescent="0.2">
      <c r="A48" s="1" t="s">
        <v>433</v>
      </c>
      <c r="B48" s="2" t="s">
        <v>51</v>
      </c>
      <c r="C48" s="3">
        <v>49544.415999999997</v>
      </c>
      <c r="D48" s="1" t="s">
        <v>54</v>
      </c>
      <c r="E48" s="1">
        <f>VLOOKUP(C48,Active!C$24:E$106,3,FALSE)</f>
        <v>-8772.5772306979597</v>
      </c>
      <c r="F48" s="1" t="s">
        <v>512</v>
      </c>
      <c r="G48" s="1" t="s">
        <v>513</v>
      </c>
      <c r="H48" s="1" t="s">
        <v>514</v>
      </c>
      <c r="I48" s="1" t="s">
        <v>510</v>
      </c>
    </row>
    <row r="49" spans="1:9" x14ac:dyDescent="0.2">
      <c r="A49" s="1" t="s">
        <v>433</v>
      </c>
      <c r="B49" s="2" t="s">
        <v>48</v>
      </c>
      <c r="C49" s="3">
        <v>49569.374000000003</v>
      </c>
      <c r="D49" s="1" t="s">
        <v>54</v>
      </c>
      <c r="E49" s="1">
        <f>VLOOKUP(C49,Active!C$24:E$106,3,FALSE)</f>
        <v>-8719.0460563709476</v>
      </c>
      <c r="F49" s="1" t="s">
        <v>515</v>
      </c>
      <c r="G49" s="1" t="s">
        <v>516</v>
      </c>
      <c r="H49" s="1" t="s">
        <v>517</v>
      </c>
      <c r="I49" s="1" t="s">
        <v>510</v>
      </c>
    </row>
    <row r="50" spans="1:9" x14ac:dyDescent="0.2">
      <c r="A50" s="1" t="s">
        <v>433</v>
      </c>
      <c r="B50" s="2" t="s">
        <v>51</v>
      </c>
      <c r="C50" s="3">
        <v>50587.406000000003</v>
      </c>
      <c r="D50" s="1" t="s">
        <v>37</v>
      </c>
      <c r="E50" s="1">
        <f>VLOOKUP(C50,Active!C$24:E$106,3,FALSE)</f>
        <v>-6535.5197937511866</v>
      </c>
      <c r="F50" s="1" t="s">
        <v>518</v>
      </c>
      <c r="G50" s="1" t="s">
        <v>519</v>
      </c>
      <c r="H50" s="1" t="s">
        <v>520</v>
      </c>
      <c r="I50" s="1" t="s">
        <v>521</v>
      </c>
    </row>
    <row r="51" spans="1:9" x14ac:dyDescent="0.2">
      <c r="A51" s="1" t="s">
        <v>433</v>
      </c>
      <c r="B51" s="2" t="s">
        <v>48</v>
      </c>
      <c r="C51" s="3">
        <v>50949.440300000002</v>
      </c>
      <c r="D51" s="1" t="s">
        <v>37</v>
      </c>
      <c r="E51" s="1">
        <f>VLOOKUP(C51,Active!C$24:E$106,3,FALSE)</f>
        <v>-5759.0104089586057</v>
      </c>
      <c r="F51" s="1" t="s">
        <v>522</v>
      </c>
      <c r="G51" s="1" t="s">
        <v>523</v>
      </c>
      <c r="H51" s="1">
        <v>1.2E-4</v>
      </c>
      <c r="I51" s="1" t="s">
        <v>524</v>
      </c>
    </row>
    <row r="52" spans="1:9" x14ac:dyDescent="0.2">
      <c r="A52" s="1" t="s">
        <v>433</v>
      </c>
      <c r="B52" s="2" t="s">
        <v>48</v>
      </c>
      <c r="C52" s="3">
        <v>51660.4476</v>
      </c>
      <c r="D52" s="1" t="s">
        <v>525</v>
      </c>
      <c r="E52" s="1">
        <f>VLOOKUP(C52,Active!C$24:E$106,3,FALSE)</f>
        <v>-4234.0061728792261</v>
      </c>
      <c r="F52" s="1" t="s">
        <v>526</v>
      </c>
      <c r="G52" s="1">
        <v>4.0000000000000002E-4</v>
      </c>
      <c r="H52" s="1" t="s">
        <v>527</v>
      </c>
      <c r="I52" s="1" t="s">
        <v>528</v>
      </c>
    </row>
    <row r="53" spans="1:9" x14ac:dyDescent="0.2">
      <c r="A53" s="1" t="s">
        <v>433</v>
      </c>
      <c r="B53" s="2" t="s">
        <v>51</v>
      </c>
      <c r="C53" s="3">
        <v>52001.506000000001</v>
      </c>
      <c r="D53" s="1" t="s">
        <v>37</v>
      </c>
      <c r="E53" s="1">
        <f>VLOOKUP(C53,Active!C$24:E$106,3,FALSE)</f>
        <v>-3502.4869539479155</v>
      </c>
      <c r="F53" s="1" t="s">
        <v>529</v>
      </c>
      <c r="G53" s="1">
        <v>7.3099999999999997E-3</v>
      </c>
      <c r="H53" s="1" t="s">
        <v>437</v>
      </c>
    </row>
    <row r="54" spans="1:9" x14ac:dyDescent="0.2">
      <c r="A54" s="1" t="s">
        <v>433</v>
      </c>
      <c r="B54" s="2" t="s">
        <v>51</v>
      </c>
      <c r="C54" s="3">
        <v>53143.771500000003</v>
      </c>
      <c r="D54" s="1" t="s">
        <v>37</v>
      </c>
      <c r="E54" s="1">
        <f>VLOOKUP(C54,Active!C$24:E$106,3,FALSE)</f>
        <v>-1052.4984288971334</v>
      </c>
      <c r="F54" s="1" t="s">
        <v>530</v>
      </c>
      <c r="G54" s="1" t="s">
        <v>531</v>
      </c>
      <c r="H54" s="1" t="s">
        <v>532</v>
      </c>
    </row>
    <row r="55" spans="1:9" x14ac:dyDescent="0.2">
      <c r="A55" s="1" t="s">
        <v>433</v>
      </c>
      <c r="B55" s="2" t="s">
        <v>48</v>
      </c>
      <c r="C55" s="3">
        <v>53470.366900000001</v>
      </c>
      <c r="D55" s="1" t="s">
        <v>37</v>
      </c>
      <c r="E55" s="1">
        <f>VLOOKUP(C55,Active!C$24:E$106,3,FALSE)</f>
        <v>-352.00018016742456</v>
      </c>
      <c r="F55" s="1">
        <v>2081</v>
      </c>
      <c r="G55" s="1" t="s">
        <v>533</v>
      </c>
      <c r="H55" s="1" t="s">
        <v>534</v>
      </c>
      <c r="I55" s="1" t="s">
        <v>490</v>
      </c>
    </row>
    <row r="56" spans="1:9" x14ac:dyDescent="0.2">
      <c r="A56" s="1" t="s">
        <v>433</v>
      </c>
      <c r="B56" s="2" t="s">
        <v>51</v>
      </c>
      <c r="C56" s="3">
        <v>53495.310599999997</v>
      </c>
      <c r="D56" s="1" t="s">
        <v>37</v>
      </c>
      <c r="E56" s="1">
        <f>VLOOKUP(C56,Active!C$24:E$106,3,FALSE)</f>
        <v>-298.49967720003241</v>
      </c>
      <c r="F56" s="1">
        <v>2134.5</v>
      </c>
      <c r="G56" s="1" t="s">
        <v>523</v>
      </c>
      <c r="H56" s="1" t="s">
        <v>535</v>
      </c>
      <c r="I56" s="1" t="s">
        <v>490</v>
      </c>
    </row>
    <row r="57" spans="1:9" x14ac:dyDescent="0.2">
      <c r="A57" s="1" t="s">
        <v>433</v>
      </c>
      <c r="B57" s="2" t="s">
        <v>51</v>
      </c>
      <c r="C57" s="3">
        <v>53503.703399999999</v>
      </c>
      <c r="D57" s="1" t="s">
        <v>37</v>
      </c>
      <c r="E57" s="1">
        <f>VLOOKUP(C57,Active!C$24:E$106,3,FALSE)</f>
        <v>-280.49837742073441</v>
      </c>
      <c r="F57" s="1" t="s">
        <v>536</v>
      </c>
      <c r="G57" s="1" t="s">
        <v>537</v>
      </c>
      <c r="H57" s="1" t="s">
        <v>538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47"/>
  <sheetViews>
    <sheetView workbookViewId="0"/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4" t="s">
        <v>539</v>
      </c>
    </row>
    <row r="2" spans="1:4" x14ac:dyDescent="0.2">
      <c r="A2" s="1" t="s">
        <v>3</v>
      </c>
      <c r="B2" s="7" t="s">
        <v>4</v>
      </c>
    </row>
    <row r="3" spans="1:4" x14ac:dyDescent="0.2">
      <c r="C3" s="117" t="s">
        <v>540</v>
      </c>
    </row>
    <row r="4" spans="1:4" x14ac:dyDescent="0.2">
      <c r="A4" s="8" t="s">
        <v>5</v>
      </c>
      <c r="C4" s="118">
        <v>28333.326000000001</v>
      </c>
      <c r="D4" s="10">
        <v>0.46593699999999999</v>
      </c>
    </row>
    <row r="6" spans="1:4" x14ac:dyDescent="0.2">
      <c r="A6" s="8" t="s">
        <v>8</v>
      </c>
    </row>
    <row r="7" spans="1:4" x14ac:dyDescent="0.2">
      <c r="A7" s="1" t="s">
        <v>10</v>
      </c>
      <c r="C7" s="1">
        <f>+C4</f>
        <v>28333.326000000001</v>
      </c>
    </row>
    <row r="8" spans="1:4" x14ac:dyDescent="0.2">
      <c r="A8" s="1" t="s">
        <v>11</v>
      </c>
      <c r="C8" s="1">
        <f>+D4</f>
        <v>0.46593699999999999</v>
      </c>
    </row>
    <row r="10" spans="1:4" x14ac:dyDescent="0.2">
      <c r="C10" s="5" t="s">
        <v>13</v>
      </c>
      <c r="D10" s="5" t="s">
        <v>14</v>
      </c>
    </row>
    <row r="11" spans="1:4" x14ac:dyDescent="0.2">
      <c r="A11" s="1" t="s">
        <v>15</v>
      </c>
      <c r="C11" s="1">
        <f>INTERCEPT(G26:G46,F26:F46)</f>
        <v>0.17392962483733362</v>
      </c>
      <c r="D11" s="2"/>
    </row>
    <row r="12" spans="1:4" x14ac:dyDescent="0.2">
      <c r="A12" s="1" t="s">
        <v>16</v>
      </c>
      <c r="C12" s="1">
        <f>SLOPE(G26:G46,F26:F46)</f>
        <v>-3.3560902560854336E-6</v>
      </c>
      <c r="D12" s="2"/>
    </row>
    <row r="13" spans="1:4" x14ac:dyDescent="0.2">
      <c r="A13" s="1" t="s">
        <v>17</v>
      </c>
      <c r="C13" s="2" t="s">
        <v>18</v>
      </c>
      <c r="D13" s="2"/>
    </row>
    <row r="14" spans="1:4" x14ac:dyDescent="0.2">
      <c r="A14" s="1" t="s">
        <v>541</v>
      </c>
    </row>
    <row r="15" spans="1:4" x14ac:dyDescent="0.2">
      <c r="A15" s="8" t="s">
        <v>19</v>
      </c>
      <c r="C15" s="119">
        <f>(C7+C11)+(C8+C12)*INT(MAX(F21:F3533))</f>
        <v>53503.701307273113</v>
      </c>
      <c r="D15" s="1">
        <v>53143.771500000003</v>
      </c>
    </row>
    <row r="16" spans="1:4" x14ac:dyDescent="0.2">
      <c r="A16" s="8" t="s">
        <v>21</v>
      </c>
      <c r="C16" s="119">
        <f>+C8+C12</f>
        <v>0.4659336439097439</v>
      </c>
    </row>
    <row r="18" spans="1:33" x14ac:dyDescent="0.2">
      <c r="A18" s="8" t="s">
        <v>542</v>
      </c>
      <c r="C18" s="118">
        <f>+C15</f>
        <v>53503.701307273113</v>
      </c>
      <c r="D18" s="10">
        <f>+C16</f>
        <v>0.4659336439097439</v>
      </c>
    </row>
    <row r="19" spans="1:33" x14ac:dyDescent="0.2">
      <c r="C19" s="1">
        <f>COUNT(C21:C882)</f>
        <v>27</v>
      </c>
    </row>
    <row r="20" spans="1:33" x14ac:dyDescent="0.2">
      <c r="A20" s="5" t="s">
        <v>28</v>
      </c>
      <c r="B20" s="5" t="s">
        <v>29</v>
      </c>
      <c r="C20" s="5" t="s">
        <v>30</v>
      </c>
      <c r="D20" s="5" t="s">
        <v>31</v>
      </c>
      <c r="E20" s="5" t="s">
        <v>32</v>
      </c>
      <c r="F20" s="5" t="s">
        <v>1</v>
      </c>
      <c r="G20" s="5" t="s">
        <v>33</v>
      </c>
      <c r="H20" s="6" t="s">
        <v>50</v>
      </c>
      <c r="I20" s="6" t="s">
        <v>543</v>
      </c>
      <c r="J20" s="6" t="s">
        <v>544</v>
      </c>
      <c r="K20" s="6" t="s">
        <v>545</v>
      </c>
      <c r="L20" s="6" t="s">
        <v>546</v>
      </c>
      <c r="M20" s="6" t="s">
        <v>39</v>
      </c>
      <c r="N20" s="6" t="s">
        <v>547</v>
      </c>
      <c r="O20" s="6" t="s">
        <v>41</v>
      </c>
      <c r="P20" s="6" t="s">
        <v>2</v>
      </c>
      <c r="Q20" s="5" t="s">
        <v>42</v>
      </c>
    </row>
    <row r="21" spans="1:33" x14ac:dyDescent="0.2">
      <c r="A21" s="1" t="s">
        <v>50</v>
      </c>
      <c r="C21" s="1">
        <v>28333.326000000001</v>
      </c>
      <c r="D21" s="2" t="s">
        <v>18</v>
      </c>
      <c r="E21" s="1">
        <f>+(C21-C$7)/C$8</f>
        <v>0</v>
      </c>
      <c r="F21" s="1">
        <f t="shared" ref="F21:F31" si="0">ROUND(2*E21,0)/2</f>
        <v>0</v>
      </c>
      <c r="H21" s="1">
        <v>0</v>
      </c>
      <c r="O21" s="1">
        <f>+C$11+C$12*F21</f>
        <v>0.17392962483733362</v>
      </c>
      <c r="Q21" s="40">
        <f>+C21-15018.5</f>
        <v>13314.826000000001</v>
      </c>
    </row>
    <row r="22" spans="1:33" x14ac:dyDescent="0.2">
      <c r="A22" s="1" t="s">
        <v>57</v>
      </c>
      <c r="B22" s="2"/>
      <c r="C22" s="1">
        <v>42937.428</v>
      </c>
      <c r="D22" s="2"/>
      <c r="E22" s="1">
        <f t="shared" ref="E22:E31" si="1">+(C22-C$7)/C$8</f>
        <v>31343.51210571386</v>
      </c>
      <c r="F22" s="1">
        <f t="shared" si="0"/>
        <v>31343.5</v>
      </c>
      <c r="G22" s="1">
        <f t="shared" ref="G22:G31" si="2">+C22-(C$7+F22*C$8)</f>
        <v>5.6404999995720573E-3</v>
      </c>
      <c r="I22" s="1">
        <v>5.6404999995720573E-3</v>
      </c>
      <c r="O22" s="1">
        <f t="shared" ref="O22:O31" si="3">+C$11+C$12*F22</f>
        <v>6.8738009895719834E-2</v>
      </c>
      <c r="Q22" s="40">
        <f t="shared" ref="Q22:Q31" si="4">+C22-15018.5</f>
        <v>27918.928</v>
      </c>
      <c r="AB22" s="1">
        <v>8</v>
      </c>
      <c r="AD22" s="1" t="s">
        <v>52</v>
      </c>
      <c r="AG22" s="1" t="s">
        <v>53</v>
      </c>
    </row>
    <row r="23" spans="1:33" x14ac:dyDescent="0.2">
      <c r="A23" s="1" t="s">
        <v>58</v>
      </c>
      <c r="B23" s="2" t="s">
        <v>51</v>
      </c>
      <c r="C23" s="1">
        <v>47363.41</v>
      </c>
      <c r="D23" s="2"/>
      <c r="E23" s="1">
        <f t="shared" si="1"/>
        <v>40842.611769402305</v>
      </c>
      <c r="F23" s="1">
        <f t="shared" si="0"/>
        <v>40842.5</v>
      </c>
      <c r="G23" s="1">
        <f t="shared" si="2"/>
        <v>5.2077500004088506E-2</v>
      </c>
      <c r="I23" s="1">
        <f t="shared" ref="I23:I31" si="5">G23</f>
        <v>5.2077500004088506E-2</v>
      </c>
      <c r="O23" s="1">
        <f t="shared" si="3"/>
        <v>3.6858508553164304E-2</v>
      </c>
      <c r="Q23" s="40">
        <f t="shared" si="4"/>
        <v>32344.910000000003</v>
      </c>
      <c r="AA23" s="1" t="s">
        <v>54</v>
      </c>
      <c r="AB23" s="1">
        <v>7</v>
      </c>
      <c r="AD23" s="1" t="s">
        <v>55</v>
      </c>
      <c r="AG23" s="1" t="s">
        <v>53</v>
      </c>
    </row>
    <row r="24" spans="1:33" x14ac:dyDescent="0.2">
      <c r="A24" s="1" t="s">
        <v>59</v>
      </c>
      <c r="B24" s="2" t="s">
        <v>51</v>
      </c>
      <c r="C24" s="1">
        <v>48013.362000000001</v>
      </c>
      <c r="D24" s="2"/>
      <c r="E24" s="1">
        <f t="shared" si="1"/>
        <v>42237.547136200817</v>
      </c>
      <c r="F24" s="1">
        <f t="shared" si="0"/>
        <v>42237.5</v>
      </c>
      <c r="G24" s="1">
        <f t="shared" si="2"/>
        <v>2.1962499995424878E-2</v>
      </c>
      <c r="I24" s="1">
        <f t="shared" si="5"/>
        <v>2.1962499995424878E-2</v>
      </c>
      <c r="O24" s="1">
        <f t="shared" si="3"/>
        <v>3.2176762645925117E-2</v>
      </c>
      <c r="Q24" s="40">
        <f t="shared" si="4"/>
        <v>32994.862000000001</v>
      </c>
      <c r="AA24" s="1" t="s">
        <v>54</v>
      </c>
      <c r="AB24" s="1">
        <v>6</v>
      </c>
      <c r="AD24" s="1" t="s">
        <v>55</v>
      </c>
      <c r="AG24" s="1" t="s">
        <v>53</v>
      </c>
    </row>
    <row r="25" spans="1:33" x14ac:dyDescent="0.2">
      <c r="A25" s="1" t="s">
        <v>59</v>
      </c>
      <c r="B25" s="2"/>
      <c r="C25" s="1">
        <v>48015.442000000003</v>
      </c>
      <c r="D25" s="2"/>
      <c r="E25" s="1">
        <f t="shared" si="1"/>
        <v>42242.011259032879</v>
      </c>
      <c r="F25" s="1">
        <f t="shared" si="0"/>
        <v>42242</v>
      </c>
      <c r="G25" s="1">
        <f t="shared" si="2"/>
        <v>5.2460000006249174E-3</v>
      </c>
      <c r="I25" s="1">
        <f t="shared" si="5"/>
        <v>5.2460000006249174E-3</v>
      </c>
      <c r="O25" s="1">
        <f t="shared" si="3"/>
        <v>3.2161660239772738E-2</v>
      </c>
      <c r="Q25" s="40">
        <f t="shared" si="4"/>
        <v>32996.942000000003</v>
      </c>
      <c r="AA25" s="1" t="s">
        <v>54</v>
      </c>
      <c r="AB25" s="1">
        <v>8</v>
      </c>
      <c r="AD25" s="1" t="s">
        <v>55</v>
      </c>
      <c r="AG25" s="1" t="s">
        <v>53</v>
      </c>
    </row>
    <row r="26" spans="1:33" x14ac:dyDescent="0.2">
      <c r="A26" s="1" t="s">
        <v>59</v>
      </c>
      <c r="B26" s="2"/>
      <c r="C26" s="1">
        <v>48042.459000000003</v>
      </c>
      <c r="D26" s="2"/>
      <c r="E26" s="1">
        <f t="shared" si="1"/>
        <v>42299.995492952912</v>
      </c>
      <c r="F26" s="1">
        <f t="shared" si="0"/>
        <v>42300</v>
      </c>
      <c r="G26" s="1">
        <f t="shared" si="2"/>
        <v>-2.0999999978812411E-3</v>
      </c>
      <c r="I26" s="1">
        <f t="shared" si="5"/>
        <v>-2.0999999978812411E-3</v>
      </c>
      <c r="O26" s="1">
        <f t="shared" si="3"/>
        <v>3.1967007004919779E-2</v>
      </c>
      <c r="Q26" s="40">
        <f t="shared" si="4"/>
        <v>33023.959000000003</v>
      </c>
      <c r="AA26" s="1" t="s">
        <v>54</v>
      </c>
      <c r="AB26" s="1">
        <v>10</v>
      </c>
      <c r="AD26" s="1" t="s">
        <v>55</v>
      </c>
      <c r="AG26" s="1" t="s">
        <v>53</v>
      </c>
    </row>
    <row r="27" spans="1:33" x14ac:dyDescent="0.2">
      <c r="A27" s="1" t="s">
        <v>60</v>
      </c>
      <c r="B27" s="2"/>
      <c r="C27" s="1">
        <v>48084.421999999999</v>
      </c>
      <c r="D27" s="2"/>
      <c r="E27" s="1">
        <f t="shared" si="1"/>
        <v>42390.057024876747</v>
      </c>
      <c r="F27" s="1">
        <f t="shared" si="0"/>
        <v>42390</v>
      </c>
      <c r="G27" s="1">
        <f t="shared" si="2"/>
        <v>2.6569999994535465E-2</v>
      </c>
      <c r="I27" s="1">
        <f t="shared" si="5"/>
        <v>2.6569999994535465E-2</v>
      </c>
      <c r="O27" s="1">
        <f t="shared" si="3"/>
        <v>3.1664958881872096E-2</v>
      </c>
      <c r="Q27" s="40">
        <f t="shared" si="4"/>
        <v>33065.921999999999</v>
      </c>
      <c r="AA27" s="1" t="s">
        <v>54</v>
      </c>
      <c r="AB27" s="1">
        <v>6</v>
      </c>
      <c r="AD27" s="1" t="s">
        <v>55</v>
      </c>
      <c r="AG27" s="1" t="s">
        <v>53</v>
      </c>
    </row>
    <row r="28" spans="1:33" x14ac:dyDescent="0.2">
      <c r="A28" s="1" t="s">
        <v>60</v>
      </c>
      <c r="B28" s="2" t="s">
        <v>51</v>
      </c>
      <c r="C28" s="1">
        <v>48088.404999999999</v>
      </c>
      <c r="D28" s="2"/>
      <c r="E28" s="1">
        <f t="shared" si="1"/>
        <v>42398.605390857556</v>
      </c>
      <c r="F28" s="1">
        <f t="shared" si="0"/>
        <v>42398.5</v>
      </c>
      <c r="G28" s="1">
        <f t="shared" si="2"/>
        <v>4.910550000204239E-2</v>
      </c>
      <c r="I28" s="1">
        <f t="shared" si="5"/>
        <v>4.910550000204239E-2</v>
      </c>
      <c r="O28" s="1">
        <f t="shared" si="3"/>
        <v>3.1636432114695356E-2</v>
      </c>
      <c r="Q28" s="40">
        <f t="shared" si="4"/>
        <v>33069.904999999999</v>
      </c>
      <c r="AA28" s="1" t="s">
        <v>54</v>
      </c>
      <c r="AB28" s="1">
        <v>7</v>
      </c>
      <c r="AD28" s="1" t="s">
        <v>55</v>
      </c>
      <c r="AG28" s="1" t="s">
        <v>53</v>
      </c>
    </row>
    <row r="29" spans="1:33" x14ac:dyDescent="0.2">
      <c r="A29" s="1" t="s">
        <v>60</v>
      </c>
      <c r="B29" s="2"/>
      <c r="C29" s="1">
        <v>48091.409</v>
      </c>
      <c r="D29" s="2"/>
      <c r="E29" s="1">
        <f t="shared" si="1"/>
        <v>42405.052614409244</v>
      </c>
      <c r="F29" s="1">
        <f t="shared" si="0"/>
        <v>42405</v>
      </c>
      <c r="G29" s="1">
        <f t="shared" si="2"/>
        <v>2.4514999997336417E-2</v>
      </c>
      <c r="I29" s="1">
        <f t="shared" si="5"/>
        <v>2.4514999997336417E-2</v>
      </c>
      <c r="O29" s="1">
        <f t="shared" si="3"/>
        <v>3.1614617528030825E-2</v>
      </c>
      <c r="Q29" s="40">
        <f t="shared" si="4"/>
        <v>33072.909</v>
      </c>
      <c r="AA29" s="1" t="s">
        <v>54</v>
      </c>
      <c r="AB29" s="1">
        <v>8</v>
      </c>
      <c r="AD29" s="1" t="s">
        <v>55</v>
      </c>
      <c r="AG29" s="1" t="s">
        <v>53</v>
      </c>
    </row>
    <row r="30" spans="1:33" x14ac:dyDescent="0.2">
      <c r="A30" s="1" t="s">
        <v>61</v>
      </c>
      <c r="B30" s="2"/>
      <c r="C30" s="1">
        <v>48385.402000000002</v>
      </c>
      <c r="D30" s="1">
        <v>6.0000000000000001E-3</v>
      </c>
      <c r="E30" s="1">
        <f t="shared" si="1"/>
        <v>43036.024183526963</v>
      </c>
      <c r="F30" s="1">
        <f t="shared" si="0"/>
        <v>43036</v>
      </c>
      <c r="G30" s="1">
        <f t="shared" si="2"/>
        <v>1.1268000002019107E-2</v>
      </c>
      <c r="I30" s="1">
        <f t="shared" si="5"/>
        <v>1.1268000002019107E-2</v>
      </c>
      <c r="O30" s="1">
        <f t="shared" si="3"/>
        <v>2.9496924576440903E-2</v>
      </c>
      <c r="Q30" s="40">
        <f t="shared" si="4"/>
        <v>33366.902000000002</v>
      </c>
      <c r="AA30" s="1" t="s">
        <v>54</v>
      </c>
      <c r="AB30" s="1">
        <v>8</v>
      </c>
      <c r="AD30" s="1" t="s">
        <v>55</v>
      </c>
      <c r="AG30" s="1" t="s">
        <v>53</v>
      </c>
    </row>
    <row r="31" spans="1:33" x14ac:dyDescent="0.2">
      <c r="A31" s="1" t="s">
        <v>61</v>
      </c>
      <c r="B31" s="2"/>
      <c r="C31" s="1">
        <v>48406.396000000001</v>
      </c>
      <c r="D31" s="1">
        <v>4.0000000000000001E-3</v>
      </c>
      <c r="E31" s="1">
        <f t="shared" si="1"/>
        <v>43081.081777150132</v>
      </c>
      <c r="F31" s="1">
        <f t="shared" si="0"/>
        <v>43081</v>
      </c>
      <c r="G31" s="1">
        <f t="shared" si="2"/>
        <v>3.8102999998955056E-2</v>
      </c>
      <c r="I31" s="1">
        <f t="shared" si="5"/>
        <v>3.8102999998955056E-2</v>
      </c>
      <c r="O31" s="1">
        <f t="shared" si="3"/>
        <v>2.9345900514917062E-2</v>
      </c>
      <c r="Q31" s="40">
        <f t="shared" si="4"/>
        <v>33387.896000000001</v>
      </c>
      <c r="AA31" s="1" t="s">
        <v>54</v>
      </c>
      <c r="AB31" s="1">
        <v>6</v>
      </c>
      <c r="AD31" s="1" t="s">
        <v>55</v>
      </c>
      <c r="AG31" s="1" t="s">
        <v>53</v>
      </c>
    </row>
    <row r="32" spans="1:33" x14ac:dyDescent="0.2">
      <c r="A32" s="1" t="s">
        <v>61</v>
      </c>
      <c r="B32" s="2"/>
      <c r="C32" s="1">
        <v>48440.41</v>
      </c>
      <c r="D32" s="1">
        <v>6.0000000000000001E-3</v>
      </c>
      <c r="E32" s="1">
        <f t="shared" ref="E32:E47" si="6">+(C32-C$7)/C$8</f>
        <v>43154.083062731661</v>
      </c>
      <c r="F32" s="1">
        <f t="shared" ref="F32:F47" si="7">ROUND(2*E32,0)/2</f>
        <v>43154</v>
      </c>
      <c r="G32" s="1">
        <f t="shared" ref="G32:G47" si="8">+C32-(C$7+F32*C$8)</f>
        <v>3.8702000005287118E-2</v>
      </c>
      <c r="I32" s="1">
        <f t="shared" ref="I32:I45" si="9">G32</f>
        <v>3.8702000005287118E-2</v>
      </c>
      <c r="O32" s="1">
        <f t="shared" ref="O32:O47" si="10">+C$11+C$12*F32</f>
        <v>2.9100905926222831E-2</v>
      </c>
      <c r="Q32" s="40">
        <f t="shared" ref="Q32:Q47" si="11">+C32-15018.5</f>
        <v>33421.910000000003</v>
      </c>
      <c r="AA32" s="1" t="s">
        <v>54</v>
      </c>
      <c r="AB32" s="1">
        <v>7</v>
      </c>
      <c r="AD32" s="1" t="s">
        <v>55</v>
      </c>
      <c r="AG32" s="1" t="s">
        <v>53</v>
      </c>
    </row>
    <row r="33" spans="1:33" x14ac:dyDescent="0.2">
      <c r="A33" s="1" t="s">
        <v>62</v>
      </c>
      <c r="B33" s="2"/>
      <c r="C33" s="1">
        <v>48761.41</v>
      </c>
      <c r="D33" s="1">
        <v>6.0000000000000001E-3</v>
      </c>
      <c r="E33" s="1">
        <f t="shared" si="6"/>
        <v>43843.017403640413</v>
      </c>
      <c r="F33" s="1">
        <f t="shared" si="7"/>
        <v>43843</v>
      </c>
      <c r="G33" s="1">
        <f t="shared" si="8"/>
        <v>8.1090000021504238E-3</v>
      </c>
      <c r="I33" s="1">
        <f t="shared" si="9"/>
        <v>8.1090000021504238E-3</v>
      </c>
      <c r="O33" s="1">
        <f t="shared" si="10"/>
        <v>2.6788559739779949E-2</v>
      </c>
      <c r="Q33" s="40">
        <f t="shared" si="11"/>
        <v>33742.910000000003</v>
      </c>
      <c r="AA33" s="1" t="s">
        <v>54</v>
      </c>
      <c r="AB33" s="1">
        <v>7</v>
      </c>
      <c r="AD33" s="1" t="s">
        <v>55</v>
      </c>
      <c r="AG33" s="1" t="s">
        <v>53</v>
      </c>
    </row>
    <row r="34" spans="1:33" x14ac:dyDescent="0.2">
      <c r="A34" s="1" t="s">
        <v>62</v>
      </c>
      <c r="B34" s="2"/>
      <c r="C34" s="1">
        <v>48768.425000000003</v>
      </c>
      <c r="D34" s="1">
        <v>6.0000000000000001E-3</v>
      </c>
      <c r="E34" s="1">
        <f t="shared" si="6"/>
        <v>43858.0730871341</v>
      </c>
      <c r="F34" s="1">
        <f t="shared" si="7"/>
        <v>43858</v>
      </c>
      <c r="G34" s="1">
        <f t="shared" si="8"/>
        <v>3.405400000337977E-2</v>
      </c>
      <c r="I34" s="1">
        <f t="shared" si="9"/>
        <v>3.405400000337977E-2</v>
      </c>
      <c r="O34" s="1">
        <f t="shared" si="10"/>
        <v>2.6738218385938678E-2</v>
      </c>
      <c r="Q34" s="40">
        <f t="shared" si="11"/>
        <v>33749.925000000003</v>
      </c>
      <c r="AA34" s="1" t="s">
        <v>54</v>
      </c>
      <c r="AB34" s="1">
        <v>9</v>
      </c>
      <c r="AD34" s="1" t="s">
        <v>55</v>
      </c>
      <c r="AG34" s="1" t="s">
        <v>53</v>
      </c>
    </row>
    <row r="35" spans="1:33" x14ac:dyDescent="0.2">
      <c r="A35" s="1" t="s">
        <v>62</v>
      </c>
      <c r="B35" s="2"/>
      <c r="C35" s="1">
        <v>48795.447</v>
      </c>
      <c r="D35" s="1">
        <v>5.0000000000000001E-3</v>
      </c>
      <c r="E35" s="1">
        <f t="shared" si="6"/>
        <v>43916.068052118637</v>
      </c>
      <c r="F35" s="1">
        <f t="shared" si="7"/>
        <v>43916</v>
      </c>
      <c r="G35" s="1">
        <f t="shared" si="8"/>
        <v>3.1707999994978309E-2</v>
      </c>
      <c r="I35" s="1">
        <f t="shared" si="9"/>
        <v>3.1707999994978309E-2</v>
      </c>
      <c r="O35" s="1">
        <f t="shared" si="10"/>
        <v>2.6543565151085718E-2</v>
      </c>
      <c r="Q35" s="40">
        <f t="shared" si="11"/>
        <v>33776.947</v>
      </c>
      <c r="AA35" s="1" t="s">
        <v>54</v>
      </c>
      <c r="AB35" s="1">
        <v>9</v>
      </c>
      <c r="AD35" s="1" t="s">
        <v>55</v>
      </c>
      <c r="AG35" s="1" t="s">
        <v>53</v>
      </c>
    </row>
    <row r="36" spans="1:33" x14ac:dyDescent="0.2">
      <c r="A36" s="1" t="s">
        <v>62</v>
      </c>
      <c r="B36" s="2"/>
      <c r="C36" s="1">
        <v>48802.442000000003</v>
      </c>
      <c r="D36" s="1">
        <v>6.0000000000000001E-3</v>
      </c>
      <c r="E36" s="1">
        <f t="shared" si="6"/>
        <v>43931.080811354332</v>
      </c>
      <c r="F36" s="1">
        <f t="shared" si="7"/>
        <v>43931</v>
      </c>
      <c r="G36" s="1">
        <f t="shared" si="8"/>
        <v>3.7652999999409076E-2</v>
      </c>
      <c r="I36" s="1">
        <f t="shared" si="9"/>
        <v>3.7652999999409076E-2</v>
      </c>
      <c r="O36" s="1">
        <f t="shared" si="10"/>
        <v>2.6493223797244447E-2</v>
      </c>
      <c r="Q36" s="40">
        <f t="shared" si="11"/>
        <v>33783.942000000003</v>
      </c>
      <c r="AA36" s="1" t="s">
        <v>54</v>
      </c>
      <c r="AB36" s="1">
        <v>6</v>
      </c>
      <c r="AD36" s="1" t="s">
        <v>55</v>
      </c>
      <c r="AG36" s="1" t="s">
        <v>53</v>
      </c>
    </row>
    <row r="37" spans="1:33" x14ac:dyDescent="0.2">
      <c r="A37" s="1" t="s">
        <v>62</v>
      </c>
      <c r="B37" s="2"/>
      <c r="C37" s="1">
        <v>48823.409</v>
      </c>
      <c r="D37" s="1">
        <v>5.0000000000000001E-3</v>
      </c>
      <c r="E37" s="1">
        <f t="shared" si="6"/>
        <v>43976.080457229196</v>
      </c>
      <c r="F37" s="1">
        <f t="shared" si="7"/>
        <v>43976</v>
      </c>
      <c r="G37" s="1">
        <f t="shared" si="8"/>
        <v>3.7488000001758337E-2</v>
      </c>
      <c r="I37" s="1">
        <f t="shared" si="9"/>
        <v>3.7488000001758337E-2</v>
      </c>
      <c r="O37" s="1">
        <f t="shared" si="10"/>
        <v>2.6342199735720606E-2</v>
      </c>
      <c r="Q37" s="40">
        <f t="shared" si="11"/>
        <v>33804.909</v>
      </c>
      <c r="AA37" s="1" t="s">
        <v>54</v>
      </c>
      <c r="AB37" s="1">
        <v>8</v>
      </c>
      <c r="AD37" s="1" t="s">
        <v>55</v>
      </c>
      <c r="AG37" s="1" t="s">
        <v>53</v>
      </c>
    </row>
    <row r="38" spans="1:33" x14ac:dyDescent="0.2">
      <c r="A38" s="1" t="s">
        <v>63</v>
      </c>
      <c r="B38" s="2"/>
      <c r="C38" s="1">
        <v>48837.389000000003</v>
      </c>
      <c r="D38" s="1">
        <v>6.0000000000000001E-3</v>
      </c>
      <c r="E38" s="1">
        <f t="shared" si="6"/>
        <v>44006.084513571579</v>
      </c>
      <c r="F38" s="1">
        <f t="shared" si="7"/>
        <v>44006</v>
      </c>
      <c r="G38" s="1">
        <f t="shared" si="8"/>
        <v>3.9378000001306646E-2</v>
      </c>
      <c r="I38" s="1">
        <f t="shared" si="9"/>
        <v>3.9378000001306646E-2</v>
      </c>
      <c r="O38" s="1">
        <f t="shared" si="10"/>
        <v>2.6241517028038036E-2</v>
      </c>
      <c r="Q38" s="40">
        <f t="shared" si="11"/>
        <v>33818.889000000003</v>
      </c>
      <c r="AA38" s="1" t="s">
        <v>54</v>
      </c>
      <c r="AB38" s="1">
        <v>7</v>
      </c>
      <c r="AD38" s="1" t="s">
        <v>55</v>
      </c>
      <c r="AG38" s="1" t="s">
        <v>53</v>
      </c>
    </row>
    <row r="39" spans="1:33" x14ac:dyDescent="0.2">
      <c r="A39" s="1" t="s">
        <v>64</v>
      </c>
      <c r="B39" s="2"/>
      <c r="C39" s="1">
        <v>49158.411</v>
      </c>
      <c r="D39" s="1">
        <v>6.0000000000000001E-3</v>
      </c>
      <c r="E39" s="1">
        <f t="shared" si="6"/>
        <v>44695.066071164125</v>
      </c>
      <c r="F39" s="1">
        <f t="shared" si="7"/>
        <v>44695</v>
      </c>
      <c r="G39" s="1">
        <f t="shared" si="8"/>
        <v>3.0785000002651941E-2</v>
      </c>
      <c r="I39" s="1">
        <f t="shared" si="9"/>
        <v>3.0785000002651941E-2</v>
      </c>
      <c r="O39" s="1">
        <f t="shared" si="10"/>
        <v>2.3929170841595182E-2</v>
      </c>
      <c r="Q39" s="40">
        <f t="shared" si="11"/>
        <v>34139.911</v>
      </c>
      <c r="AA39" s="1" t="s">
        <v>54</v>
      </c>
      <c r="AB39" s="1">
        <v>9</v>
      </c>
      <c r="AD39" s="1" t="s">
        <v>55</v>
      </c>
      <c r="AG39" s="1" t="s">
        <v>53</v>
      </c>
    </row>
    <row r="40" spans="1:33" x14ac:dyDescent="0.2">
      <c r="A40" s="1" t="s">
        <v>66</v>
      </c>
      <c r="B40" s="2"/>
      <c r="C40" s="1">
        <v>49520.434000000001</v>
      </c>
      <c r="D40" s="1">
        <v>7.0000000000000001E-3</v>
      </c>
      <c r="E40" s="1">
        <f t="shared" si="6"/>
        <v>45472.044503870697</v>
      </c>
      <c r="F40" s="1">
        <f t="shared" si="7"/>
        <v>45472</v>
      </c>
      <c r="G40" s="1">
        <f t="shared" si="8"/>
        <v>2.0735999998578336E-2</v>
      </c>
      <c r="I40" s="1">
        <f t="shared" si="9"/>
        <v>2.0735999998578336E-2</v>
      </c>
      <c r="O40" s="1">
        <f t="shared" si="10"/>
        <v>2.1321488712616798E-2</v>
      </c>
      <c r="Q40" s="40">
        <f t="shared" si="11"/>
        <v>34501.934000000001</v>
      </c>
      <c r="AA40" s="1" t="s">
        <v>54</v>
      </c>
      <c r="AB40" s="1">
        <v>12</v>
      </c>
      <c r="AD40" s="1" t="s">
        <v>55</v>
      </c>
      <c r="AG40" s="1" t="s">
        <v>53</v>
      </c>
    </row>
    <row r="41" spans="1:33" x14ac:dyDescent="0.2">
      <c r="A41" s="1" t="s">
        <v>66</v>
      </c>
      <c r="B41" s="2"/>
      <c r="C41" s="1">
        <v>49534.428999999996</v>
      </c>
      <c r="D41" s="1">
        <v>6.0000000000000001E-3</v>
      </c>
      <c r="E41" s="1">
        <f t="shared" si="6"/>
        <v>45502.080753406568</v>
      </c>
      <c r="F41" s="1">
        <f t="shared" si="7"/>
        <v>45502</v>
      </c>
      <c r="G41" s="1">
        <f t="shared" si="8"/>
        <v>3.7625999997544568E-2</v>
      </c>
      <c r="I41" s="1">
        <f t="shared" si="9"/>
        <v>3.7625999997544568E-2</v>
      </c>
      <c r="O41" s="1">
        <f t="shared" si="10"/>
        <v>2.1220806004934228E-2</v>
      </c>
      <c r="Q41" s="40">
        <f t="shared" si="11"/>
        <v>34515.928999999996</v>
      </c>
      <c r="AA41" s="1" t="s">
        <v>54</v>
      </c>
      <c r="AB41" s="1">
        <v>9</v>
      </c>
      <c r="AD41" s="1" t="s">
        <v>55</v>
      </c>
      <c r="AG41" s="1" t="s">
        <v>53</v>
      </c>
    </row>
    <row r="42" spans="1:33" x14ac:dyDescent="0.2">
      <c r="A42" s="1" t="s">
        <v>66</v>
      </c>
      <c r="B42" s="2" t="s">
        <v>51</v>
      </c>
      <c r="C42" s="1">
        <v>49544.415999999997</v>
      </c>
      <c r="D42" s="1">
        <v>4.0000000000000001E-3</v>
      </c>
      <c r="E42" s="1">
        <f t="shared" si="6"/>
        <v>45523.514981639142</v>
      </c>
      <c r="F42" s="1">
        <f t="shared" si="7"/>
        <v>45523.5</v>
      </c>
      <c r="G42" s="1">
        <f t="shared" si="8"/>
        <v>6.9804999948246405E-3</v>
      </c>
      <c r="I42" s="1">
        <f t="shared" si="9"/>
        <v>6.9804999948246405E-3</v>
      </c>
      <c r="O42" s="1">
        <f t="shared" si="10"/>
        <v>2.1148650064428398E-2</v>
      </c>
      <c r="Q42" s="40">
        <f t="shared" si="11"/>
        <v>34525.915999999997</v>
      </c>
      <c r="AA42" s="1" t="s">
        <v>54</v>
      </c>
      <c r="AB42" s="1">
        <v>12</v>
      </c>
      <c r="AD42" s="1" t="s">
        <v>52</v>
      </c>
      <c r="AG42" s="1" t="s">
        <v>53</v>
      </c>
    </row>
    <row r="43" spans="1:33" x14ac:dyDescent="0.2">
      <c r="A43" s="1" t="s">
        <v>66</v>
      </c>
      <c r="B43" s="2"/>
      <c r="C43" s="1">
        <v>49569.374000000003</v>
      </c>
      <c r="D43" s="1">
        <v>6.0000000000000001E-3</v>
      </c>
      <c r="E43" s="1">
        <f t="shared" si="6"/>
        <v>45577.080163198036</v>
      </c>
      <c r="F43" s="1">
        <f t="shared" si="7"/>
        <v>45577</v>
      </c>
      <c r="G43" s="1">
        <f t="shared" si="8"/>
        <v>3.7350999999034684E-2</v>
      </c>
      <c r="I43" s="1">
        <f t="shared" si="9"/>
        <v>3.7350999999034684E-2</v>
      </c>
      <c r="O43" s="1">
        <f t="shared" si="10"/>
        <v>2.0969099235727817E-2</v>
      </c>
      <c r="Q43" s="40">
        <f t="shared" si="11"/>
        <v>34550.874000000003</v>
      </c>
      <c r="AA43" s="1" t="s">
        <v>54</v>
      </c>
      <c r="AB43" s="1">
        <v>6</v>
      </c>
      <c r="AD43" s="1" t="s">
        <v>55</v>
      </c>
      <c r="AG43" s="1" t="s">
        <v>53</v>
      </c>
    </row>
    <row r="44" spans="1:33" x14ac:dyDescent="0.2">
      <c r="A44" s="1" t="s">
        <v>67</v>
      </c>
      <c r="B44" s="2"/>
      <c r="C44" s="1">
        <v>50587.406000000003</v>
      </c>
      <c r="D44" s="1">
        <v>3.0000000000000001E-3</v>
      </c>
      <c r="E44" s="1">
        <f t="shared" si="6"/>
        <v>47761.993574238579</v>
      </c>
      <c r="F44" s="1">
        <f t="shared" si="7"/>
        <v>47762</v>
      </c>
      <c r="G44" s="1">
        <f t="shared" si="8"/>
        <v>-2.9939999949419871E-3</v>
      </c>
      <c r="I44" s="1">
        <f t="shared" si="9"/>
        <v>-2.9939999949419871E-3</v>
      </c>
      <c r="O44" s="1">
        <f t="shared" si="10"/>
        <v>1.3636042026181155E-2</v>
      </c>
      <c r="Q44" s="40">
        <f t="shared" si="11"/>
        <v>35568.906000000003</v>
      </c>
      <c r="AA44" s="1" t="s">
        <v>65</v>
      </c>
      <c r="AB44" s="1">
        <v>12</v>
      </c>
      <c r="AD44" s="1" t="s">
        <v>52</v>
      </c>
      <c r="AG44" s="1" t="s">
        <v>53</v>
      </c>
    </row>
    <row r="45" spans="1:33" x14ac:dyDescent="0.2">
      <c r="A45" s="1" t="s">
        <v>68</v>
      </c>
      <c r="B45" s="2"/>
      <c r="C45" s="1">
        <v>50949.440300000002</v>
      </c>
      <c r="D45" s="1">
        <v>8.9999999999999998E-4</v>
      </c>
      <c r="E45" s="1">
        <f t="shared" si="6"/>
        <v>48538.996259150917</v>
      </c>
      <c r="F45" s="1">
        <f t="shared" si="7"/>
        <v>48539</v>
      </c>
      <c r="G45" s="1">
        <f t="shared" si="8"/>
        <v>-1.7430000007152557E-3</v>
      </c>
      <c r="I45" s="1">
        <f t="shared" si="9"/>
        <v>-1.7430000007152557E-3</v>
      </c>
      <c r="O45" s="1">
        <f t="shared" si="10"/>
        <v>1.1028359897202772E-2</v>
      </c>
      <c r="Q45" s="40">
        <f t="shared" si="11"/>
        <v>35930.940300000002</v>
      </c>
      <c r="AA45" s="1" t="s">
        <v>65</v>
      </c>
      <c r="AB45" s="1">
        <v>14</v>
      </c>
      <c r="AD45" s="1" t="s">
        <v>52</v>
      </c>
      <c r="AG45" s="1" t="s">
        <v>53</v>
      </c>
    </row>
    <row r="46" spans="1:33" x14ac:dyDescent="0.2">
      <c r="A46" s="8" t="s">
        <v>73</v>
      </c>
      <c r="B46" s="2" t="s">
        <v>51</v>
      </c>
      <c r="C46" s="1">
        <v>53143.771500000003</v>
      </c>
      <c r="D46" s="120">
        <v>2.9999999999999997E-4</v>
      </c>
      <c r="E46" s="1">
        <f t="shared" si="6"/>
        <v>53248.498187523212</v>
      </c>
      <c r="F46" s="1">
        <f t="shared" si="7"/>
        <v>53248.5</v>
      </c>
      <c r="G46" s="1">
        <f t="shared" si="8"/>
        <v>-8.4449999849312007E-4</v>
      </c>
      <c r="J46" s="1">
        <f>G46</f>
        <v>-8.4449999849312007E-4</v>
      </c>
      <c r="O46" s="1">
        <f t="shared" si="10"/>
        <v>-4.7771471638315965E-3</v>
      </c>
      <c r="Q46" s="40">
        <f t="shared" si="11"/>
        <v>38125.271500000003</v>
      </c>
    </row>
    <row r="47" spans="1:33" x14ac:dyDescent="0.2">
      <c r="A47" s="121" t="s">
        <v>76</v>
      </c>
      <c r="B47" s="122" t="s">
        <v>51</v>
      </c>
      <c r="C47" s="123">
        <v>53503.703399999999</v>
      </c>
      <c r="D47" s="123">
        <v>4.0000000000000002E-4</v>
      </c>
      <c r="E47" s="1">
        <f t="shared" si="6"/>
        <v>54020.98867443452</v>
      </c>
      <c r="F47" s="1">
        <f t="shared" si="7"/>
        <v>54021</v>
      </c>
      <c r="G47" s="1">
        <f t="shared" si="8"/>
        <v>-5.2770000038435683E-3</v>
      </c>
      <c r="K47" s="1">
        <f>G47</f>
        <v>-5.2770000038435683E-3</v>
      </c>
      <c r="O47" s="1">
        <f t="shared" si="10"/>
        <v>-7.3697268866575738E-3</v>
      </c>
      <c r="Q47" s="40">
        <f t="shared" si="11"/>
        <v>38485.203399999999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Active</vt:lpstr>
      <vt:lpstr>Q_fit</vt:lpstr>
      <vt:lpstr>BAV</vt:lpstr>
      <vt:lpstr>O-C_Gateway</vt:lpstr>
      <vt:lpstr>Sheet3</vt:lpstr>
      <vt:lpstr>A (old)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2022-03-31T05:37:23Z</dcterms:created>
  <dcterms:modified xsi:type="dcterms:W3CDTF">2025-01-08T05:08:37Z</dcterms:modified>
</cp:coreProperties>
</file>